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D:\Users\entela.kola\Desktop\TRANSPARENCA\Buxheti plani shpenzimeve per vitin financiar ne vijim dhe vitet e kaluara\Viti 2021\"/>
    </mc:Choice>
  </mc:AlternateContent>
  <xr:revisionPtr revIDLastSave="0" documentId="8_{3D960491-158A-40CE-BE9E-A3A3C76E1F12}" xr6:coauthVersionLast="36" xr6:coauthVersionMax="36" xr10:uidLastSave="{00000000-0000-0000-0000-000000000000}"/>
  <bookViews>
    <workbookView xWindow="0" yWindow="0" windowWidth="28800" windowHeight="12030" activeTab="4" xr2:uid="{00000000-000D-0000-FFFF-FFFF00000000}"/>
  </bookViews>
  <sheets>
    <sheet name="Prog 01110" sheetId="11" r:id="rId1"/>
    <sheet name="04220" sheetId="12" r:id="rId2"/>
    <sheet name="04230" sheetId="13" r:id="rId3"/>
    <sheet name="04240" sheetId="14" r:id="rId4"/>
    <sheet name="04250" sheetId="15" r:id="rId5"/>
    <sheet name="04860" sheetId="16" r:id="rId6"/>
    <sheet name="05470" sheetId="17"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52" i="14" l="1"/>
  <c r="F2852" i="14"/>
  <c r="E2852" i="14"/>
  <c r="G2851" i="14"/>
  <c r="F2851" i="14"/>
  <c r="E2851" i="14"/>
  <c r="D2851" i="14"/>
  <c r="G2850" i="14"/>
  <c r="F2850" i="14"/>
  <c r="G2847" i="14"/>
  <c r="F2847" i="14"/>
  <c r="E2847" i="14"/>
  <c r="D2847" i="14"/>
  <c r="G2846" i="14"/>
  <c r="F2846" i="14"/>
  <c r="E2846" i="14"/>
  <c r="D2846" i="14"/>
  <c r="G2845" i="14"/>
  <c r="F2845" i="14"/>
  <c r="E2845" i="14"/>
  <c r="D2844" i="14"/>
  <c r="D2843" i="14" s="1"/>
  <c r="D2826" i="14"/>
  <c r="D2825" i="14" s="1"/>
  <c r="D2823" i="14"/>
  <c r="D2822" i="14" s="1"/>
  <c r="G2813" i="14"/>
  <c r="F2813" i="14"/>
  <c r="E2813" i="14"/>
  <c r="D2813" i="14"/>
  <c r="G2809" i="14"/>
  <c r="G2844" i="14" s="1"/>
  <c r="G2843" i="14" s="1"/>
  <c r="F2809" i="14"/>
  <c r="F2808" i="14" s="1"/>
  <c r="F2818" i="14" s="1"/>
  <c r="E2809" i="14"/>
  <c r="E2808" i="14" s="1"/>
  <c r="E2818" i="14" s="1"/>
  <c r="D2809" i="14"/>
  <c r="D2808" i="14" s="1"/>
  <c r="G2808" i="14"/>
  <c r="G2818" i="14" s="1"/>
  <c r="G2803" i="14"/>
  <c r="F2803" i="14"/>
  <c r="E2803" i="14"/>
  <c r="D2803" i="14"/>
  <c r="G2802" i="14"/>
  <c r="F2802" i="14"/>
  <c r="E2802" i="14"/>
  <c r="D2802" i="14"/>
  <c r="G2801" i="14"/>
  <c r="G2804" i="14" s="1"/>
  <c r="F2801" i="14"/>
  <c r="E2801" i="14"/>
  <c r="D2801" i="14"/>
  <c r="D2804" i="14" s="1"/>
  <c r="D2790" i="14"/>
  <c r="G2786" i="14"/>
  <c r="F2786" i="14"/>
  <c r="E2786" i="14"/>
  <c r="E2785" i="14" s="1"/>
  <c r="G2785" i="14"/>
  <c r="D2785" i="14"/>
  <c r="G2780" i="14"/>
  <c r="G2790" i="14" s="1"/>
  <c r="F2780" i="14"/>
  <c r="E2780" i="14"/>
  <c r="D2780" i="14"/>
  <c r="G2775" i="14"/>
  <c r="F2775" i="14"/>
  <c r="E2775" i="14"/>
  <c r="D2775" i="14"/>
  <c r="G2774" i="14"/>
  <c r="F2774" i="14"/>
  <c r="E2774" i="14"/>
  <c r="D2774" i="14"/>
  <c r="G2773" i="14"/>
  <c r="G2776" i="14" s="1"/>
  <c r="F2773" i="14"/>
  <c r="F2776" i="14" s="1"/>
  <c r="E2773" i="14"/>
  <c r="D2773" i="14"/>
  <c r="D2776" i="14" s="1"/>
  <c r="F2761" i="14"/>
  <c r="F2760" i="14" s="1"/>
  <c r="E2761" i="14"/>
  <c r="D2761" i="14"/>
  <c r="D2760" i="14" s="1"/>
  <c r="D2765" i="14" s="1"/>
  <c r="G2760" i="14"/>
  <c r="E2760" i="14"/>
  <c r="G2755" i="14"/>
  <c r="F2755" i="14"/>
  <c r="F2765" i="14" s="1"/>
  <c r="E2755" i="14"/>
  <c r="E2765" i="14" s="1"/>
  <c r="D2755" i="14"/>
  <c r="F2750" i="14"/>
  <c r="E2750" i="14"/>
  <c r="D2750" i="14"/>
  <c r="G2749" i="14"/>
  <c r="F2749" i="14"/>
  <c r="E2749" i="14"/>
  <c r="D2749" i="14"/>
  <c r="F2748" i="14"/>
  <c r="E2748" i="14"/>
  <c r="D2748" i="14"/>
  <c r="D2751" i="14" s="1"/>
  <c r="E2740" i="14"/>
  <c r="F2736" i="14"/>
  <c r="F2735" i="14" s="1"/>
  <c r="E2736" i="14"/>
  <c r="D2736" i="14"/>
  <c r="D2735" i="14" s="1"/>
  <c r="G2735" i="14"/>
  <c r="E2735" i="14"/>
  <c r="G2730" i="14"/>
  <c r="G2740" i="14" s="1"/>
  <c r="G2722" i="14" s="1"/>
  <c r="F2730" i="14"/>
  <c r="E2730" i="14"/>
  <c r="D2730" i="14"/>
  <c r="F2725" i="14"/>
  <c r="E2725" i="14"/>
  <c r="D2725" i="14"/>
  <c r="G2724" i="14"/>
  <c r="F2724" i="14"/>
  <c r="E2724" i="14"/>
  <c r="D2724" i="14"/>
  <c r="F2723" i="14"/>
  <c r="E2723" i="14"/>
  <c r="E2726" i="14" s="1"/>
  <c r="D2723" i="14"/>
  <c r="D2726" i="14" s="1"/>
  <c r="F2711" i="14"/>
  <c r="F2710" i="14" s="1"/>
  <c r="E2711" i="14"/>
  <c r="E2710" i="14" s="1"/>
  <c r="D2711" i="14"/>
  <c r="D2710" i="14" s="1"/>
  <c r="G2710" i="14"/>
  <c r="G2705" i="14"/>
  <c r="G2715" i="14" s="1"/>
  <c r="G2697" i="14" s="1"/>
  <c r="F2705" i="14"/>
  <c r="E2705" i="14"/>
  <c r="D2705" i="14"/>
  <c r="F2700" i="14"/>
  <c r="E2700" i="14"/>
  <c r="D2700" i="14"/>
  <c r="G2699" i="14"/>
  <c r="F2699" i="14"/>
  <c r="E2699" i="14"/>
  <c r="D2699" i="14"/>
  <c r="F2698" i="14"/>
  <c r="E2698" i="14"/>
  <c r="E2701" i="14" s="1"/>
  <c r="D2698" i="14"/>
  <c r="D2701" i="14" s="1"/>
  <c r="F2686" i="14"/>
  <c r="F2685" i="14" s="1"/>
  <c r="E2686" i="14"/>
  <c r="E2685" i="14" s="1"/>
  <c r="D2686" i="14"/>
  <c r="G2685" i="14"/>
  <c r="D2685" i="14"/>
  <c r="G2680" i="14"/>
  <c r="G2690" i="14" s="1"/>
  <c r="G2672" i="14" s="1"/>
  <c r="F2680" i="14"/>
  <c r="E2680" i="14"/>
  <c r="E2690" i="14" s="1"/>
  <c r="D2680" i="14"/>
  <c r="F2675" i="14"/>
  <c r="E2675" i="14"/>
  <c r="D2675" i="14"/>
  <c r="G2674" i="14"/>
  <c r="F2674" i="14"/>
  <c r="E2674" i="14"/>
  <c r="D2674" i="14"/>
  <c r="F2673" i="14"/>
  <c r="F2676" i="14" s="1"/>
  <c r="E2673" i="14"/>
  <c r="E2676" i="14" s="1"/>
  <c r="D2673" i="14"/>
  <c r="D2676" i="14" s="1"/>
  <c r="F2661" i="14"/>
  <c r="F2660" i="14" s="1"/>
  <c r="E2661" i="14"/>
  <c r="D2661" i="14"/>
  <c r="D2660" i="14" s="1"/>
  <c r="G2660" i="14"/>
  <c r="E2660" i="14"/>
  <c r="G2655" i="14"/>
  <c r="F2655" i="14"/>
  <c r="E2655" i="14"/>
  <c r="E2665" i="14" s="1"/>
  <c r="D2655" i="14"/>
  <c r="F2650" i="14"/>
  <c r="E2650" i="14"/>
  <c r="D2650" i="14"/>
  <c r="G2649" i="14"/>
  <c r="F2649" i="14"/>
  <c r="E2649" i="14"/>
  <c r="D2649" i="14"/>
  <c r="F2648" i="14"/>
  <c r="E2648" i="14"/>
  <c r="D2648" i="14"/>
  <c r="D2651" i="14" s="1"/>
  <c r="E2640" i="14"/>
  <c r="F2636" i="14"/>
  <c r="F2635" i="14" s="1"/>
  <c r="E2636" i="14"/>
  <c r="D2636" i="14"/>
  <c r="D2635" i="14" s="1"/>
  <c r="G2635" i="14"/>
  <c r="E2635" i="14"/>
  <c r="G2630" i="14"/>
  <c r="F2630" i="14"/>
  <c r="F2640" i="14" s="1"/>
  <c r="E2630" i="14"/>
  <c r="D2630" i="14"/>
  <c r="F2625" i="14"/>
  <c r="E2625" i="14"/>
  <c r="D2625" i="14"/>
  <c r="G2624" i="14"/>
  <c r="F2624" i="14"/>
  <c r="E2624" i="14"/>
  <c r="D2624" i="14"/>
  <c r="F2623" i="14"/>
  <c r="F2626" i="14" s="1"/>
  <c r="E2623" i="14"/>
  <c r="D2623" i="14"/>
  <c r="D2626" i="14" s="1"/>
  <c r="F2611" i="14"/>
  <c r="F2610" i="14" s="1"/>
  <c r="E2611" i="14"/>
  <c r="D2611" i="14"/>
  <c r="G2610" i="14"/>
  <c r="E2610" i="14"/>
  <c r="G2605" i="14"/>
  <c r="F2605" i="14"/>
  <c r="E2605" i="14"/>
  <c r="E2615" i="14" s="1"/>
  <c r="D2605" i="14"/>
  <c r="F2600" i="14"/>
  <c r="E2600" i="14"/>
  <c r="D2600" i="14"/>
  <c r="G2599" i="14"/>
  <c r="F2599" i="14"/>
  <c r="E2599" i="14"/>
  <c r="D2599" i="14"/>
  <c r="F2598" i="14"/>
  <c r="F2601" i="14" s="1"/>
  <c r="E2598" i="14"/>
  <c r="E2601" i="14" s="1"/>
  <c r="D2598" i="14"/>
  <c r="D2601" i="14" s="1"/>
  <c r="F2586" i="14"/>
  <c r="F2585" i="14" s="1"/>
  <c r="E2586" i="14"/>
  <c r="E2585" i="14" s="1"/>
  <c r="D2586" i="14"/>
  <c r="D2585" i="14" s="1"/>
  <c r="G2585" i="14"/>
  <c r="G2580" i="14"/>
  <c r="F2580" i="14"/>
  <c r="F2590" i="14" s="1"/>
  <c r="E2580" i="14"/>
  <c r="D2580" i="14"/>
  <c r="F2575" i="14"/>
  <c r="E2575" i="14"/>
  <c r="D2575" i="14"/>
  <c r="G2574" i="14"/>
  <c r="F2574" i="14"/>
  <c r="E2574" i="14"/>
  <c r="D2574" i="14"/>
  <c r="F2573" i="14"/>
  <c r="E2573" i="14"/>
  <c r="D2573" i="14"/>
  <c r="D2576" i="14" s="1"/>
  <c r="E2565" i="14"/>
  <c r="F2561" i="14"/>
  <c r="F2560" i="14" s="1"/>
  <c r="E2561" i="14"/>
  <c r="D2561" i="14"/>
  <c r="D2560" i="14" s="1"/>
  <c r="G2560" i="14"/>
  <c r="E2560" i="14"/>
  <c r="G2555" i="14"/>
  <c r="F2555" i="14"/>
  <c r="E2555" i="14"/>
  <c r="D2555" i="14"/>
  <c r="F2550" i="14"/>
  <c r="E2550" i="14"/>
  <c r="D2550" i="14"/>
  <c r="G2549" i="14"/>
  <c r="F2549" i="14"/>
  <c r="E2549" i="14"/>
  <c r="D2549" i="14"/>
  <c r="F2548" i="14"/>
  <c r="F2551" i="14" s="1"/>
  <c r="E2548" i="14"/>
  <c r="D2548" i="14"/>
  <c r="D2551" i="14" s="1"/>
  <c r="F2536" i="14"/>
  <c r="F2535" i="14" s="1"/>
  <c r="E2536" i="14"/>
  <c r="D2536" i="14"/>
  <c r="D2535" i="14" s="1"/>
  <c r="G2535" i="14"/>
  <c r="E2535" i="14"/>
  <c r="G2530" i="14"/>
  <c r="F2530" i="14"/>
  <c r="F2540" i="14" s="1"/>
  <c r="E2530" i="14"/>
  <c r="E2540" i="14" s="1"/>
  <c r="D2530" i="14"/>
  <c r="F2525" i="14"/>
  <c r="E2525" i="14"/>
  <c r="D2525" i="14"/>
  <c r="G2524" i="14"/>
  <c r="F2524" i="14"/>
  <c r="E2524" i="14"/>
  <c r="D2524" i="14"/>
  <c r="F2523" i="14"/>
  <c r="F2526" i="14" s="1"/>
  <c r="E2523" i="14"/>
  <c r="D2523" i="14"/>
  <c r="D2526" i="14" s="1"/>
  <c r="F2511" i="14"/>
  <c r="F2510" i="14" s="1"/>
  <c r="E2511" i="14"/>
  <c r="E2510" i="14" s="1"/>
  <c r="D2511" i="14"/>
  <c r="D2510" i="14" s="1"/>
  <c r="G2510" i="14"/>
  <c r="G2505" i="14"/>
  <c r="F2505" i="14"/>
  <c r="E2505" i="14"/>
  <c r="E2515" i="14" s="1"/>
  <c r="D2505" i="14"/>
  <c r="F2500" i="14"/>
  <c r="E2500" i="14"/>
  <c r="D2500" i="14"/>
  <c r="G2499" i="14"/>
  <c r="F2499" i="14"/>
  <c r="E2499" i="14"/>
  <c r="D2499" i="14"/>
  <c r="F2498" i="14"/>
  <c r="E2498" i="14"/>
  <c r="D2498" i="14"/>
  <c r="D2501" i="14" s="1"/>
  <c r="E2490" i="14"/>
  <c r="F2486" i="14"/>
  <c r="F2485" i="14" s="1"/>
  <c r="E2486" i="14"/>
  <c r="D2486" i="14"/>
  <c r="D2485" i="14" s="1"/>
  <c r="G2485" i="14"/>
  <c r="E2485" i="14"/>
  <c r="G2480" i="14"/>
  <c r="F2480" i="14"/>
  <c r="F2490" i="14" s="1"/>
  <c r="E2480" i="14"/>
  <c r="D2480" i="14"/>
  <c r="F2475" i="14"/>
  <c r="E2475" i="14"/>
  <c r="D2475" i="14"/>
  <c r="G2474" i="14"/>
  <c r="F2474" i="14"/>
  <c r="E2474" i="14"/>
  <c r="D2474" i="14"/>
  <c r="F2473" i="14"/>
  <c r="F2476" i="14" s="1"/>
  <c r="E2473" i="14"/>
  <c r="D2473" i="14"/>
  <c r="D2476" i="14" s="1"/>
  <c r="F2461" i="14"/>
  <c r="F2460" i="14" s="1"/>
  <c r="E2461" i="14"/>
  <c r="D2461" i="14"/>
  <c r="D2460" i="14" s="1"/>
  <c r="G2460" i="14"/>
  <c r="E2460" i="14"/>
  <c r="G2455" i="14"/>
  <c r="F2455" i="14"/>
  <c r="E2455" i="14"/>
  <c r="E2465" i="14" s="1"/>
  <c r="D2455" i="14"/>
  <c r="F2450" i="14"/>
  <c r="E2450" i="14"/>
  <c r="D2450" i="14"/>
  <c r="G2449" i="14"/>
  <c r="F2449" i="14"/>
  <c r="E2449" i="14"/>
  <c r="D2449" i="14"/>
  <c r="F2448" i="14"/>
  <c r="F2451" i="14" s="1"/>
  <c r="E2448" i="14"/>
  <c r="D2448" i="14"/>
  <c r="D2451" i="14" s="1"/>
  <c r="F2436" i="14"/>
  <c r="F2435" i="14" s="1"/>
  <c r="E2436" i="14"/>
  <c r="E2435" i="14" s="1"/>
  <c r="D2436" i="14"/>
  <c r="D2435" i="14" s="1"/>
  <c r="G2435" i="14"/>
  <c r="G2430" i="14"/>
  <c r="F2430" i="14"/>
  <c r="F2440" i="14" s="1"/>
  <c r="E2430" i="14"/>
  <c r="E2440" i="14" s="1"/>
  <c r="D2430" i="14"/>
  <c r="F2425" i="14"/>
  <c r="E2425" i="14"/>
  <c r="D2425" i="14"/>
  <c r="G2424" i="14"/>
  <c r="F2424" i="14"/>
  <c r="E2424" i="14"/>
  <c r="D2424" i="14"/>
  <c r="F2423" i="14"/>
  <c r="E2423" i="14"/>
  <c r="D2423" i="14"/>
  <c r="D2426" i="14" s="1"/>
  <c r="E2415" i="14"/>
  <c r="F2411" i="14"/>
  <c r="F2410" i="14" s="1"/>
  <c r="E2411" i="14"/>
  <c r="D2411" i="14"/>
  <c r="D2410" i="14" s="1"/>
  <c r="G2410" i="14"/>
  <c r="E2410" i="14"/>
  <c r="G2405" i="14"/>
  <c r="F2405" i="14"/>
  <c r="E2405" i="14"/>
  <c r="D2405" i="14"/>
  <c r="F2400" i="14"/>
  <c r="E2400" i="14"/>
  <c r="D2400" i="14"/>
  <c r="G2399" i="14"/>
  <c r="F2399" i="14"/>
  <c r="E2399" i="14"/>
  <c r="D2399" i="14"/>
  <c r="F2398" i="14"/>
  <c r="E2398" i="14"/>
  <c r="E2401" i="14" s="1"/>
  <c r="D2398" i="14"/>
  <c r="D2401" i="14" s="1"/>
  <c r="F2386" i="14"/>
  <c r="F2385" i="14" s="1"/>
  <c r="E2386" i="14"/>
  <c r="E2385" i="14" s="1"/>
  <c r="D2386" i="14"/>
  <c r="D2385" i="14" s="1"/>
  <c r="G2385" i="14"/>
  <c r="G2380" i="14"/>
  <c r="G2390" i="14" s="1"/>
  <c r="G2372" i="14" s="1"/>
  <c r="F2380" i="14"/>
  <c r="E2380" i="14"/>
  <c r="D2380" i="14"/>
  <c r="D2376" i="14"/>
  <c r="F2375" i="14"/>
  <c r="E2375" i="14"/>
  <c r="D2375" i="14"/>
  <c r="G2374" i="14"/>
  <c r="F2374" i="14"/>
  <c r="E2374" i="14"/>
  <c r="D2374" i="14"/>
  <c r="F2373" i="14"/>
  <c r="F2376" i="14" s="1"/>
  <c r="E2373" i="14"/>
  <c r="D2373" i="14"/>
  <c r="F2361" i="14"/>
  <c r="F2360" i="14" s="1"/>
  <c r="E2361" i="14"/>
  <c r="E2360" i="14" s="1"/>
  <c r="D2361" i="14"/>
  <c r="D2360" i="14" s="1"/>
  <c r="G2360" i="14"/>
  <c r="G2355" i="14"/>
  <c r="G2365" i="14" s="1"/>
  <c r="G2347" i="14" s="1"/>
  <c r="F2355" i="14"/>
  <c r="E2355" i="14"/>
  <c r="E2365" i="14" s="1"/>
  <c r="D2355" i="14"/>
  <c r="F2350" i="14"/>
  <c r="E2350" i="14"/>
  <c r="D2350" i="14"/>
  <c r="G2349" i="14"/>
  <c r="F2349" i="14"/>
  <c r="E2349" i="14"/>
  <c r="D2349" i="14"/>
  <c r="F2348" i="14"/>
  <c r="E2348" i="14"/>
  <c r="D2348" i="14"/>
  <c r="D2351" i="14" s="1"/>
  <c r="F2336" i="14"/>
  <c r="F2335" i="14" s="1"/>
  <c r="E2336" i="14"/>
  <c r="D2336" i="14"/>
  <c r="G2335" i="14"/>
  <c r="E2335" i="14"/>
  <c r="D2335" i="14"/>
  <c r="G2330" i="14"/>
  <c r="F2330" i="14"/>
  <c r="E2330" i="14"/>
  <c r="E2340" i="14" s="1"/>
  <c r="D2330" i="14"/>
  <c r="F2325" i="14"/>
  <c r="E2325" i="14"/>
  <c r="D2325" i="14"/>
  <c r="G2324" i="14"/>
  <c r="F2324" i="14"/>
  <c r="E2324" i="14"/>
  <c r="D2324" i="14"/>
  <c r="F2323" i="14"/>
  <c r="F2326" i="14" s="1"/>
  <c r="E2323" i="14"/>
  <c r="D2323" i="14"/>
  <c r="D2326" i="14" s="1"/>
  <c r="F2311" i="14"/>
  <c r="F2310" i="14" s="1"/>
  <c r="E2311" i="14"/>
  <c r="E2310" i="14" s="1"/>
  <c r="D2311" i="14"/>
  <c r="D2310" i="14" s="1"/>
  <c r="G2310" i="14"/>
  <c r="G2305" i="14"/>
  <c r="F2305" i="14"/>
  <c r="E2305" i="14"/>
  <c r="E2315" i="14" s="1"/>
  <c r="D2305" i="14"/>
  <c r="F2300" i="14"/>
  <c r="E2300" i="14"/>
  <c r="D2300" i="14"/>
  <c r="G2299" i="14"/>
  <c r="F2299" i="14"/>
  <c r="E2299" i="14"/>
  <c r="D2299" i="14"/>
  <c r="F2298" i="14"/>
  <c r="F2301" i="14" s="1"/>
  <c r="E2298" i="14"/>
  <c r="D2298" i="14"/>
  <c r="D2301" i="14" s="1"/>
  <c r="E2286" i="14"/>
  <c r="E2285" i="14" s="1"/>
  <c r="D2286" i="14"/>
  <c r="G2285" i="14"/>
  <c r="F2285" i="14"/>
  <c r="D2285" i="14"/>
  <c r="D2290" i="14" s="1"/>
  <c r="G2280" i="14"/>
  <c r="F2280" i="14"/>
  <c r="E2280" i="14"/>
  <c r="E2290" i="14" s="1"/>
  <c r="D2280" i="14"/>
  <c r="E2275" i="14"/>
  <c r="D2275" i="14"/>
  <c r="G2274" i="14"/>
  <c r="F2274" i="14"/>
  <c r="E2274" i="14"/>
  <c r="D2274" i="14"/>
  <c r="E2273" i="14"/>
  <c r="E2276" i="14" s="1"/>
  <c r="D2273" i="14"/>
  <c r="D2276" i="14" s="1"/>
  <c r="G2255" i="14"/>
  <c r="G2254" i="14" s="1"/>
  <c r="F2255" i="14"/>
  <c r="F2254" i="14" s="1"/>
  <c r="E2254" i="14"/>
  <c r="D2254" i="14"/>
  <c r="G2249" i="14"/>
  <c r="F2249" i="14"/>
  <c r="E2249" i="14"/>
  <c r="E2259" i="14" s="1"/>
  <c r="E2241" i="14" s="1"/>
  <c r="D2249" i="14"/>
  <c r="D2259" i="14" s="1"/>
  <c r="D2241" i="14" s="1"/>
  <c r="G2244" i="14"/>
  <c r="G2243" i="14"/>
  <c r="F2243" i="14"/>
  <c r="E2243" i="14"/>
  <c r="D2243" i="14"/>
  <c r="G2242" i="14"/>
  <c r="F2242" i="14"/>
  <c r="G2245" i="14" s="1"/>
  <c r="F2230" i="14"/>
  <c r="F2229" i="14" s="1"/>
  <c r="E2230" i="14"/>
  <c r="E2229" i="14" s="1"/>
  <c r="D2230" i="14"/>
  <c r="G2229" i="14"/>
  <c r="D2229" i="14"/>
  <c r="D2234" i="14" s="1"/>
  <c r="G2224" i="14"/>
  <c r="F2224" i="14"/>
  <c r="E2224" i="14"/>
  <c r="E2234" i="14" s="1"/>
  <c r="D2224" i="14"/>
  <c r="D2220" i="14"/>
  <c r="G2219" i="14"/>
  <c r="F2219" i="14"/>
  <c r="E2219" i="14"/>
  <c r="D2219" i="14"/>
  <c r="G2218" i="14"/>
  <c r="F2218" i="14"/>
  <c r="E2218" i="14"/>
  <c r="D2218" i="14"/>
  <c r="G2217" i="14"/>
  <c r="F2217" i="14"/>
  <c r="F2220" i="14" s="1"/>
  <c r="E2217" i="14"/>
  <c r="E2220" i="14" s="1"/>
  <c r="E2205" i="14"/>
  <c r="E2204" i="14" s="1"/>
  <c r="D2205" i="14"/>
  <c r="G2204" i="14"/>
  <c r="D2204" i="14"/>
  <c r="G2199" i="14"/>
  <c r="F2199" i="14"/>
  <c r="F2209" i="14" s="1"/>
  <c r="E2199" i="14"/>
  <c r="E2209" i="14" s="1"/>
  <c r="D2199" i="14"/>
  <c r="D2195" i="14"/>
  <c r="G2194" i="14"/>
  <c r="F2194" i="14"/>
  <c r="E2194" i="14"/>
  <c r="D2194" i="14"/>
  <c r="G2193" i="14"/>
  <c r="F2193" i="14"/>
  <c r="E2193" i="14"/>
  <c r="D2193" i="14"/>
  <c r="G2192" i="14"/>
  <c r="G2195" i="14" s="1"/>
  <c r="F2192" i="14"/>
  <c r="F2195" i="14" s="1"/>
  <c r="E2192" i="14"/>
  <c r="E2195" i="14" s="1"/>
  <c r="F2180" i="14"/>
  <c r="E2180" i="14"/>
  <c r="E2179" i="14" s="1"/>
  <c r="D2180" i="14"/>
  <c r="D2179" i="14" s="1"/>
  <c r="G2179" i="14"/>
  <c r="F2179" i="14"/>
  <c r="G2174" i="14"/>
  <c r="G2184" i="14" s="1"/>
  <c r="F2174" i="14"/>
  <c r="E2174" i="14"/>
  <c r="D2174" i="14"/>
  <c r="D2170" i="14"/>
  <c r="G2169" i="14"/>
  <c r="F2169" i="14"/>
  <c r="E2169" i="14"/>
  <c r="D2169" i="14"/>
  <c r="G2168" i="14"/>
  <c r="F2168" i="14"/>
  <c r="E2168" i="14"/>
  <c r="D2168" i="14"/>
  <c r="G2167" i="14"/>
  <c r="F2167" i="14"/>
  <c r="F2170" i="14" s="1"/>
  <c r="E2167" i="14"/>
  <c r="E2170" i="14" s="1"/>
  <c r="E2155" i="14"/>
  <c r="E2154" i="14" s="1"/>
  <c r="D2155" i="14"/>
  <c r="G2154" i="14"/>
  <c r="D2154" i="14"/>
  <c r="G2149" i="14"/>
  <c r="F2149" i="14"/>
  <c r="F2159" i="14" s="1"/>
  <c r="E2149" i="14"/>
  <c r="D2149" i="14"/>
  <c r="D2145" i="14"/>
  <c r="G2144" i="14"/>
  <c r="F2144" i="14"/>
  <c r="E2144" i="14"/>
  <c r="D2144" i="14"/>
  <c r="G2143" i="14"/>
  <c r="F2143" i="14"/>
  <c r="E2143" i="14"/>
  <c r="D2143" i="14"/>
  <c r="G2142" i="14"/>
  <c r="F2142" i="14"/>
  <c r="E2142" i="14"/>
  <c r="E2130" i="14"/>
  <c r="D2130" i="14"/>
  <c r="D2129" i="14" s="1"/>
  <c r="D2134" i="14" s="1"/>
  <c r="G2129" i="14"/>
  <c r="E2129" i="14"/>
  <c r="G2124" i="14"/>
  <c r="G2134" i="14" s="1"/>
  <c r="F2124" i="14"/>
  <c r="F2134" i="14" s="1"/>
  <c r="E2124" i="14"/>
  <c r="E2134" i="14" s="1"/>
  <c r="D2124" i="14"/>
  <c r="D2120" i="14"/>
  <c r="G2119" i="14"/>
  <c r="F2119" i="14"/>
  <c r="E2119" i="14"/>
  <c r="D2119" i="14"/>
  <c r="G2118" i="14"/>
  <c r="F2118" i="14"/>
  <c r="E2118" i="14"/>
  <c r="D2118" i="14"/>
  <c r="G2117" i="14"/>
  <c r="F2117" i="14"/>
  <c r="E2117" i="14"/>
  <c r="E2120" i="14" s="1"/>
  <c r="E2109" i="14"/>
  <c r="F2105" i="14"/>
  <c r="F2104" i="14" s="1"/>
  <c r="E2105" i="14"/>
  <c r="E2104" i="14" s="1"/>
  <c r="D2105" i="14"/>
  <c r="D2104" i="14" s="1"/>
  <c r="G2104" i="14"/>
  <c r="G2099" i="14"/>
  <c r="G2109" i="14" s="1"/>
  <c r="F2099" i="14"/>
  <c r="E2099" i="14"/>
  <c r="D2099" i="14"/>
  <c r="D2109" i="14" s="1"/>
  <c r="D2095" i="14"/>
  <c r="G2094" i="14"/>
  <c r="F2094" i="14"/>
  <c r="E2094" i="14"/>
  <c r="D2094" i="14"/>
  <c r="G2093" i="14"/>
  <c r="F2093" i="14"/>
  <c r="E2093" i="14"/>
  <c r="D2093" i="14"/>
  <c r="G2092" i="14"/>
  <c r="G2095" i="14" s="1"/>
  <c r="F2092" i="14"/>
  <c r="E2092" i="14"/>
  <c r="E2095" i="14" s="1"/>
  <c r="G2066" i="14"/>
  <c r="F2066" i="14"/>
  <c r="F2065" i="14" s="1"/>
  <c r="F2080" i="14" s="1"/>
  <c r="F2081" i="14" s="1"/>
  <c r="E2066" i="14"/>
  <c r="E2065" i="14" s="1"/>
  <c r="E2080" i="14" s="1"/>
  <c r="E2081" i="14" s="1"/>
  <c r="D2066" i="14"/>
  <c r="G2065" i="14"/>
  <c r="G2080" i="14" s="1"/>
  <c r="G2081" i="14" s="1"/>
  <c r="D2065" i="14"/>
  <c r="D2080" i="14" s="1"/>
  <c r="D2081" i="14" s="1"/>
  <c r="G2054" i="14"/>
  <c r="F2054" i="14"/>
  <c r="E2054" i="14"/>
  <c r="D2054" i="14"/>
  <c r="G2053" i="14"/>
  <c r="F2053" i="14"/>
  <c r="E2053" i="14"/>
  <c r="D2053" i="14"/>
  <c r="G2052" i="14"/>
  <c r="F2052" i="14"/>
  <c r="E2052" i="14"/>
  <c r="D2052" i="14"/>
  <c r="D2055" i="14" s="1"/>
  <c r="E2043" i="14"/>
  <c r="E2044" i="14" s="1"/>
  <c r="D2043" i="14"/>
  <c r="D2044" i="14" s="1"/>
  <c r="G2025" i="14"/>
  <c r="G2826" i="14" s="1"/>
  <c r="G2825" i="14" s="1"/>
  <c r="F2025" i="14"/>
  <c r="F2826" i="14" s="1"/>
  <c r="F2825" i="14" s="1"/>
  <c r="E2025" i="14"/>
  <c r="E2826" i="14" s="1"/>
  <c r="E2825" i="14" s="1"/>
  <c r="G2022" i="14"/>
  <c r="G2823" i="14" s="1"/>
  <c r="G2822" i="14" s="1"/>
  <c r="F2022" i="14"/>
  <c r="F2823" i="14" s="1"/>
  <c r="F2822" i="14" s="1"/>
  <c r="E2022" i="14"/>
  <c r="E2823" i="14" s="1"/>
  <c r="E2822" i="14" s="1"/>
  <c r="G2018" i="14"/>
  <c r="G2017" i="14"/>
  <c r="F2017" i="14"/>
  <c r="E2017" i="14"/>
  <c r="D2017" i="14"/>
  <c r="G2016" i="14"/>
  <c r="F2016" i="14"/>
  <c r="E2016" i="14"/>
  <c r="D2016" i="14"/>
  <c r="G2015" i="14"/>
  <c r="F2015" i="14"/>
  <c r="E2015" i="14"/>
  <c r="D2015" i="14"/>
  <c r="G1992" i="14"/>
  <c r="G1991" i="14" s="1"/>
  <c r="F1992" i="14"/>
  <c r="F1991" i="14" s="1"/>
  <c r="E1992" i="14"/>
  <c r="D1992" i="14"/>
  <c r="D1991" i="14" s="1"/>
  <c r="E1991" i="14"/>
  <c r="G1980" i="14"/>
  <c r="F1980" i="14"/>
  <c r="E1980" i="14"/>
  <c r="D1980" i="14"/>
  <c r="G1979" i="14"/>
  <c r="F1979" i="14"/>
  <c r="E1979" i="14"/>
  <c r="D1979" i="14"/>
  <c r="G1978" i="14"/>
  <c r="G1981" i="14" s="1"/>
  <c r="F1978" i="14"/>
  <c r="E1978" i="14"/>
  <c r="D1978" i="14"/>
  <c r="D1981" i="14" s="1"/>
  <c r="G1955" i="14"/>
  <c r="F1955" i="14"/>
  <c r="F1954" i="14" s="1"/>
  <c r="F1969" i="14" s="1"/>
  <c r="F1970" i="14" s="1"/>
  <c r="E1955" i="14"/>
  <c r="E1954" i="14" s="1"/>
  <c r="E1969" i="14" s="1"/>
  <c r="E1970" i="14" s="1"/>
  <c r="D1955" i="14"/>
  <c r="D1954" i="14" s="1"/>
  <c r="D1969" i="14" s="1"/>
  <c r="D1970" i="14" s="1"/>
  <c r="G1954" i="14"/>
  <c r="G1969" i="14" s="1"/>
  <c r="G1970" i="14" s="1"/>
  <c r="G1941" i="14"/>
  <c r="F1941" i="14"/>
  <c r="E1941" i="14"/>
  <c r="D1941" i="14"/>
  <c r="G1940" i="14"/>
  <c r="F1940" i="14"/>
  <c r="E1940" i="14"/>
  <c r="D1940" i="14"/>
  <c r="G1939" i="14"/>
  <c r="G1942" i="14" s="1"/>
  <c r="F1939" i="14"/>
  <c r="E1939" i="14"/>
  <c r="E1942" i="14" s="1"/>
  <c r="D1939" i="14"/>
  <c r="D1942" i="14" s="1"/>
  <c r="D1924" i="14"/>
  <c r="D2852" i="14" s="1"/>
  <c r="G1920" i="14"/>
  <c r="F1920" i="14"/>
  <c r="F1925" i="14" s="1"/>
  <c r="G1915" i="14"/>
  <c r="G1925" i="14" s="1"/>
  <c r="F1915" i="14"/>
  <c r="E1915" i="14"/>
  <c r="D1915" i="14"/>
  <c r="G1910" i="14"/>
  <c r="F1910" i="14"/>
  <c r="E1910" i="14"/>
  <c r="D1910" i="14"/>
  <c r="G1909" i="14"/>
  <c r="F1909" i="14"/>
  <c r="E1909" i="14"/>
  <c r="D1909" i="14"/>
  <c r="G1908" i="14"/>
  <c r="F1908" i="14"/>
  <c r="F1911" i="14" s="1"/>
  <c r="E1908" i="14"/>
  <c r="D1908" i="14"/>
  <c r="E1911" i="14" s="1"/>
  <c r="D1897" i="14"/>
  <c r="G1895" i="14"/>
  <c r="F1895" i="14"/>
  <c r="D1895" i="14"/>
  <c r="G1890" i="14"/>
  <c r="F1890" i="14"/>
  <c r="F1900" i="14" s="1"/>
  <c r="E1890" i="14"/>
  <c r="E1900" i="14" s="1"/>
  <c r="D1890" i="14"/>
  <c r="G1885" i="14"/>
  <c r="F1885" i="14"/>
  <c r="E1885" i="14"/>
  <c r="D1885" i="14"/>
  <c r="G1884" i="14"/>
  <c r="F1884" i="14"/>
  <c r="E1884" i="14"/>
  <c r="D1884" i="14"/>
  <c r="G1883" i="14"/>
  <c r="F1883" i="14"/>
  <c r="F1886" i="14" s="1"/>
  <c r="E1883" i="14"/>
  <c r="E1886" i="14" s="1"/>
  <c r="D1883" i="14"/>
  <c r="D1886" i="14" s="1"/>
  <c r="I1871" i="14"/>
  <c r="G1869" i="14"/>
  <c r="G1874" i="14" s="1"/>
  <c r="F1869" i="14"/>
  <c r="E1869" i="14"/>
  <c r="D1869" i="14"/>
  <c r="G1864" i="14"/>
  <c r="F1864" i="14"/>
  <c r="F1874" i="14" s="1"/>
  <c r="E1864" i="14"/>
  <c r="D1864" i="14"/>
  <c r="D1874" i="14" s="1"/>
  <c r="G1860" i="14"/>
  <c r="G1859" i="14"/>
  <c r="F1859" i="14"/>
  <c r="E1859" i="14"/>
  <c r="D1859" i="14"/>
  <c r="G1858" i="14"/>
  <c r="F1858" i="14"/>
  <c r="E1858" i="14"/>
  <c r="D1858" i="14"/>
  <c r="G1857" i="14"/>
  <c r="F1857" i="14"/>
  <c r="E1857" i="14"/>
  <c r="F1860" i="14" s="1"/>
  <c r="D1857" i="14"/>
  <c r="D1860" i="14" s="1"/>
  <c r="E1846" i="14"/>
  <c r="E2850" i="14" s="1"/>
  <c r="D1846" i="14"/>
  <c r="D2850" i="14" s="1"/>
  <c r="G1844" i="14"/>
  <c r="F1844" i="14"/>
  <c r="F1849" i="14" s="1"/>
  <c r="G1839" i="14"/>
  <c r="G1849" i="14" s="1"/>
  <c r="F1839" i="14"/>
  <c r="E1839" i="14"/>
  <c r="D1839" i="14"/>
  <c r="G1834" i="14"/>
  <c r="F1834" i="14"/>
  <c r="E1834" i="14"/>
  <c r="D1834" i="14"/>
  <c r="G1833" i="14"/>
  <c r="F1833" i="14"/>
  <c r="E1833" i="14"/>
  <c r="D1833" i="14"/>
  <c r="G1832" i="14"/>
  <c r="G1835" i="14" s="1"/>
  <c r="F1832" i="14"/>
  <c r="F1835" i="14" s="1"/>
  <c r="E1832" i="14"/>
  <c r="E1835" i="14" s="1"/>
  <c r="D1832" i="14"/>
  <c r="D1835" i="14" s="1"/>
  <c r="E1821" i="14"/>
  <c r="G1817" i="14"/>
  <c r="G1816" i="14" s="1"/>
  <c r="F1817" i="14"/>
  <c r="F1816" i="14" s="1"/>
  <c r="F1821" i="14" s="1"/>
  <c r="E1817" i="14"/>
  <c r="D1817" i="14"/>
  <c r="D1816" i="14" s="1"/>
  <c r="D1821" i="14" s="1"/>
  <c r="E1816" i="14"/>
  <c r="G1811" i="14"/>
  <c r="G1821" i="14" s="1"/>
  <c r="F1811" i="14"/>
  <c r="E1811" i="14"/>
  <c r="D1811" i="14"/>
  <c r="G1806" i="14"/>
  <c r="F1806" i="14"/>
  <c r="E1806" i="14"/>
  <c r="D1806" i="14"/>
  <c r="G1805" i="14"/>
  <c r="F1805" i="14"/>
  <c r="E1805" i="14"/>
  <c r="D1805" i="14"/>
  <c r="G1804" i="14"/>
  <c r="F1804" i="14"/>
  <c r="F1807" i="14" s="1"/>
  <c r="E1804" i="14"/>
  <c r="E1807" i="14" s="1"/>
  <c r="D1804" i="14"/>
  <c r="D1807" i="14" s="1"/>
  <c r="G1792" i="14"/>
  <c r="G1791" i="14" s="1"/>
  <c r="F1792" i="14"/>
  <c r="F1791" i="14" s="1"/>
  <c r="F1796" i="14" s="1"/>
  <c r="E1792" i="14"/>
  <c r="D1792" i="14"/>
  <c r="D1791" i="14" s="1"/>
  <c r="D1796" i="14" s="1"/>
  <c r="E1791" i="14"/>
  <c r="E1796" i="14" s="1"/>
  <c r="G1786" i="14"/>
  <c r="G1796" i="14" s="1"/>
  <c r="F1786" i="14"/>
  <c r="E1786" i="14"/>
  <c r="D1786" i="14"/>
  <c r="G1781" i="14"/>
  <c r="F1781" i="14"/>
  <c r="E1781" i="14"/>
  <c r="D1781" i="14"/>
  <c r="G1780" i="14"/>
  <c r="F1780" i="14"/>
  <c r="E1780" i="14"/>
  <c r="D1780" i="14"/>
  <c r="G1779" i="14"/>
  <c r="F1779" i="14"/>
  <c r="F1782" i="14" s="1"/>
  <c r="E1779" i="14"/>
  <c r="E1782" i="14" s="1"/>
  <c r="D1779" i="14"/>
  <c r="D1782" i="14" s="1"/>
  <c r="G1767" i="14"/>
  <c r="G1766" i="14" s="1"/>
  <c r="F1767" i="14"/>
  <c r="E1767" i="14"/>
  <c r="E1766" i="14" s="1"/>
  <c r="E1771" i="14" s="1"/>
  <c r="D1767" i="14"/>
  <c r="F1766" i="14"/>
  <c r="D1766" i="14"/>
  <c r="D1771" i="14" s="1"/>
  <c r="G1761" i="14"/>
  <c r="F1761" i="14"/>
  <c r="E1761" i="14"/>
  <c r="D1761" i="14"/>
  <c r="G1756" i="14"/>
  <c r="F1756" i="14"/>
  <c r="E1756" i="14"/>
  <c r="D1756" i="14"/>
  <c r="G1755" i="14"/>
  <c r="F1755" i="14"/>
  <c r="E1755" i="14"/>
  <c r="D1755" i="14"/>
  <c r="G1754" i="14"/>
  <c r="F1754" i="14"/>
  <c r="F1757" i="14" s="1"/>
  <c r="E1754" i="14"/>
  <c r="E1757" i="14" s="1"/>
  <c r="D1754" i="14"/>
  <c r="D1757" i="14" s="1"/>
  <c r="G1742" i="14"/>
  <c r="G1741" i="14" s="1"/>
  <c r="F1742" i="14"/>
  <c r="E1742" i="14"/>
  <c r="D1742" i="14"/>
  <c r="F1741" i="14"/>
  <c r="F1746" i="14" s="1"/>
  <c r="E1741" i="14"/>
  <c r="D1741" i="14"/>
  <c r="D1746" i="14" s="1"/>
  <c r="G1736" i="14"/>
  <c r="F1736" i="14"/>
  <c r="E1736" i="14"/>
  <c r="D1736" i="14"/>
  <c r="G1731" i="14"/>
  <c r="F1731" i="14"/>
  <c r="E1731" i="14"/>
  <c r="D1731" i="14"/>
  <c r="G1730" i="14"/>
  <c r="F1730" i="14"/>
  <c r="E1730" i="14"/>
  <c r="D1730" i="14"/>
  <c r="G1729" i="14"/>
  <c r="G1732" i="14" s="1"/>
  <c r="F1729" i="14"/>
  <c r="F1732" i="14" s="1"/>
  <c r="E1729" i="14"/>
  <c r="E1732" i="14" s="1"/>
  <c r="D1729" i="14"/>
  <c r="D1732" i="14" s="1"/>
  <c r="G1717" i="14"/>
  <c r="G1716" i="14" s="1"/>
  <c r="F1717" i="14"/>
  <c r="E1717" i="14"/>
  <c r="E1716" i="14" s="1"/>
  <c r="E1721" i="14" s="1"/>
  <c r="D1717" i="14"/>
  <c r="D1716" i="14" s="1"/>
  <c r="D1721" i="14" s="1"/>
  <c r="F1716" i="14"/>
  <c r="F1721" i="14" s="1"/>
  <c r="G1711" i="14"/>
  <c r="F1711" i="14"/>
  <c r="E1711" i="14"/>
  <c r="D1711" i="14"/>
  <c r="G1706" i="14"/>
  <c r="F1706" i="14"/>
  <c r="E1706" i="14"/>
  <c r="D1706" i="14"/>
  <c r="G1705" i="14"/>
  <c r="F1705" i="14"/>
  <c r="E1705" i="14"/>
  <c r="D1705" i="14"/>
  <c r="G1704" i="14"/>
  <c r="G1707" i="14" s="1"/>
  <c r="F1704" i="14"/>
  <c r="F1707" i="14" s="1"/>
  <c r="E1704" i="14"/>
  <c r="E1707" i="14" s="1"/>
  <c r="D1704" i="14"/>
  <c r="D1707" i="14" s="1"/>
  <c r="E1696" i="14"/>
  <c r="G1692" i="14"/>
  <c r="G1691" i="14" s="1"/>
  <c r="F1692" i="14"/>
  <c r="F1691" i="14" s="1"/>
  <c r="F1696" i="14" s="1"/>
  <c r="E1692" i="14"/>
  <c r="D1692" i="14"/>
  <c r="D1691" i="14" s="1"/>
  <c r="D1696" i="14" s="1"/>
  <c r="E1691" i="14"/>
  <c r="G1686" i="14"/>
  <c r="F1686" i="14"/>
  <c r="E1686" i="14"/>
  <c r="D1686" i="14"/>
  <c r="G1681" i="14"/>
  <c r="F1681" i="14"/>
  <c r="E1681" i="14"/>
  <c r="D1681" i="14"/>
  <c r="G1680" i="14"/>
  <c r="F1680" i="14"/>
  <c r="E1680" i="14"/>
  <c r="D1680" i="14"/>
  <c r="G1679" i="14"/>
  <c r="F1679" i="14"/>
  <c r="F1682" i="14" s="1"/>
  <c r="E1679" i="14"/>
  <c r="E1682" i="14" s="1"/>
  <c r="D1679" i="14"/>
  <c r="D1682" i="14" s="1"/>
  <c r="G1667" i="14"/>
  <c r="G1666" i="14" s="1"/>
  <c r="F1667" i="14"/>
  <c r="F1666" i="14" s="1"/>
  <c r="F1671" i="14" s="1"/>
  <c r="E1667" i="14"/>
  <c r="D1667" i="14"/>
  <c r="D1666" i="14" s="1"/>
  <c r="D1671" i="14" s="1"/>
  <c r="E1666" i="14"/>
  <c r="E1671" i="14" s="1"/>
  <c r="G1661" i="14"/>
  <c r="G1671" i="14" s="1"/>
  <c r="F1661" i="14"/>
  <c r="E1661" i="14"/>
  <c r="D1661" i="14"/>
  <c r="F1657" i="14"/>
  <c r="G1656" i="14"/>
  <c r="F1656" i="14"/>
  <c r="E1656" i="14"/>
  <c r="D1656" i="14"/>
  <c r="G1655" i="14"/>
  <c r="F1655" i="14"/>
  <c r="E1655" i="14"/>
  <c r="D1655" i="14"/>
  <c r="G1654" i="14"/>
  <c r="F1654" i="14"/>
  <c r="E1654" i="14"/>
  <c r="E1657" i="14" s="1"/>
  <c r="D1654" i="14"/>
  <c r="D1657" i="14" s="1"/>
  <c r="G1642" i="14"/>
  <c r="G1641" i="14" s="1"/>
  <c r="F1642" i="14"/>
  <c r="E1642" i="14"/>
  <c r="E1641" i="14" s="1"/>
  <c r="E1646" i="14" s="1"/>
  <c r="D1642" i="14"/>
  <c r="F1641" i="14"/>
  <c r="D1641" i="14"/>
  <c r="D1646" i="14" s="1"/>
  <c r="G1636" i="14"/>
  <c r="F1636" i="14"/>
  <c r="E1636" i="14"/>
  <c r="D1636" i="14"/>
  <c r="G1631" i="14"/>
  <c r="F1631" i="14"/>
  <c r="E1631" i="14"/>
  <c r="D1631" i="14"/>
  <c r="G1630" i="14"/>
  <c r="F1630" i="14"/>
  <c r="E1630" i="14"/>
  <c r="D1630" i="14"/>
  <c r="G1629" i="14"/>
  <c r="F1629" i="14"/>
  <c r="F1632" i="14" s="1"/>
  <c r="E1629" i="14"/>
  <c r="E1632" i="14" s="1"/>
  <c r="D1629" i="14"/>
  <c r="D1632" i="14" s="1"/>
  <c r="G1617" i="14"/>
  <c r="G1616" i="14" s="1"/>
  <c r="F1617" i="14"/>
  <c r="E1617" i="14"/>
  <c r="D1617" i="14"/>
  <c r="F1616" i="14"/>
  <c r="F1621" i="14" s="1"/>
  <c r="E1616" i="14"/>
  <c r="E1621" i="14" s="1"/>
  <c r="D1616" i="14"/>
  <c r="D1621" i="14" s="1"/>
  <c r="G1611" i="14"/>
  <c r="F1611" i="14"/>
  <c r="E1611" i="14"/>
  <c r="D1611" i="14"/>
  <c r="G1606" i="14"/>
  <c r="F1606" i="14"/>
  <c r="E1606" i="14"/>
  <c r="D1606" i="14"/>
  <c r="G1605" i="14"/>
  <c r="F1605" i="14"/>
  <c r="E1605" i="14"/>
  <c r="D1605" i="14"/>
  <c r="G1604" i="14"/>
  <c r="G1607" i="14" s="1"/>
  <c r="F1604" i="14"/>
  <c r="F1607" i="14" s="1"/>
  <c r="E1604" i="14"/>
  <c r="E1607" i="14" s="1"/>
  <c r="D1604" i="14"/>
  <c r="D1607" i="14" s="1"/>
  <c r="G1592" i="14"/>
  <c r="G1591" i="14" s="1"/>
  <c r="F1592" i="14"/>
  <c r="F1591" i="14" s="1"/>
  <c r="F1596" i="14" s="1"/>
  <c r="E1592" i="14"/>
  <c r="E1591" i="14" s="1"/>
  <c r="D1592" i="14"/>
  <c r="D1591" i="14" s="1"/>
  <c r="D1596" i="14" s="1"/>
  <c r="G1586" i="14"/>
  <c r="F1586" i="14"/>
  <c r="E1586" i="14"/>
  <c r="E1596" i="14" s="1"/>
  <c r="D1586" i="14"/>
  <c r="G1581" i="14"/>
  <c r="F1581" i="14"/>
  <c r="E1581" i="14"/>
  <c r="D1581" i="14"/>
  <c r="G1580" i="14"/>
  <c r="F1580" i="14"/>
  <c r="E1580" i="14"/>
  <c r="D1580" i="14"/>
  <c r="G1579" i="14"/>
  <c r="F1579" i="14"/>
  <c r="F1582" i="14" s="1"/>
  <c r="E1579" i="14"/>
  <c r="E1582" i="14" s="1"/>
  <c r="D1579" i="14"/>
  <c r="D1582" i="14" s="1"/>
  <c r="G1567" i="14"/>
  <c r="G1566" i="14" s="1"/>
  <c r="F1567" i="14"/>
  <c r="F1566" i="14" s="1"/>
  <c r="F1571" i="14" s="1"/>
  <c r="E1567" i="14"/>
  <c r="D1567" i="14"/>
  <c r="D1566" i="14" s="1"/>
  <c r="D1571" i="14" s="1"/>
  <c r="E1566" i="14"/>
  <c r="E1571" i="14" s="1"/>
  <c r="G1561" i="14"/>
  <c r="G1571" i="14" s="1"/>
  <c r="F1561" i="14"/>
  <c r="E1561" i="14"/>
  <c r="D1561" i="14"/>
  <c r="G1556" i="14"/>
  <c r="F1556" i="14"/>
  <c r="E1556" i="14"/>
  <c r="D1556" i="14"/>
  <c r="G1555" i="14"/>
  <c r="F1555" i="14"/>
  <c r="E1555" i="14"/>
  <c r="D1555" i="14"/>
  <c r="G1554" i="14"/>
  <c r="F1554" i="14"/>
  <c r="F1557" i="14" s="1"/>
  <c r="E1554" i="14"/>
  <c r="E1557" i="14" s="1"/>
  <c r="D1554" i="14"/>
  <c r="D1557" i="14" s="1"/>
  <c r="G1542" i="14"/>
  <c r="G1541" i="14" s="1"/>
  <c r="F1542" i="14"/>
  <c r="E1542" i="14"/>
  <c r="E1541" i="14" s="1"/>
  <c r="D1542" i="14"/>
  <c r="F1541" i="14"/>
  <c r="F1546" i="14" s="1"/>
  <c r="D1541" i="14"/>
  <c r="G1536" i="14"/>
  <c r="F1536" i="14"/>
  <c r="E1536" i="14"/>
  <c r="D1536" i="14"/>
  <c r="G1531" i="14"/>
  <c r="F1531" i="14"/>
  <c r="E1531" i="14"/>
  <c r="D1531" i="14"/>
  <c r="G1530" i="14"/>
  <c r="F1530" i="14"/>
  <c r="E1530" i="14"/>
  <c r="D1530" i="14"/>
  <c r="G1529" i="14"/>
  <c r="G1532" i="14" s="1"/>
  <c r="F1529" i="14"/>
  <c r="F1532" i="14" s="1"/>
  <c r="E1529" i="14"/>
  <c r="E1532" i="14" s="1"/>
  <c r="D1529" i="14"/>
  <c r="D1532" i="14" s="1"/>
  <c r="G1517" i="14"/>
  <c r="G1516" i="14" s="1"/>
  <c r="F1517" i="14"/>
  <c r="E1517" i="14"/>
  <c r="E1516" i="14" s="1"/>
  <c r="E1521" i="14" s="1"/>
  <c r="D1517" i="14"/>
  <c r="F1516" i="14"/>
  <c r="D1516" i="14"/>
  <c r="D1521" i="14" s="1"/>
  <c r="G1511" i="14"/>
  <c r="G1521" i="14" s="1"/>
  <c r="F1511" i="14"/>
  <c r="E1511" i="14"/>
  <c r="D1511" i="14"/>
  <c r="G1506" i="14"/>
  <c r="F1506" i="14"/>
  <c r="E1506" i="14"/>
  <c r="D1506" i="14"/>
  <c r="G1505" i="14"/>
  <c r="F1505" i="14"/>
  <c r="E1505" i="14"/>
  <c r="D1505" i="14"/>
  <c r="G1504" i="14"/>
  <c r="F1504" i="14"/>
  <c r="F1507" i="14" s="1"/>
  <c r="E1504" i="14"/>
  <c r="E1507" i="14" s="1"/>
  <c r="D1504" i="14"/>
  <c r="D1507" i="14" s="1"/>
  <c r="G1492" i="14"/>
  <c r="G1491" i="14" s="1"/>
  <c r="F1492" i="14"/>
  <c r="F1491" i="14" s="1"/>
  <c r="F1496" i="14" s="1"/>
  <c r="E1492" i="14"/>
  <c r="E1491" i="14" s="1"/>
  <c r="D1492" i="14"/>
  <c r="D1491" i="14" s="1"/>
  <c r="D1496" i="14" s="1"/>
  <c r="G1486" i="14"/>
  <c r="F1486" i="14"/>
  <c r="E1486" i="14"/>
  <c r="E1496" i="14" s="1"/>
  <c r="D1486" i="14"/>
  <c r="G1481" i="14"/>
  <c r="F1481" i="14"/>
  <c r="E1481" i="14"/>
  <c r="D1481" i="14"/>
  <c r="G1480" i="14"/>
  <c r="F1480" i="14"/>
  <c r="E1480" i="14"/>
  <c r="D1480" i="14"/>
  <c r="G1479" i="14"/>
  <c r="F1479" i="14"/>
  <c r="F1482" i="14" s="1"/>
  <c r="E1479" i="14"/>
  <c r="E1482" i="14" s="1"/>
  <c r="D1479" i="14"/>
  <c r="D1482" i="14" s="1"/>
  <c r="G1467" i="14"/>
  <c r="G1466" i="14" s="1"/>
  <c r="F1467" i="14"/>
  <c r="F1466" i="14" s="1"/>
  <c r="F1471" i="14" s="1"/>
  <c r="E1467" i="14"/>
  <c r="D1467" i="14"/>
  <c r="D1466" i="14" s="1"/>
  <c r="D1471" i="14" s="1"/>
  <c r="E1466" i="14"/>
  <c r="E1471" i="14" s="1"/>
  <c r="G1461" i="14"/>
  <c r="F1461" i="14"/>
  <c r="E1461" i="14"/>
  <c r="D1461" i="14"/>
  <c r="G1456" i="14"/>
  <c r="F1456" i="14"/>
  <c r="E1456" i="14"/>
  <c r="D1456" i="14"/>
  <c r="G1455" i="14"/>
  <c r="F1455" i="14"/>
  <c r="E1455" i="14"/>
  <c r="D1455" i="14"/>
  <c r="G1454" i="14"/>
  <c r="F1454" i="14"/>
  <c r="F1457" i="14" s="1"/>
  <c r="E1454" i="14"/>
  <c r="E1457" i="14" s="1"/>
  <c r="D1454" i="14"/>
  <c r="D1457" i="14" s="1"/>
  <c r="G1442" i="14"/>
  <c r="G1441" i="14" s="1"/>
  <c r="F1442" i="14"/>
  <c r="F1441" i="14" s="1"/>
  <c r="E1442" i="14"/>
  <c r="D1442" i="14"/>
  <c r="D1441" i="14" s="1"/>
  <c r="D1446" i="14" s="1"/>
  <c r="E1441" i="14"/>
  <c r="G1436" i="14"/>
  <c r="G1446" i="14" s="1"/>
  <c r="F1436" i="14"/>
  <c r="E1436" i="14"/>
  <c r="E1446" i="14" s="1"/>
  <c r="D1436" i="14"/>
  <c r="G1431" i="14"/>
  <c r="F1431" i="14"/>
  <c r="E1431" i="14"/>
  <c r="D1431" i="14"/>
  <c r="G1430" i="14"/>
  <c r="F1430" i="14"/>
  <c r="E1430" i="14"/>
  <c r="D1430" i="14"/>
  <c r="G1429" i="14"/>
  <c r="G1432" i="14" s="1"/>
  <c r="F1429" i="14"/>
  <c r="F1432" i="14" s="1"/>
  <c r="E1429" i="14"/>
  <c r="E1432" i="14" s="1"/>
  <c r="D1429" i="14"/>
  <c r="D1432" i="14" s="1"/>
  <c r="G1417" i="14"/>
  <c r="G1416" i="14" s="1"/>
  <c r="F1417" i="14"/>
  <c r="E1417" i="14"/>
  <c r="D1417" i="14"/>
  <c r="D1416" i="14" s="1"/>
  <c r="D1421" i="14" s="1"/>
  <c r="F1416" i="14"/>
  <c r="F1421" i="14" s="1"/>
  <c r="E1416" i="14"/>
  <c r="G1411" i="14"/>
  <c r="F1411" i="14"/>
  <c r="E1411" i="14"/>
  <c r="E1421" i="14" s="1"/>
  <c r="D1411" i="14"/>
  <c r="G1406" i="14"/>
  <c r="F1406" i="14"/>
  <c r="E1406" i="14"/>
  <c r="D1406" i="14"/>
  <c r="G1405" i="14"/>
  <c r="F1405" i="14"/>
  <c r="E1405" i="14"/>
  <c r="D1405" i="14"/>
  <c r="G1404" i="14"/>
  <c r="F1404" i="14"/>
  <c r="F1407" i="14" s="1"/>
  <c r="E1404" i="14"/>
  <c r="E1407" i="14" s="1"/>
  <c r="D1404" i="14"/>
  <c r="D1407" i="14" s="1"/>
  <c r="G1392" i="14"/>
  <c r="G1391" i="14" s="1"/>
  <c r="F1392" i="14"/>
  <c r="F1391" i="14" s="1"/>
  <c r="F1396" i="14" s="1"/>
  <c r="E1392" i="14"/>
  <c r="E1391" i="14" s="1"/>
  <c r="E1396" i="14" s="1"/>
  <c r="D1392" i="14"/>
  <c r="D1391" i="14" s="1"/>
  <c r="D1396" i="14" s="1"/>
  <c r="G1386" i="14"/>
  <c r="G1396" i="14" s="1"/>
  <c r="F1386" i="14"/>
  <c r="E1386" i="14"/>
  <c r="D1386" i="14"/>
  <c r="G1381" i="14"/>
  <c r="F1381" i="14"/>
  <c r="E1381" i="14"/>
  <c r="D1381" i="14"/>
  <c r="G1380" i="14"/>
  <c r="F1380" i="14"/>
  <c r="E1380" i="14"/>
  <c r="D1380" i="14"/>
  <c r="G1379" i="14"/>
  <c r="F1379" i="14"/>
  <c r="F1382" i="14" s="1"/>
  <c r="E1379" i="14"/>
  <c r="E1382" i="14" s="1"/>
  <c r="D1379" i="14"/>
  <c r="D1382" i="14" s="1"/>
  <c r="G1367" i="14"/>
  <c r="G1366" i="14" s="1"/>
  <c r="F1367" i="14"/>
  <c r="E1367" i="14"/>
  <c r="E1366" i="14" s="1"/>
  <c r="E1371" i="14" s="1"/>
  <c r="D1367" i="14"/>
  <c r="F1366" i="14"/>
  <c r="F1371" i="14" s="1"/>
  <c r="D1366" i="14"/>
  <c r="G1361" i="14"/>
  <c r="G1371" i="14" s="1"/>
  <c r="F1361" i="14"/>
  <c r="E1361" i="14"/>
  <c r="D1361" i="14"/>
  <c r="D1371" i="14" s="1"/>
  <c r="G1356" i="14"/>
  <c r="F1356" i="14"/>
  <c r="E1356" i="14"/>
  <c r="D1356" i="14"/>
  <c r="G1355" i="14"/>
  <c r="F1355" i="14"/>
  <c r="E1355" i="14"/>
  <c r="D1355" i="14"/>
  <c r="G1354" i="14"/>
  <c r="G1357" i="14" s="1"/>
  <c r="F1354" i="14"/>
  <c r="F1357" i="14" s="1"/>
  <c r="E1354" i="14"/>
  <c r="E1357" i="14" s="1"/>
  <c r="D1354" i="14"/>
  <c r="D1357" i="14" s="1"/>
  <c r="G1342" i="14"/>
  <c r="G1341" i="14" s="1"/>
  <c r="F1342" i="14"/>
  <c r="F1341" i="14" s="1"/>
  <c r="F1346" i="14" s="1"/>
  <c r="E1342" i="14"/>
  <c r="D1342" i="14"/>
  <c r="E1341" i="14"/>
  <c r="E1346" i="14" s="1"/>
  <c r="D1341" i="14"/>
  <c r="D1346" i="14" s="1"/>
  <c r="G1336" i="14"/>
  <c r="F1336" i="14"/>
  <c r="E1336" i="14"/>
  <c r="D1336" i="14"/>
  <c r="G1331" i="14"/>
  <c r="F1331" i="14"/>
  <c r="E1331" i="14"/>
  <c r="D1331" i="14"/>
  <c r="G1330" i="14"/>
  <c r="F1330" i="14"/>
  <c r="E1330" i="14"/>
  <c r="D1330" i="14"/>
  <c r="G1329" i="14"/>
  <c r="F1329" i="14"/>
  <c r="F1332" i="14" s="1"/>
  <c r="E1329" i="14"/>
  <c r="E1332" i="14" s="1"/>
  <c r="D1329" i="14"/>
  <c r="D1332" i="14" s="1"/>
  <c r="G1317" i="14"/>
  <c r="G1316" i="14" s="1"/>
  <c r="F1317" i="14"/>
  <c r="E1317" i="14"/>
  <c r="E1316" i="14" s="1"/>
  <c r="E1321" i="14" s="1"/>
  <c r="D1317" i="14"/>
  <c r="D1316" i="14" s="1"/>
  <c r="D1321" i="14" s="1"/>
  <c r="F1316" i="14"/>
  <c r="G1311" i="14"/>
  <c r="F1311" i="14"/>
  <c r="F1321" i="14" s="1"/>
  <c r="E1311" i="14"/>
  <c r="D1311" i="14"/>
  <c r="G1306" i="14"/>
  <c r="F1306" i="14"/>
  <c r="E1306" i="14"/>
  <c r="D1306" i="14"/>
  <c r="G1305" i="14"/>
  <c r="F1305" i="14"/>
  <c r="E1305" i="14"/>
  <c r="D1305" i="14"/>
  <c r="G1304" i="14"/>
  <c r="G1307" i="14" s="1"/>
  <c r="F1304" i="14"/>
  <c r="F1307" i="14" s="1"/>
  <c r="E1304" i="14"/>
  <c r="E1307" i="14" s="1"/>
  <c r="D1304" i="14"/>
  <c r="D1307" i="14" s="1"/>
  <c r="G1292" i="14"/>
  <c r="G1291" i="14" s="1"/>
  <c r="F1292" i="14"/>
  <c r="F1291" i="14" s="1"/>
  <c r="F1296" i="14" s="1"/>
  <c r="E1292" i="14"/>
  <c r="E1291" i="14" s="1"/>
  <c r="E1296" i="14" s="1"/>
  <c r="D1292" i="14"/>
  <c r="D1291" i="14"/>
  <c r="D1296" i="14" s="1"/>
  <c r="G1286" i="14"/>
  <c r="F1286" i="14"/>
  <c r="E1286" i="14"/>
  <c r="D1286" i="14"/>
  <c r="G1281" i="14"/>
  <c r="F1281" i="14"/>
  <c r="E1281" i="14"/>
  <c r="D1281" i="14"/>
  <c r="G1280" i="14"/>
  <c r="F1280" i="14"/>
  <c r="E1280" i="14"/>
  <c r="D1280" i="14"/>
  <c r="G1279" i="14"/>
  <c r="F1279" i="14"/>
  <c r="F1282" i="14" s="1"/>
  <c r="E1279" i="14"/>
  <c r="E1282" i="14" s="1"/>
  <c r="D1279" i="14"/>
  <c r="D1282" i="14" s="1"/>
  <c r="G1267" i="14"/>
  <c r="F1267" i="14"/>
  <c r="E1267" i="14"/>
  <c r="E1266" i="14" s="1"/>
  <c r="E1271" i="14" s="1"/>
  <c r="D1267" i="14"/>
  <c r="D1266" i="14" s="1"/>
  <c r="D1271" i="14" s="1"/>
  <c r="G1266" i="14"/>
  <c r="F1266" i="14"/>
  <c r="F1271" i="14" s="1"/>
  <c r="G1261" i="14"/>
  <c r="F1261" i="14"/>
  <c r="E1261" i="14"/>
  <c r="D1261" i="14"/>
  <c r="G1256" i="14"/>
  <c r="F1256" i="14"/>
  <c r="E1256" i="14"/>
  <c r="D1256" i="14"/>
  <c r="G1255" i="14"/>
  <c r="F1255" i="14"/>
  <c r="E1255" i="14"/>
  <c r="D1255" i="14"/>
  <c r="G1254" i="14"/>
  <c r="G1257" i="14" s="1"/>
  <c r="F1254" i="14"/>
  <c r="F1257" i="14" s="1"/>
  <c r="E1254" i="14"/>
  <c r="E1257" i="14" s="1"/>
  <c r="D1254" i="14"/>
  <c r="D1257" i="14" s="1"/>
  <c r="G1242" i="14"/>
  <c r="G1241" i="14" s="1"/>
  <c r="F1242" i="14"/>
  <c r="F1241" i="14" s="1"/>
  <c r="F1246" i="14" s="1"/>
  <c r="E1242" i="14"/>
  <c r="E1241" i="14" s="1"/>
  <c r="E1246" i="14" s="1"/>
  <c r="D1242" i="14"/>
  <c r="D1241" i="14"/>
  <c r="D1246" i="14" s="1"/>
  <c r="G1236" i="14"/>
  <c r="F1236" i="14"/>
  <c r="E1236" i="14"/>
  <c r="D1236" i="14"/>
  <c r="G1231" i="14"/>
  <c r="F1231" i="14"/>
  <c r="E1231" i="14"/>
  <c r="D1231" i="14"/>
  <c r="G1230" i="14"/>
  <c r="F1230" i="14"/>
  <c r="E1230" i="14"/>
  <c r="D1230" i="14"/>
  <c r="G1229" i="14"/>
  <c r="F1229" i="14"/>
  <c r="F1232" i="14" s="1"/>
  <c r="E1229" i="14"/>
  <c r="E1232" i="14" s="1"/>
  <c r="D1229" i="14"/>
  <c r="D1232" i="14" s="1"/>
  <c r="G1217" i="14"/>
  <c r="F1217" i="14"/>
  <c r="E1217" i="14"/>
  <c r="E1216" i="14" s="1"/>
  <c r="E1221" i="14" s="1"/>
  <c r="D1217" i="14"/>
  <c r="D1216" i="14" s="1"/>
  <c r="D1221" i="14" s="1"/>
  <c r="G1216" i="14"/>
  <c r="F1216" i="14"/>
  <c r="F1221" i="14" s="1"/>
  <c r="G1211" i="14"/>
  <c r="F1211" i="14"/>
  <c r="E1211" i="14"/>
  <c r="D1211" i="14"/>
  <c r="G1206" i="14"/>
  <c r="F1206" i="14"/>
  <c r="E1206" i="14"/>
  <c r="D1206" i="14"/>
  <c r="G1205" i="14"/>
  <c r="F1205" i="14"/>
  <c r="E1205" i="14"/>
  <c r="D1205" i="14"/>
  <c r="G1204" i="14"/>
  <c r="G1207" i="14" s="1"/>
  <c r="F1204" i="14"/>
  <c r="F1207" i="14" s="1"/>
  <c r="E1204" i="14"/>
  <c r="E1207" i="14" s="1"/>
  <c r="D1204" i="14"/>
  <c r="D1207" i="14" s="1"/>
  <c r="G1192" i="14"/>
  <c r="G1191" i="14" s="1"/>
  <c r="F1192" i="14"/>
  <c r="F1191" i="14" s="1"/>
  <c r="F1196" i="14" s="1"/>
  <c r="E1192" i="14"/>
  <c r="E1191" i="14" s="1"/>
  <c r="E1196" i="14" s="1"/>
  <c r="D1192" i="14"/>
  <c r="D1191" i="14"/>
  <c r="D1196" i="14" s="1"/>
  <c r="G1186" i="14"/>
  <c r="F1186" i="14"/>
  <c r="E1186" i="14"/>
  <c r="D1186" i="14"/>
  <c r="G1181" i="14"/>
  <c r="F1181" i="14"/>
  <c r="E1181" i="14"/>
  <c r="D1181" i="14"/>
  <c r="G1180" i="14"/>
  <c r="F1180" i="14"/>
  <c r="E1180" i="14"/>
  <c r="D1180" i="14"/>
  <c r="G1179" i="14"/>
  <c r="F1179" i="14"/>
  <c r="F1182" i="14" s="1"/>
  <c r="E1179" i="14"/>
  <c r="E1182" i="14" s="1"/>
  <c r="D1179" i="14"/>
  <c r="D1182" i="14" s="1"/>
  <c r="G1167" i="14"/>
  <c r="F1167" i="14"/>
  <c r="E1167" i="14"/>
  <c r="E1166" i="14" s="1"/>
  <c r="E1171" i="14" s="1"/>
  <c r="D1167" i="14"/>
  <c r="D1166" i="14" s="1"/>
  <c r="D1171" i="14" s="1"/>
  <c r="G1166" i="14"/>
  <c r="F1166" i="14"/>
  <c r="F1171" i="14" s="1"/>
  <c r="G1161" i="14"/>
  <c r="F1161" i="14"/>
  <c r="E1161" i="14"/>
  <c r="D1161" i="14"/>
  <c r="G1156" i="14"/>
  <c r="F1156" i="14"/>
  <c r="E1156" i="14"/>
  <c r="D1156" i="14"/>
  <c r="G1155" i="14"/>
  <c r="F1155" i="14"/>
  <c r="E1155" i="14"/>
  <c r="D1155" i="14"/>
  <c r="G1154" i="14"/>
  <c r="G1157" i="14" s="1"/>
  <c r="F1154" i="14"/>
  <c r="F1157" i="14" s="1"/>
  <c r="E1154" i="14"/>
  <c r="E1157" i="14" s="1"/>
  <c r="D1154" i="14"/>
  <c r="D1157" i="14" s="1"/>
  <c r="G1142" i="14"/>
  <c r="F1142" i="14"/>
  <c r="F1141" i="14" s="1"/>
  <c r="F1146" i="14" s="1"/>
  <c r="E1142" i="14"/>
  <c r="E1141" i="14" s="1"/>
  <c r="E1146" i="14" s="1"/>
  <c r="D1142" i="14"/>
  <c r="G1141" i="14"/>
  <c r="D1141" i="14"/>
  <c r="D1146" i="14" s="1"/>
  <c r="G1136" i="14"/>
  <c r="G1146" i="14" s="1"/>
  <c r="F1136" i="14"/>
  <c r="E1136" i="14"/>
  <c r="D1136" i="14"/>
  <c r="G1131" i="14"/>
  <c r="F1131" i="14"/>
  <c r="E1131" i="14"/>
  <c r="D1131" i="14"/>
  <c r="G1130" i="14"/>
  <c r="F1130" i="14"/>
  <c r="E1130" i="14"/>
  <c r="D1130" i="14"/>
  <c r="G1129" i="14"/>
  <c r="F1129" i="14"/>
  <c r="F1132" i="14" s="1"/>
  <c r="E1129" i="14"/>
  <c r="E1132" i="14" s="1"/>
  <c r="D1129" i="14"/>
  <c r="D1132" i="14" s="1"/>
  <c r="G1117" i="14"/>
  <c r="F1117" i="14"/>
  <c r="E1117" i="14"/>
  <c r="D1117" i="14"/>
  <c r="D1116" i="14" s="1"/>
  <c r="D1121" i="14" s="1"/>
  <c r="G1116" i="14"/>
  <c r="F1116" i="14"/>
  <c r="F1121" i="14" s="1"/>
  <c r="E1116" i="14"/>
  <c r="E1121" i="14" s="1"/>
  <c r="G1111" i="14"/>
  <c r="F1111" i="14"/>
  <c r="E1111" i="14"/>
  <c r="D1111" i="14"/>
  <c r="G1106" i="14"/>
  <c r="F1106" i="14"/>
  <c r="E1106" i="14"/>
  <c r="D1106" i="14"/>
  <c r="G1105" i="14"/>
  <c r="F1105" i="14"/>
  <c r="E1105" i="14"/>
  <c r="D1105" i="14"/>
  <c r="G1104" i="14"/>
  <c r="G1107" i="14" s="1"/>
  <c r="F1104" i="14"/>
  <c r="F1107" i="14" s="1"/>
  <c r="E1104" i="14"/>
  <c r="E1107" i="14" s="1"/>
  <c r="D1104" i="14"/>
  <c r="D1107" i="14" s="1"/>
  <c r="G1092" i="14"/>
  <c r="F1092" i="14"/>
  <c r="F1091" i="14" s="1"/>
  <c r="F1096" i="14" s="1"/>
  <c r="E1092" i="14"/>
  <c r="E1091" i="14" s="1"/>
  <c r="E1096" i="14" s="1"/>
  <c r="D1092" i="14"/>
  <c r="D1091" i="14" s="1"/>
  <c r="D1096" i="14" s="1"/>
  <c r="G1091" i="14"/>
  <c r="G1086" i="14"/>
  <c r="G1096" i="14" s="1"/>
  <c r="F1086" i="14"/>
  <c r="E1086" i="14"/>
  <c r="D1086" i="14"/>
  <c r="D1082" i="14"/>
  <c r="G1081" i="14"/>
  <c r="F1081" i="14"/>
  <c r="E1081" i="14"/>
  <c r="D1081" i="14"/>
  <c r="G1080" i="14"/>
  <c r="F1080" i="14"/>
  <c r="E1080" i="14"/>
  <c r="D1080" i="14"/>
  <c r="G1079" i="14"/>
  <c r="F1079" i="14"/>
  <c r="F1082" i="14" s="1"/>
  <c r="E1079" i="14"/>
  <c r="E1082" i="14" s="1"/>
  <c r="D1079" i="14"/>
  <c r="G1067" i="14"/>
  <c r="G1066" i="14" s="1"/>
  <c r="F1067" i="14"/>
  <c r="E1067" i="14"/>
  <c r="E1066" i="14" s="1"/>
  <c r="E1071" i="14" s="1"/>
  <c r="D1067" i="14"/>
  <c r="F1066" i="14"/>
  <c r="F1071" i="14" s="1"/>
  <c r="D1066" i="14"/>
  <c r="G1061" i="14"/>
  <c r="F1061" i="14"/>
  <c r="E1061" i="14"/>
  <c r="D1061" i="14"/>
  <c r="G1056" i="14"/>
  <c r="F1056" i="14"/>
  <c r="E1056" i="14"/>
  <c r="D1056" i="14"/>
  <c r="G1055" i="14"/>
  <c r="F1055" i="14"/>
  <c r="E1055" i="14"/>
  <c r="D1055" i="14"/>
  <c r="G1054" i="14"/>
  <c r="G1057" i="14" s="1"/>
  <c r="F1054" i="14"/>
  <c r="F1057" i="14" s="1"/>
  <c r="E1054" i="14"/>
  <c r="E1057" i="14" s="1"/>
  <c r="D1054" i="14"/>
  <c r="D1057" i="14" s="1"/>
  <c r="G1042" i="14"/>
  <c r="F1042" i="14"/>
  <c r="E1042" i="14"/>
  <c r="E1041" i="14" s="1"/>
  <c r="E1046" i="14" s="1"/>
  <c r="D1042" i="14"/>
  <c r="G1041" i="14"/>
  <c r="F1041" i="14"/>
  <c r="D1041" i="14"/>
  <c r="D1046" i="14" s="1"/>
  <c r="G1036" i="14"/>
  <c r="G1046" i="14" s="1"/>
  <c r="F1036" i="14"/>
  <c r="E1036" i="14"/>
  <c r="D1036" i="14"/>
  <c r="D1032" i="14"/>
  <c r="G1031" i="14"/>
  <c r="F1031" i="14"/>
  <c r="E1031" i="14"/>
  <c r="D1031" i="14"/>
  <c r="G1030" i="14"/>
  <c r="F1030" i="14"/>
  <c r="E1030" i="14"/>
  <c r="D1030" i="14"/>
  <c r="G1029" i="14"/>
  <c r="G1032" i="14" s="1"/>
  <c r="F1029" i="14"/>
  <c r="F1032" i="14" s="1"/>
  <c r="E1029" i="14"/>
  <c r="E1032" i="14" s="1"/>
  <c r="D1029" i="14"/>
  <c r="G1017" i="14"/>
  <c r="F1017" i="14"/>
  <c r="E1017" i="14"/>
  <c r="E1016" i="14" s="1"/>
  <c r="E1021" i="14" s="1"/>
  <c r="D1017" i="14"/>
  <c r="G1016" i="14"/>
  <c r="F1016" i="14"/>
  <c r="F1021" i="14" s="1"/>
  <c r="D1016" i="14"/>
  <c r="G1011" i="14"/>
  <c r="F1011" i="14"/>
  <c r="E1011" i="14"/>
  <c r="D1011" i="14"/>
  <c r="G1006" i="14"/>
  <c r="F1006" i="14"/>
  <c r="E1006" i="14"/>
  <c r="D1006" i="14"/>
  <c r="G1005" i="14"/>
  <c r="F1005" i="14"/>
  <c r="E1005" i="14"/>
  <c r="D1005" i="14"/>
  <c r="G1004" i="14"/>
  <c r="G1007" i="14" s="1"/>
  <c r="F1004" i="14"/>
  <c r="F1007" i="14" s="1"/>
  <c r="E1004" i="14"/>
  <c r="E1007" i="14" s="1"/>
  <c r="D1004" i="14"/>
  <c r="D1007" i="14" s="1"/>
  <c r="G992" i="14"/>
  <c r="G991" i="14" s="1"/>
  <c r="G996" i="14" s="1"/>
  <c r="F992" i="14"/>
  <c r="F991" i="14" s="1"/>
  <c r="F996" i="14" s="1"/>
  <c r="E992" i="14"/>
  <c r="D992" i="14"/>
  <c r="E991" i="14"/>
  <c r="E996" i="14" s="1"/>
  <c r="D991" i="14"/>
  <c r="D996" i="14" s="1"/>
  <c r="G986" i="14"/>
  <c r="F986" i="14"/>
  <c r="E986" i="14"/>
  <c r="D986" i="14"/>
  <c r="G981" i="14"/>
  <c r="F981" i="14"/>
  <c r="E981" i="14"/>
  <c r="D981" i="14"/>
  <c r="G980" i="14"/>
  <c r="F980" i="14"/>
  <c r="E980" i="14"/>
  <c r="D980" i="14"/>
  <c r="G979" i="14"/>
  <c r="G982" i="14" s="1"/>
  <c r="F979" i="14"/>
  <c r="F982" i="14" s="1"/>
  <c r="E979" i="14"/>
  <c r="E982" i="14" s="1"/>
  <c r="D979" i="14"/>
  <c r="D982" i="14" s="1"/>
  <c r="G967" i="14"/>
  <c r="F967" i="14"/>
  <c r="E967" i="14"/>
  <c r="E966" i="14" s="1"/>
  <c r="E971" i="14" s="1"/>
  <c r="D967" i="14"/>
  <c r="D966" i="14" s="1"/>
  <c r="D971" i="14" s="1"/>
  <c r="G966" i="14"/>
  <c r="F966" i="14"/>
  <c r="G961" i="14"/>
  <c r="F961" i="14"/>
  <c r="E961" i="14"/>
  <c r="D961" i="14"/>
  <c r="D957" i="14"/>
  <c r="G956" i="14"/>
  <c r="F956" i="14"/>
  <c r="E956" i="14"/>
  <c r="D956" i="14"/>
  <c r="G955" i="14"/>
  <c r="F955" i="14"/>
  <c r="E955" i="14"/>
  <c r="D955" i="14"/>
  <c r="G954" i="14"/>
  <c r="G957" i="14" s="1"/>
  <c r="F954" i="14"/>
  <c r="F957" i="14" s="1"/>
  <c r="E954" i="14"/>
  <c r="E957" i="14" s="1"/>
  <c r="D954" i="14"/>
  <c r="G942" i="14"/>
  <c r="F942" i="14"/>
  <c r="E942" i="14"/>
  <c r="D942" i="14"/>
  <c r="G941" i="14"/>
  <c r="G946" i="14" s="1"/>
  <c r="F941" i="14"/>
  <c r="F946" i="14" s="1"/>
  <c r="E941" i="14"/>
  <c r="D941" i="14"/>
  <c r="G936" i="14"/>
  <c r="F936" i="14"/>
  <c r="E936" i="14"/>
  <c r="D936" i="14"/>
  <c r="G931" i="14"/>
  <c r="F931" i="14"/>
  <c r="E931" i="14"/>
  <c r="D931" i="14"/>
  <c r="G930" i="14"/>
  <c r="F930" i="14"/>
  <c r="E930" i="14"/>
  <c r="D930" i="14"/>
  <c r="G929" i="14"/>
  <c r="G932" i="14" s="1"/>
  <c r="F929" i="14"/>
  <c r="F932" i="14" s="1"/>
  <c r="E929" i="14"/>
  <c r="E932" i="14" s="1"/>
  <c r="D929" i="14"/>
  <c r="D932" i="14" s="1"/>
  <c r="G917" i="14"/>
  <c r="G916" i="14" s="1"/>
  <c r="G921" i="14" s="1"/>
  <c r="F917" i="14"/>
  <c r="F916" i="14" s="1"/>
  <c r="F921" i="14" s="1"/>
  <c r="E917" i="14"/>
  <c r="D917" i="14"/>
  <c r="E916" i="14"/>
  <c r="E921" i="14" s="1"/>
  <c r="D916" i="14"/>
  <c r="D921" i="14" s="1"/>
  <c r="G911" i="14"/>
  <c r="F911" i="14"/>
  <c r="E911" i="14"/>
  <c r="D911" i="14"/>
  <c r="G906" i="14"/>
  <c r="F906" i="14"/>
  <c r="E906" i="14"/>
  <c r="D906" i="14"/>
  <c r="G905" i="14"/>
  <c r="F905" i="14"/>
  <c r="E905" i="14"/>
  <c r="D905" i="14"/>
  <c r="G904" i="14"/>
  <c r="G907" i="14" s="1"/>
  <c r="F904" i="14"/>
  <c r="F907" i="14" s="1"/>
  <c r="E904" i="14"/>
  <c r="E907" i="14" s="1"/>
  <c r="D904" i="14"/>
  <c r="D907" i="14" s="1"/>
  <c r="G892" i="14"/>
  <c r="G891" i="14" s="1"/>
  <c r="G896" i="14" s="1"/>
  <c r="F892" i="14"/>
  <c r="E892" i="14"/>
  <c r="E891" i="14" s="1"/>
  <c r="E896" i="14" s="1"/>
  <c r="D892" i="14"/>
  <c r="D891" i="14" s="1"/>
  <c r="D896" i="14" s="1"/>
  <c r="F891" i="14"/>
  <c r="G886" i="14"/>
  <c r="F886" i="14"/>
  <c r="E886" i="14"/>
  <c r="D886" i="14"/>
  <c r="G881" i="14"/>
  <c r="F881" i="14"/>
  <c r="E881" i="14"/>
  <c r="D881" i="14"/>
  <c r="G880" i="14"/>
  <c r="F880" i="14"/>
  <c r="E880" i="14"/>
  <c r="D880" i="14"/>
  <c r="G879" i="14"/>
  <c r="G882" i="14" s="1"/>
  <c r="F879" i="14"/>
  <c r="F882" i="14" s="1"/>
  <c r="E879" i="14"/>
  <c r="E882" i="14" s="1"/>
  <c r="D879" i="14"/>
  <c r="D882" i="14" s="1"/>
  <c r="G867" i="14"/>
  <c r="F867" i="14"/>
  <c r="E867" i="14"/>
  <c r="D867" i="14"/>
  <c r="D866" i="14" s="1"/>
  <c r="D871" i="14" s="1"/>
  <c r="G866" i="14"/>
  <c r="F866" i="14"/>
  <c r="F871" i="14" s="1"/>
  <c r="E866" i="14"/>
  <c r="G861" i="14"/>
  <c r="G871" i="14" s="1"/>
  <c r="F861" i="14"/>
  <c r="E861" i="14"/>
  <c r="D861" i="14"/>
  <c r="G856" i="14"/>
  <c r="F856" i="14"/>
  <c r="E856" i="14"/>
  <c r="D856" i="14"/>
  <c r="G855" i="14"/>
  <c r="F855" i="14"/>
  <c r="E855" i="14"/>
  <c r="D855" i="14"/>
  <c r="G854" i="14"/>
  <c r="G857" i="14" s="1"/>
  <c r="F854" i="14"/>
  <c r="F857" i="14" s="1"/>
  <c r="E854" i="14"/>
  <c r="E857" i="14" s="1"/>
  <c r="D854" i="14"/>
  <c r="D857" i="14" s="1"/>
  <c r="G842" i="14"/>
  <c r="G841" i="14" s="1"/>
  <c r="G846" i="14" s="1"/>
  <c r="F842" i="14"/>
  <c r="F841" i="14" s="1"/>
  <c r="F846" i="14" s="1"/>
  <c r="E842" i="14"/>
  <c r="D842" i="14"/>
  <c r="E841" i="14"/>
  <c r="E846" i="14" s="1"/>
  <c r="D841" i="14"/>
  <c r="G836" i="14"/>
  <c r="F836" i="14"/>
  <c r="E836" i="14"/>
  <c r="D836" i="14"/>
  <c r="G831" i="14"/>
  <c r="F831" i="14"/>
  <c r="E831" i="14"/>
  <c r="D831" i="14"/>
  <c r="G830" i="14"/>
  <c r="F830" i="14"/>
  <c r="E830" i="14"/>
  <c r="D830" i="14"/>
  <c r="G829" i="14"/>
  <c r="G832" i="14" s="1"/>
  <c r="F829" i="14"/>
  <c r="F832" i="14" s="1"/>
  <c r="E829" i="14"/>
  <c r="E832" i="14" s="1"/>
  <c r="D829" i="14"/>
  <c r="D832" i="14" s="1"/>
  <c r="G817" i="14"/>
  <c r="G816" i="14" s="1"/>
  <c r="G821" i="14" s="1"/>
  <c r="F817" i="14"/>
  <c r="F816" i="14" s="1"/>
  <c r="F821" i="14" s="1"/>
  <c r="E817" i="14"/>
  <c r="E816" i="14" s="1"/>
  <c r="E821" i="14" s="1"/>
  <c r="D817" i="14"/>
  <c r="D816" i="14"/>
  <c r="D821" i="14" s="1"/>
  <c r="G811" i="14"/>
  <c r="F811" i="14"/>
  <c r="E811" i="14"/>
  <c r="D811" i="14"/>
  <c r="G806" i="14"/>
  <c r="F806" i="14"/>
  <c r="E806" i="14"/>
  <c r="D806" i="14"/>
  <c r="G805" i="14"/>
  <c r="F805" i="14"/>
  <c r="E805" i="14"/>
  <c r="D805" i="14"/>
  <c r="G804" i="14"/>
  <c r="G807" i="14" s="1"/>
  <c r="F804" i="14"/>
  <c r="F807" i="14" s="1"/>
  <c r="E804" i="14"/>
  <c r="E807" i="14" s="1"/>
  <c r="D804" i="14"/>
  <c r="D807" i="14" s="1"/>
  <c r="G792" i="14"/>
  <c r="F792" i="14"/>
  <c r="E792" i="14"/>
  <c r="D792" i="14"/>
  <c r="D791" i="14" s="1"/>
  <c r="D796" i="14" s="1"/>
  <c r="G791" i="14"/>
  <c r="G796" i="14" s="1"/>
  <c r="F791" i="14"/>
  <c r="F796" i="14" s="1"/>
  <c r="E791" i="14"/>
  <c r="G786" i="14"/>
  <c r="F786" i="14"/>
  <c r="E786" i="14"/>
  <c r="D786" i="14"/>
  <c r="G781" i="14"/>
  <c r="F781" i="14"/>
  <c r="E781" i="14"/>
  <c r="D781" i="14"/>
  <c r="G780" i="14"/>
  <c r="F780" i="14"/>
  <c r="E780" i="14"/>
  <c r="D780" i="14"/>
  <c r="G779" i="14"/>
  <c r="G782" i="14" s="1"/>
  <c r="F779" i="14"/>
  <c r="F782" i="14" s="1"/>
  <c r="E779" i="14"/>
  <c r="E782" i="14" s="1"/>
  <c r="D779" i="14"/>
  <c r="D782" i="14" s="1"/>
  <c r="G767" i="14"/>
  <c r="G766" i="14" s="1"/>
  <c r="G771" i="14" s="1"/>
  <c r="F767" i="14"/>
  <c r="F766" i="14" s="1"/>
  <c r="F771" i="14" s="1"/>
  <c r="E767" i="14"/>
  <c r="D767" i="14"/>
  <c r="E766" i="14"/>
  <c r="E771" i="14" s="1"/>
  <c r="D766" i="14"/>
  <c r="G761" i="14"/>
  <c r="F761" i="14"/>
  <c r="E761" i="14"/>
  <c r="D761" i="14"/>
  <c r="G756" i="14"/>
  <c r="F756" i="14"/>
  <c r="E756" i="14"/>
  <c r="D756" i="14"/>
  <c r="G755" i="14"/>
  <c r="F755" i="14"/>
  <c r="E755" i="14"/>
  <c r="D755" i="14"/>
  <c r="G754" i="14"/>
  <c r="G757" i="14" s="1"/>
  <c r="F754" i="14"/>
  <c r="F757" i="14" s="1"/>
  <c r="E754" i="14"/>
  <c r="E757" i="14" s="1"/>
  <c r="D754" i="14"/>
  <c r="D757" i="14" s="1"/>
  <c r="G742" i="14"/>
  <c r="G741" i="14" s="1"/>
  <c r="G746" i="14" s="1"/>
  <c r="F742" i="14"/>
  <c r="F741" i="14" s="1"/>
  <c r="F746" i="14" s="1"/>
  <c r="E742" i="14"/>
  <c r="E741" i="14" s="1"/>
  <c r="E746" i="14" s="1"/>
  <c r="D742" i="14"/>
  <c r="D741" i="14"/>
  <c r="D746" i="14" s="1"/>
  <c r="G736" i="14"/>
  <c r="F736" i="14"/>
  <c r="E736" i="14"/>
  <c r="D736" i="14"/>
  <c r="G731" i="14"/>
  <c r="F731" i="14"/>
  <c r="E731" i="14"/>
  <c r="D731" i="14"/>
  <c r="G730" i="14"/>
  <c r="F730" i="14"/>
  <c r="E730" i="14"/>
  <c r="D730" i="14"/>
  <c r="G729" i="14"/>
  <c r="G732" i="14" s="1"/>
  <c r="F729" i="14"/>
  <c r="F732" i="14" s="1"/>
  <c r="E729" i="14"/>
  <c r="E732" i="14" s="1"/>
  <c r="D729" i="14"/>
  <c r="D732" i="14" s="1"/>
  <c r="G717" i="14"/>
  <c r="F717" i="14"/>
  <c r="E717" i="14"/>
  <c r="D717" i="14"/>
  <c r="D716" i="14" s="1"/>
  <c r="D721" i="14" s="1"/>
  <c r="G716" i="14"/>
  <c r="G721" i="14" s="1"/>
  <c r="F716" i="14"/>
  <c r="F721" i="14" s="1"/>
  <c r="E716" i="14"/>
  <c r="G711" i="14"/>
  <c r="F711" i="14"/>
  <c r="E711" i="14"/>
  <c r="D711" i="14"/>
  <c r="G706" i="14"/>
  <c r="F706" i="14"/>
  <c r="E706" i="14"/>
  <c r="D706" i="14"/>
  <c r="G705" i="14"/>
  <c r="F705" i="14"/>
  <c r="E705" i="14"/>
  <c r="D705" i="14"/>
  <c r="G704" i="14"/>
  <c r="G707" i="14" s="1"/>
  <c r="F704" i="14"/>
  <c r="F707" i="14" s="1"/>
  <c r="E704" i="14"/>
  <c r="E707" i="14" s="1"/>
  <c r="D704" i="14"/>
  <c r="D707" i="14" s="1"/>
  <c r="G692" i="14"/>
  <c r="G691" i="14" s="1"/>
  <c r="G696" i="14" s="1"/>
  <c r="F692" i="14"/>
  <c r="F691" i="14" s="1"/>
  <c r="F696" i="14" s="1"/>
  <c r="E692" i="14"/>
  <c r="D692" i="14"/>
  <c r="E691" i="14"/>
  <c r="E696" i="14" s="1"/>
  <c r="D691" i="14"/>
  <c r="G686" i="14"/>
  <c r="F686" i="14"/>
  <c r="E686" i="14"/>
  <c r="D686" i="14"/>
  <c r="G681" i="14"/>
  <c r="F681" i="14"/>
  <c r="E681" i="14"/>
  <c r="D681" i="14"/>
  <c r="G680" i="14"/>
  <c r="F680" i="14"/>
  <c r="E680" i="14"/>
  <c r="D680" i="14"/>
  <c r="G679" i="14"/>
  <c r="G682" i="14" s="1"/>
  <c r="F679" i="14"/>
  <c r="F682" i="14" s="1"/>
  <c r="E679" i="14"/>
  <c r="E682" i="14" s="1"/>
  <c r="D679" i="14"/>
  <c r="D682" i="14" s="1"/>
  <c r="G667" i="14"/>
  <c r="G666" i="14" s="1"/>
  <c r="G671" i="14" s="1"/>
  <c r="F667" i="14"/>
  <c r="F666" i="14" s="1"/>
  <c r="F671" i="14" s="1"/>
  <c r="E667" i="14"/>
  <c r="E666" i="14" s="1"/>
  <c r="E671" i="14" s="1"/>
  <c r="D667" i="14"/>
  <c r="D666" i="14"/>
  <c r="D671" i="14" s="1"/>
  <c r="G661" i="14"/>
  <c r="F661" i="14"/>
  <c r="E661" i="14"/>
  <c r="D661" i="14"/>
  <c r="G656" i="14"/>
  <c r="F656" i="14"/>
  <c r="E656" i="14"/>
  <c r="D656" i="14"/>
  <c r="G655" i="14"/>
  <c r="F655" i="14"/>
  <c r="E655" i="14"/>
  <c r="D655" i="14"/>
  <c r="G654" i="14"/>
  <c r="G657" i="14" s="1"/>
  <c r="F654" i="14"/>
  <c r="F657" i="14" s="1"/>
  <c r="E654" i="14"/>
  <c r="E657" i="14" s="1"/>
  <c r="D654" i="14"/>
  <c r="D657" i="14" s="1"/>
  <c r="G642" i="14"/>
  <c r="F642" i="14"/>
  <c r="E642" i="14"/>
  <c r="D642" i="14"/>
  <c r="D641" i="14" s="1"/>
  <c r="D646" i="14" s="1"/>
  <c r="G641" i="14"/>
  <c r="G646" i="14" s="1"/>
  <c r="F641" i="14"/>
  <c r="F646" i="14" s="1"/>
  <c r="E641" i="14"/>
  <c r="G636" i="14"/>
  <c r="F636" i="14"/>
  <c r="E636" i="14"/>
  <c r="D636" i="14"/>
  <c r="G631" i="14"/>
  <c r="F631" i="14"/>
  <c r="E631" i="14"/>
  <c r="D631" i="14"/>
  <c r="G630" i="14"/>
  <c r="F630" i="14"/>
  <c r="E630" i="14"/>
  <c r="D630" i="14"/>
  <c r="G629" i="14"/>
  <c r="G632" i="14" s="1"/>
  <c r="F629" i="14"/>
  <c r="F632" i="14" s="1"/>
  <c r="E629" i="14"/>
  <c r="E632" i="14" s="1"/>
  <c r="D629" i="14"/>
  <c r="D632" i="14" s="1"/>
  <c r="G617" i="14"/>
  <c r="G616" i="14" s="1"/>
  <c r="G621" i="14" s="1"/>
  <c r="F617" i="14"/>
  <c r="F616" i="14" s="1"/>
  <c r="F621" i="14" s="1"/>
  <c r="E617" i="14"/>
  <c r="D617" i="14"/>
  <c r="E616" i="14"/>
  <c r="E621" i="14" s="1"/>
  <c r="D616" i="14"/>
  <c r="G611" i="14"/>
  <c r="F611" i="14"/>
  <c r="E611" i="14"/>
  <c r="D611" i="14"/>
  <c r="G606" i="14"/>
  <c r="F606" i="14"/>
  <c r="E606" i="14"/>
  <c r="D606" i="14"/>
  <c r="G605" i="14"/>
  <c r="F605" i="14"/>
  <c r="E605" i="14"/>
  <c r="D605" i="14"/>
  <c r="G604" i="14"/>
  <c r="G607" i="14" s="1"/>
  <c r="F604" i="14"/>
  <c r="F607" i="14" s="1"/>
  <c r="E604" i="14"/>
  <c r="E607" i="14" s="1"/>
  <c r="D604" i="14"/>
  <c r="D607" i="14" s="1"/>
  <c r="G592" i="14"/>
  <c r="G591" i="14" s="1"/>
  <c r="G596" i="14" s="1"/>
  <c r="F592" i="14"/>
  <c r="F591" i="14" s="1"/>
  <c r="F596" i="14" s="1"/>
  <c r="E592" i="14"/>
  <c r="E591" i="14" s="1"/>
  <c r="E596" i="14" s="1"/>
  <c r="D592" i="14"/>
  <c r="D591" i="14"/>
  <c r="D596" i="14" s="1"/>
  <c r="G586" i="14"/>
  <c r="F586" i="14"/>
  <c r="E586" i="14"/>
  <c r="D586" i="14"/>
  <c r="E582" i="14"/>
  <c r="G581" i="14"/>
  <c r="F581" i="14"/>
  <c r="E581" i="14"/>
  <c r="D581" i="14"/>
  <c r="G580" i="14"/>
  <c r="F580" i="14"/>
  <c r="E580" i="14"/>
  <c r="D580" i="14"/>
  <c r="G579" i="14"/>
  <c r="G582" i="14" s="1"/>
  <c r="F579" i="14"/>
  <c r="F582" i="14" s="1"/>
  <c r="E579" i="14"/>
  <c r="D579" i="14"/>
  <c r="D582" i="14" s="1"/>
  <c r="G567" i="14"/>
  <c r="F567" i="14"/>
  <c r="E567" i="14"/>
  <c r="D567" i="14"/>
  <c r="D566" i="14" s="1"/>
  <c r="D571" i="14" s="1"/>
  <c r="G566" i="14"/>
  <c r="G571" i="14" s="1"/>
  <c r="F566" i="14"/>
  <c r="F571" i="14" s="1"/>
  <c r="E566" i="14"/>
  <c r="G561" i="14"/>
  <c r="F561" i="14"/>
  <c r="E561" i="14"/>
  <c r="D561" i="14"/>
  <c r="G556" i="14"/>
  <c r="F556" i="14"/>
  <c r="E556" i="14"/>
  <c r="D556" i="14"/>
  <c r="G555" i="14"/>
  <c r="F555" i="14"/>
  <c r="E555" i="14"/>
  <c r="D555" i="14"/>
  <c r="G554" i="14"/>
  <c r="G557" i="14" s="1"/>
  <c r="F554" i="14"/>
  <c r="F557" i="14" s="1"/>
  <c r="E554" i="14"/>
  <c r="E557" i="14" s="1"/>
  <c r="D554" i="14"/>
  <c r="D557" i="14" s="1"/>
  <c r="G542" i="14"/>
  <c r="G541" i="14" s="1"/>
  <c r="G546" i="14" s="1"/>
  <c r="F542" i="14"/>
  <c r="F541" i="14" s="1"/>
  <c r="F546" i="14" s="1"/>
  <c r="E542" i="14"/>
  <c r="D542" i="14"/>
  <c r="E541" i="14"/>
  <c r="E546" i="14" s="1"/>
  <c r="D541" i="14"/>
  <c r="G536" i="14"/>
  <c r="F536" i="14"/>
  <c r="E536" i="14"/>
  <c r="D536" i="14"/>
  <c r="G531" i="14"/>
  <c r="F531" i="14"/>
  <c r="E531" i="14"/>
  <c r="D531" i="14"/>
  <c r="G530" i="14"/>
  <c r="F530" i="14"/>
  <c r="E530" i="14"/>
  <c r="D530" i="14"/>
  <c r="G529" i="14"/>
  <c r="G532" i="14" s="1"/>
  <c r="F529" i="14"/>
  <c r="F532" i="14" s="1"/>
  <c r="E529" i="14"/>
  <c r="E532" i="14" s="1"/>
  <c r="D529" i="14"/>
  <c r="D532" i="14" s="1"/>
  <c r="G517" i="14"/>
  <c r="F517" i="14"/>
  <c r="F516" i="14" s="1"/>
  <c r="F521" i="14" s="1"/>
  <c r="E517" i="14"/>
  <c r="E516" i="14" s="1"/>
  <c r="E521" i="14" s="1"/>
  <c r="D517" i="14"/>
  <c r="G516" i="14"/>
  <c r="D516" i="14"/>
  <c r="D521" i="14" s="1"/>
  <c r="G511" i="14"/>
  <c r="F511" i="14"/>
  <c r="E511" i="14"/>
  <c r="D511" i="14"/>
  <c r="G506" i="14"/>
  <c r="F506" i="14"/>
  <c r="E506" i="14"/>
  <c r="D506" i="14"/>
  <c r="G505" i="14"/>
  <c r="F505" i="14"/>
  <c r="E505" i="14"/>
  <c r="D505" i="14"/>
  <c r="G504" i="14"/>
  <c r="G507" i="14" s="1"/>
  <c r="F504" i="14"/>
  <c r="F507" i="14" s="1"/>
  <c r="E504" i="14"/>
  <c r="E507" i="14" s="1"/>
  <c r="D504" i="14"/>
  <c r="D507" i="14" s="1"/>
  <c r="G492" i="14"/>
  <c r="G491" i="14" s="1"/>
  <c r="F492" i="14"/>
  <c r="E492" i="14"/>
  <c r="D492" i="14"/>
  <c r="F491" i="14"/>
  <c r="F496" i="14" s="1"/>
  <c r="E491" i="14"/>
  <c r="E496" i="14" s="1"/>
  <c r="D491" i="14"/>
  <c r="D496" i="14" s="1"/>
  <c r="G486" i="14"/>
  <c r="F486" i="14"/>
  <c r="E486" i="14"/>
  <c r="D486" i="14"/>
  <c r="G481" i="14"/>
  <c r="F481" i="14"/>
  <c r="E481" i="14"/>
  <c r="D481" i="14"/>
  <c r="G480" i="14"/>
  <c r="F480" i="14"/>
  <c r="E480" i="14"/>
  <c r="D480" i="14"/>
  <c r="G479" i="14"/>
  <c r="F479" i="14"/>
  <c r="F482" i="14" s="1"/>
  <c r="E479" i="14"/>
  <c r="E482" i="14" s="1"/>
  <c r="D479" i="14"/>
  <c r="D482" i="14" s="1"/>
  <c r="G467" i="14"/>
  <c r="G466" i="14" s="1"/>
  <c r="F467" i="14"/>
  <c r="E467" i="14"/>
  <c r="E466" i="14" s="1"/>
  <c r="E471" i="14" s="1"/>
  <c r="D467" i="14"/>
  <c r="D466" i="14" s="1"/>
  <c r="D471" i="14" s="1"/>
  <c r="F466" i="14"/>
  <c r="F471" i="14" s="1"/>
  <c r="G461" i="14"/>
  <c r="F461" i="14"/>
  <c r="E461" i="14"/>
  <c r="D461" i="14"/>
  <c r="G456" i="14"/>
  <c r="F456" i="14"/>
  <c r="E456" i="14"/>
  <c r="D456" i="14"/>
  <c r="G455" i="14"/>
  <c r="F455" i="14"/>
  <c r="E455" i="14"/>
  <c r="D455" i="14"/>
  <c r="G454" i="14"/>
  <c r="G457" i="14" s="1"/>
  <c r="F454" i="14"/>
  <c r="F457" i="14" s="1"/>
  <c r="E454" i="14"/>
  <c r="E457" i="14" s="1"/>
  <c r="D454" i="14"/>
  <c r="D457" i="14" s="1"/>
  <c r="G442" i="14"/>
  <c r="G441" i="14" s="1"/>
  <c r="F442" i="14"/>
  <c r="F441" i="14" s="1"/>
  <c r="F446" i="14" s="1"/>
  <c r="E442" i="14"/>
  <c r="E441" i="14" s="1"/>
  <c r="E446" i="14" s="1"/>
  <c r="D442" i="14"/>
  <c r="D441" i="14" s="1"/>
  <c r="D446" i="14" s="1"/>
  <c r="G436" i="14"/>
  <c r="F436" i="14"/>
  <c r="E436" i="14"/>
  <c r="D436" i="14"/>
  <c r="G431" i="14"/>
  <c r="F431" i="14"/>
  <c r="E431" i="14"/>
  <c r="D431" i="14"/>
  <c r="G430" i="14"/>
  <c r="F430" i="14"/>
  <c r="E430" i="14"/>
  <c r="D430" i="14"/>
  <c r="G429" i="14"/>
  <c r="G432" i="14" s="1"/>
  <c r="F429" i="14"/>
  <c r="F432" i="14" s="1"/>
  <c r="E429" i="14"/>
  <c r="E432" i="14" s="1"/>
  <c r="D429" i="14"/>
  <c r="D432" i="14" s="1"/>
  <c r="G417" i="14"/>
  <c r="G416" i="14" s="1"/>
  <c r="F417" i="14"/>
  <c r="F416" i="14" s="1"/>
  <c r="F421" i="14" s="1"/>
  <c r="E417" i="14"/>
  <c r="D417" i="14"/>
  <c r="E416" i="14"/>
  <c r="E421" i="14" s="1"/>
  <c r="D416" i="14"/>
  <c r="G411" i="14"/>
  <c r="F411" i="14"/>
  <c r="E411" i="14"/>
  <c r="D411" i="14"/>
  <c r="G406" i="14"/>
  <c r="F406" i="14"/>
  <c r="E406" i="14"/>
  <c r="D406" i="14"/>
  <c r="G405" i="14"/>
  <c r="F405" i="14"/>
  <c r="E405" i="14"/>
  <c r="D405" i="14"/>
  <c r="G404" i="14"/>
  <c r="F404" i="14"/>
  <c r="F407" i="14" s="1"/>
  <c r="E404" i="14"/>
  <c r="E407" i="14" s="1"/>
  <c r="D404" i="14"/>
  <c r="D407" i="14" s="1"/>
  <c r="G392" i="14"/>
  <c r="G391" i="14" s="1"/>
  <c r="F392" i="14"/>
  <c r="E392" i="14"/>
  <c r="D392" i="14"/>
  <c r="D391" i="14" s="1"/>
  <c r="D396" i="14" s="1"/>
  <c r="F391" i="14"/>
  <c r="E391" i="14"/>
  <c r="G386" i="14"/>
  <c r="F386" i="14"/>
  <c r="E386" i="14"/>
  <c r="D386" i="14"/>
  <c r="G381" i="14"/>
  <c r="F381" i="14"/>
  <c r="E381" i="14"/>
  <c r="D381" i="14"/>
  <c r="G380" i="14"/>
  <c r="F380" i="14"/>
  <c r="E380" i="14"/>
  <c r="D380" i="14"/>
  <c r="G379" i="14"/>
  <c r="G382" i="14" s="1"/>
  <c r="F379" i="14"/>
  <c r="F382" i="14" s="1"/>
  <c r="E379" i="14"/>
  <c r="E382" i="14" s="1"/>
  <c r="D379" i="14"/>
  <c r="D382" i="14" s="1"/>
  <c r="G367" i="14"/>
  <c r="G366" i="14" s="1"/>
  <c r="F367" i="14"/>
  <c r="F366" i="14" s="1"/>
  <c r="F371" i="14" s="1"/>
  <c r="E367" i="14"/>
  <c r="E366" i="14" s="1"/>
  <c r="E371" i="14" s="1"/>
  <c r="D367" i="14"/>
  <c r="D366" i="14"/>
  <c r="D371" i="14" s="1"/>
  <c r="G361" i="14"/>
  <c r="F361" i="14"/>
  <c r="E361" i="14"/>
  <c r="D361" i="14"/>
  <c r="G356" i="14"/>
  <c r="F356" i="14"/>
  <c r="E356" i="14"/>
  <c r="D356" i="14"/>
  <c r="G355" i="14"/>
  <c r="F355" i="14"/>
  <c r="E355" i="14"/>
  <c r="D355" i="14"/>
  <c r="G354" i="14"/>
  <c r="G357" i="14" s="1"/>
  <c r="F354" i="14"/>
  <c r="F357" i="14" s="1"/>
  <c r="E354" i="14"/>
  <c r="E357" i="14" s="1"/>
  <c r="D354" i="14"/>
  <c r="D357" i="14" s="1"/>
  <c r="G342" i="14"/>
  <c r="G341" i="14" s="1"/>
  <c r="F342" i="14"/>
  <c r="E342" i="14"/>
  <c r="D342" i="14"/>
  <c r="F341" i="14"/>
  <c r="F346" i="14" s="1"/>
  <c r="E341" i="14"/>
  <c r="E346" i="14" s="1"/>
  <c r="D341" i="14"/>
  <c r="D346" i="14" s="1"/>
  <c r="G336" i="14"/>
  <c r="F336" i="14"/>
  <c r="E336" i="14"/>
  <c r="D336" i="14"/>
  <c r="G331" i="14"/>
  <c r="F331" i="14"/>
  <c r="E331" i="14"/>
  <c r="D331" i="14"/>
  <c r="G330" i="14"/>
  <c r="F330" i="14"/>
  <c r="E330" i="14"/>
  <c r="D330" i="14"/>
  <c r="G329" i="14"/>
  <c r="F329" i="14"/>
  <c r="F332" i="14" s="1"/>
  <c r="E329" i="14"/>
  <c r="E332" i="14" s="1"/>
  <c r="D329" i="14"/>
  <c r="D332" i="14" s="1"/>
  <c r="G314" i="14"/>
  <c r="G313" i="14" s="1"/>
  <c r="F314" i="14"/>
  <c r="E314" i="14"/>
  <c r="E313" i="14" s="1"/>
  <c r="E318" i="14" s="1"/>
  <c r="D314" i="14"/>
  <c r="D313" i="14" s="1"/>
  <c r="D318" i="14" s="1"/>
  <c r="F313" i="14"/>
  <c r="F318" i="14" s="1"/>
  <c r="G308" i="14"/>
  <c r="G318" i="14" s="1"/>
  <c r="F308" i="14"/>
  <c r="E308" i="14"/>
  <c r="D308" i="14"/>
  <c r="D304" i="14"/>
  <c r="G303" i="14"/>
  <c r="F303" i="14"/>
  <c r="E303" i="14"/>
  <c r="D303" i="14"/>
  <c r="G302" i="14"/>
  <c r="F302" i="14"/>
  <c r="E302" i="14"/>
  <c r="D302" i="14"/>
  <c r="G301" i="14"/>
  <c r="G304" i="14" s="1"/>
  <c r="F301" i="14"/>
  <c r="F304" i="14" s="1"/>
  <c r="E301" i="14"/>
  <c r="E304" i="14" s="1"/>
  <c r="G289" i="14"/>
  <c r="G288" i="14" s="1"/>
  <c r="F289" i="14"/>
  <c r="F288" i="14" s="1"/>
  <c r="E288" i="14"/>
  <c r="D288" i="14"/>
  <c r="G283" i="14"/>
  <c r="F283" i="14"/>
  <c r="E283" i="14"/>
  <c r="E293" i="14" s="1"/>
  <c r="D283" i="14"/>
  <c r="D293" i="14" s="1"/>
  <c r="G278" i="14"/>
  <c r="F278" i="14"/>
  <c r="E278" i="14"/>
  <c r="D278" i="14"/>
  <c r="G277" i="14"/>
  <c r="F277" i="14"/>
  <c r="E277" i="14"/>
  <c r="D277" i="14"/>
  <c r="G276" i="14"/>
  <c r="F276" i="14"/>
  <c r="E276" i="14"/>
  <c r="D276" i="14"/>
  <c r="D279" i="14" s="1"/>
  <c r="G264" i="14"/>
  <c r="G263" i="14" s="1"/>
  <c r="F264" i="14"/>
  <c r="F263" i="14" s="1"/>
  <c r="E264" i="14"/>
  <c r="E263" i="14" s="1"/>
  <c r="D264" i="14"/>
  <c r="D263" i="14" s="1"/>
  <c r="G258" i="14"/>
  <c r="F258" i="14"/>
  <c r="F268" i="14" s="1"/>
  <c r="E258" i="14"/>
  <c r="D258" i="14"/>
  <c r="D268" i="14" s="1"/>
  <c r="G253" i="14"/>
  <c r="F253" i="14"/>
  <c r="E253" i="14"/>
  <c r="D253" i="14"/>
  <c r="G252" i="14"/>
  <c r="F252" i="14"/>
  <c r="E252" i="14"/>
  <c r="D252" i="14"/>
  <c r="G251" i="14"/>
  <c r="F251" i="14"/>
  <c r="F254" i="14" s="1"/>
  <c r="E251" i="14"/>
  <c r="D251" i="14"/>
  <c r="D254" i="14" s="1"/>
  <c r="F239" i="14"/>
  <c r="F238" i="14" s="1"/>
  <c r="E239" i="14"/>
  <c r="E238" i="14" s="1"/>
  <c r="D239" i="14"/>
  <c r="D238" i="14" s="1"/>
  <c r="G238" i="14"/>
  <c r="G233" i="14"/>
  <c r="F233" i="14"/>
  <c r="E233" i="14"/>
  <c r="D233" i="14"/>
  <c r="G228" i="14"/>
  <c r="F228" i="14"/>
  <c r="E228" i="14"/>
  <c r="D228" i="14"/>
  <c r="G227" i="14"/>
  <c r="F227" i="14"/>
  <c r="E227" i="14"/>
  <c r="D227" i="14"/>
  <c r="G226" i="14"/>
  <c r="F226" i="14"/>
  <c r="E226" i="14"/>
  <c r="D226" i="14"/>
  <c r="D229" i="14" s="1"/>
  <c r="F214" i="14"/>
  <c r="F213" i="14" s="1"/>
  <c r="E214" i="14"/>
  <c r="E213" i="14" s="1"/>
  <c r="D214" i="14"/>
  <c r="D213" i="14" s="1"/>
  <c r="G213" i="14"/>
  <c r="G218" i="14" s="1"/>
  <c r="G208" i="14"/>
  <c r="F208" i="14"/>
  <c r="E208" i="14"/>
  <c r="D208" i="14"/>
  <c r="D218" i="14" s="1"/>
  <c r="G203" i="14"/>
  <c r="F203" i="14"/>
  <c r="E203" i="14"/>
  <c r="D203" i="14"/>
  <c r="G202" i="14"/>
  <c r="F202" i="14"/>
  <c r="E202" i="14"/>
  <c r="D202" i="14"/>
  <c r="G201" i="14"/>
  <c r="G204" i="14" s="1"/>
  <c r="F201" i="14"/>
  <c r="E201" i="14"/>
  <c r="D201" i="14"/>
  <c r="D204" i="14" s="1"/>
  <c r="F189" i="14"/>
  <c r="E189" i="14"/>
  <c r="D189" i="14"/>
  <c r="D188" i="14" s="1"/>
  <c r="G188" i="14"/>
  <c r="G193" i="14" s="1"/>
  <c r="F188" i="14"/>
  <c r="F193" i="14" s="1"/>
  <c r="E188" i="14"/>
  <c r="G183" i="14"/>
  <c r="F183" i="14"/>
  <c r="E183" i="14"/>
  <c r="D183" i="14"/>
  <c r="G178" i="14"/>
  <c r="F178" i="14"/>
  <c r="E178" i="14"/>
  <c r="D178" i="14"/>
  <c r="G177" i="14"/>
  <c r="F177" i="14"/>
  <c r="E177" i="14"/>
  <c r="D177" i="14"/>
  <c r="G176" i="14"/>
  <c r="G179" i="14" s="1"/>
  <c r="F176" i="14"/>
  <c r="F179" i="14" s="1"/>
  <c r="E176" i="14"/>
  <c r="D176" i="14"/>
  <c r="E179" i="14" s="1"/>
  <c r="F164" i="14"/>
  <c r="E164" i="14"/>
  <c r="E163" i="14" s="1"/>
  <c r="E168" i="14" s="1"/>
  <c r="D164" i="14"/>
  <c r="D163" i="14" s="1"/>
  <c r="G163" i="14"/>
  <c r="F163" i="14"/>
  <c r="G158" i="14"/>
  <c r="G168" i="14" s="1"/>
  <c r="F158" i="14"/>
  <c r="E158" i="14"/>
  <c r="D158" i="14"/>
  <c r="G153" i="14"/>
  <c r="F153" i="14"/>
  <c r="E153" i="14"/>
  <c r="D153" i="14"/>
  <c r="G152" i="14"/>
  <c r="F152" i="14"/>
  <c r="E152" i="14"/>
  <c r="D152" i="14"/>
  <c r="G151" i="14"/>
  <c r="G154" i="14" s="1"/>
  <c r="F151" i="14"/>
  <c r="F154" i="14" s="1"/>
  <c r="E151" i="14"/>
  <c r="E154" i="14" s="1"/>
  <c r="D151" i="14"/>
  <c r="D154" i="14" s="1"/>
  <c r="J150" i="14"/>
  <c r="F139" i="14"/>
  <c r="E139" i="14"/>
  <c r="D139" i="14"/>
  <c r="D138" i="14" s="1"/>
  <c r="G138" i="14"/>
  <c r="G143" i="14" s="1"/>
  <c r="F138" i="14"/>
  <c r="F143" i="14" s="1"/>
  <c r="E138" i="14"/>
  <c r="G133" i="14"/>
  <c r="F133" i="14"/>
  <c r="E133" i="14"/>
  <c r="D133" i="14"/>
  <c r="G128" i="14"/>
  <c r="F128" i="14"/>
  <c r="E128" i="14"/>
  <c r="D128" i="14"/>
  <c r="G127" i="14"/>
  <c r="F127" i="14"/>
  <c r="E127" i="14"/>
  <c r="D127" i="14"/>
  <c r="G126" i="14"/>
  <c r="G129" i="14" s="1"/>
  <c r="F126" i="14"/>
  <c r="F129" i="14" s="1"/>
  <c r="E126" i="14"/>
  <c r="E129" i="14" s="1"/>
  <c r="D126" i="14"/>
  <c r="D129" i="14" s="1"/>
  <c r="F114" i="14"/>
  <c r="F113" i="14" s="1"/>
  <c r="F118" i="14" s="1"/>
  <c r="E114" i="14"/>
  <c r="D114" i="14"/>
  <c r="G113" i="14"/>
  <c r="E113" i="14"/>
  <c r="E118" i="14" s="1"/>
  <c r="D113" i="14"/>
  <c r="D118" i="14" s="1"/>
  <c r="G108" i="14"/>
  <c r="G118" i="14" s="1"/>
  <c r="F108" i="14"/>
  <c r="E108" i="14"/>
  <c r="D108" i="14"/>
  <c r="G103" i="14"/>
  <c r="F103" i="14"/>
  <c r="E103" i="14"/>
  <c r="D103" i="14"/>
  <c r="G102" i="14"/>
  <c r="F102" i="14"/>
  <c r="E102" i="14"/>
  <c r="D102" i="14"/>
  <c r="G101" i="14"/>
  <c r="F101" i="14"/>
  <c r="F104" i="14" s="1"/>
  <c r="E101" i="14"/>
  <c r="E104" i="14" s="1"/>
  <c r="D101" i="14"/>
  <c r="D104" i="14" s="1"/>
  <c r="F89" i="14"/>
  <c r="F88" i="14" s="1"/>
  <c r="E89" i="14"/>
  <c r="D89" i="14"/>
  <c r="D88" i="14" s="1"/>
  <c r="D93" i="14" s="1"/>
  <c r="G88" i="14"/>
  <c r="E88" i="14"/>
  <c r="G83" i="14"/>
  <c r="F83" i="14"/>
  <c r="E83" i="14"/>
  <c r="E93" i="14" s="1"/>
  <c r="D83" i="14"/>
  <c r="G78" i="14"/>
  <c r="F78" i="14"/>
  <c r="E78" i="14"/>
  <c r="D78" i="14"/>
  <c r="G77" i="14"/>
  <c r="F77" i="14"/>
  <c r="E77" i="14"/>
  <c r="D77" i="14"/>
  <c r="G76" i="14"/>
  <c r="G79" i="14" s="1"/>
  <c r="F76" i="14"/>
  <c r="E76" i="14"/>
  <c r="E79" i="14" s="1"/>
  <c r="D76" i="14"/>
  <c r="D79" i="14" s="1"/>
  <c r="E58" i="14"/>
  <c r="G47" i="14"/>
  <c r="G46" i="14" s="1"/>
  <c r="F47" i="14"/>
  <c r="F46" i="14" s="1"/>
  <c r="E47" i="14"/>
  <c r="E46" i="14" s="1"/>
  <c r="D47" i="14"/>
  <c r="D46" i="14" s="1"/>
  <c r="D61" i="14" s="1"/>
  <c r="D62" i="14" s="1"/>
  <c r="G35" i="14"/>
  <c r="F35" i="14"/>
  <c r="E35" i="14"/>
  <c r="D35" i="14"/>
  <c r="G34" i="14"/>
  <c r="F34" i="14"/>
  <c r="E34" i="14"/>
  <c r="D34" i="14"/>
  <c r="G33" i="14"/>
  <c r="F33" i="14"/>
  <c r="G36" i="14" s="1"/>
  <c r="E33" i="14"/>
  <c r="F36" i="14" s="1"/>
  <c r="D33" i="14"/>
  <c r="D36" i="14" s="1"/>
  <c r="E80" i="12"/>
  <c r="G820" i="12"/>
  <c r="F820" i="12"/>
  <c r="E820" i="12"/>
  <c r="D820" i="12"/>
  <c r="G819" i="12"/>
  <c r="F819" i="12"/>
  <c r="E819" i="12"/>
  <c r="D819" i="12"/>
  <c r="G818" i="12"/>
  <c r="F818" i="12"/>
  <c r="E818" i="12"/>
  <c r="D818" i="12"/>
  <c r="G817" i="12"/>
  <c r="F817" i="12"/>
  <c r="E817" i="12"/>
  <c r="E816" i="12" s="1"/>
  <c r="D817" i="12"/>
  <c r="F816" i="12"/>
  <c r="G815" i="12"/>
  <c r="F815" i="12"/>
  <c r="E815" i="12"/>
  <c r="D815" i="12"/>
  <c r="G814" i="12"/>
  <c r="G811" i="12" s="1"/>
  <c r="F814" i="12"/>
  <c r="E814" i="12"/>
  <c r="D814" i="12"/>
  <c r="G813" i="12"/>
  <c r="F813" i="12"/>
  <c r="E813" i="12"/>
  <c r="D813" i="12"/>
  <c r="G812" i="12"/>
  <c r="F812" i="12"/>
  <c r="E812" i="12"/>
  <c r="D812" i="12"/>
  <c r="G810" i="12"/>
  <c r="F810" i="12"/>
  <c r="E810" i="12"/>
  <c r="D810" i="12"/>
  <c r="G809" i="12"/>
  <c r="F809" i="12"/>
  <c r="E809" i="12"/>
  <c r="D809" i="12"/>
  <c r="E808" i="12"/>
  <c r="D808" i="12"/>
  <c r="G807" i="12"/>
  <c r="F807" i="12"/>
  <c r="E807" i="12"/>
  <c r="D807" i="12"/>
  <c r="G806" i="12"/>
  <c r="G805" i="12" s="1"/>
  <c r="F806" i="12"/>
  <c r="E806" i="12"/>
  <c r="E805" i="12" s="1"/>
  <c r="D806" i="12"/>
  <c r="D805" i="12" s="1"/>
  <c r="G804" i="12"/>
  <c r="F804" i="12"/>
  <c r="E804" i="12"/>
  <c r="D804" i="12"/>
  <c r="G803" i="12"/>
  <c r="G802" i="12" s="1"/>
  <c r="F803" i="12"/>
  <c r="E803" i="12"/>
  <c r="D803" i="12"/>
  <c r="F802" i="12"/>
  <c r="E802" i="12"/>
  <c r="D802" i="12"/>
  <c r="G801" i="12"/>
  <c r="F801" i="12"/>
  <c r="E801" i="12"/>
  <c r="D801" i="12"/>
  <c r="G800" i="12"/>
  <c r="F800" i="12"/>
  <c r="F799" i="12" s="1"/>
  <c r="E800" i="12"/>
  <c r="E799" i="12" s="1"/>
  <c r="D800" i="12"/>
  <c r="D799" i="12" s="1"/>
  <c r="G799" i="12"/>
  <c r="G798" i="12"/>
  <c r="F798" i="12"/>
  <c r="E798" i="12"/>
  <c r="D798" i="12"/>
  <c r="G797" i="12"/>
  <c r="G796" i="12" s="1"/>
  <c r="F797" i="12"/>
  <c r="E797" i="12"/>
  <c r="E796" i="12" s="1"/>
  <c r="D797" i="12"/>
  <c r="F796" i="12"/>
  <c r="D796" i="12"/>
  <c r="G795" i="12"/>
  <c r="F795" i="12"/>
  <c r="E795" i="12"/>
  <c r="D795" i="12"/>
  <c r="G794" i="12"/>
  <c r="F794" i="12"/>
  <c r="F793" i="12" s="1"/>
  <c r="E794" i="12"/>
  <c r="E793" i="12" s="1"/>
  <c r="D794" i="12"/>
  <c r="G792" i="12"/>
  <c r="F792" i="12"/>
  <c r="E792" i="12"/>
  <c r="D792" i="12"/>
  <c r="G791" i="12"/>
  <c r="G790" i="12" s="1"/>
  <c r="F791" i="12"/>
  <c r="F790" i="12" s="1"/>
  <c r="E791" i="12"/>
  <c r="E790" i="12" s="1"/>
  <c r="D791" i="12"/>
  <c r="D790" i="12" s="1"/>
  <c r="G780" i="12"/>
  <c r="G785" i="12" s="1"/>
  <c r="G767" i="12" s="1"/>
  <c r="G768" i="12" s="1"/>
  <c r="F780" i="12"/>
  <c r="E780" i="12"/>
  <c r="E785" i="12" s="1"/>
  <c r="E767" i="12" s="1"/>
  <c r="E768" i="12" s="1"/>
  <c r="D780" i="12"/>
  <c r="F775" i="12"/>
  <c r="E775" i="12"/>
  <c r="D775" i="12"/>
  <c r="F754" i="12"/>
  <c r="E754" i="12"/>
  <c r="D754" i="12"/>
  <c r="G749" i="12"/>
  <c r="F749" i="12"/>
  <c r="F759" i="12" s="1"/>
  <c r="F741" i="12" s="1"/>
  <c r="F742" i="12" s="1"/>
  <c r="E749" i="12"/>
  <c r="E759" i="12" s="1"/>
  <c r="E741" i="12" s="1"/>
  <c r="E742" i="12" s="1"/>
  <c r="D749" i="12"/>
  <c r="D759" i="12" s="1"/>
  <c r="G728" i="12"/>
  <c r="F728" i="12"/>
  <c r="F733" i="12" s="1"/>
  <c r="F715" i="12" s="1"/>
  <c r="E728" i="12"/>
  <c r="D728" i="12"/>
  <c r="E723" i="12"/>
  <c r="E733" i="12" s="1"/>
  <c r="E715" i="12" s="1"/>
  <c r="E716" i="12" s="1"/>
  <c r="D723" i="12"/>
  <c r="D733" i="12" s="1"/>
  <c r="G702" i="12"/>
  <c r="G707" i="12" s="1"/>
  <c r="G689" i="12" s="1"/>
  <c r="F702" i="12"/>
  <c r="F707" i="12" s="1"/>
  <c r="F689" i="12" s="1"/>
  <c r="E702" i="12"/>
  <c r="D702" i="12"/>
  <c r="E697" i="12"/>
  <c r="E707" i="12" s="1"/>
  <c r="E689" i="12" s="1"/>
  <c r="E690" i="12" s="1"/>
  <c r="D697" i="12"/>
  <c r="D707" i="12" s="1"/>
  <c r="F681" i="12"/>
  <c r="F663" i="12" s="1"/>
  <c r="G676" i="12"/>
  <c r="F676" i="12"/>
  <c r="E676" i="12"/>
  <c r="D676" i="12"/>
  <c r="G671" i="12"/>
  <c r="G681" i="12" s="1"/>
  <c r="G663" i="12" s="1"/>
  <c r="F671" i="12"/>
  <c r="E671" i="12"/>
  <c r="D671" i="12"/>
  <c r="D681" i="12" s="1"/>
  <c r="F650" i="12"/>
  <c r="F655" i="12" s="1"/>
  <c r="F637" i="12" s="1"/>
  <c r="F640" i="12" s="1"/>
  <c r="F639" i="12"/>
  <c r="F638" i="12"/>
  <c r="F641" i="12" s="1"/>
  <c r="G625" i="12"/>
  <c r="F625" i="12"/>
  <c r="E625" i="12"/>
  <c r="D625" i="12"/>
  <c r="G620" i="12"/>
  <c r="F620" i="12"/>
  <c r="F630" i="12" s="1"/>
  <c r="F612" i="12" s="1"/>
  <c r="E620" i="12"/>
  <c r="D620" i="12"/>
  <c r="G614" i="12"/>
  <c r="F614" i="12"/>
  <c r="E614" i="12"/>
  <c r="F613" i="12"/>
  <c r="D602" i="12"/>
  <c r="G587" i="12"/>
  <c r="G602" i="12" s="1"/>
  <c r="F587" i="12"/>
  <c r="F602" i="12" s="1"/>
  <c r="F573" i="12" s="1"/>
  <c r="E587" i="12"/>
  <c r="E602" i="12" s="1"/>
  <c r="D587" i="12"/>
  <c r="G575" i="12"/>
  <c r="F575" i="12"/>
  <c r="E575" i="12"/>
  <c r="G573" i="12"/>
  <c r="F562" i="12"/>
  <c r="F565" i="12" s="1"/>
  <c r="F536" i="12" s="1"/>
  <c r="G550" i="12"/>
  <c r="F550" i="12"/>
  <c r="E550" i="12"/>
  <c r="D550" i="12"/>
  <c r="G547" i="12"/>
  <c r="F547" i="12"/>
  <c r="E547" i="12"/>
  <c r="D547" i="12"/>
  <c r="G544" i="12"/>
  <c r="F544" i="12"/>
  <c r="E544" i="12"/>
  <c r="D544" i="12"/>
  <c r="G538" i="12"/>
  <c r="F538" i="12"/>
  <c r="E538" i="12"/>
  <c r="G515" i="12"/>
  <c r="F515" i="12"/>
  <c r="E515" i="12"/>
  <c r="D515" i="12"/>
  <c r="G510" i="12"/>
  <c r="G520" i="12" s="1"/>
  <c r="G502" i="12" s="1"/>
  <c r="F510" i="12"/>
  <c r="E510" i="12"/>
  <c r="E520" i="12" s="1"/>
  <c r="D510" i="12"/>
  <c r="D520" i="12" s="1"/>
  <c r="G504" i="12"/>
  <c r="F504" i="12"/>
  <c r="E504" i="12"/>
  <c r="G489" i="12"/>
  <c r="F489" i="12"/>
  <c r="E489" i="12"/>
  <c r="D489" i="12"/>
  <c r="G484" i="12"/>
  <c r="G494" i="12" s="1"/>
  <c r="F484" i="12"/>
  <c r="E484" i="12"/>
  <c r="E494" i="12" s="1"/>
  <c r="E476" i="12" s="1"/>
  <c r="D484" i="12"/>
  <c r="D494" i="12" s="1"/>
  <c r="E467" i="12"/>
  <c r="G462" i="12"/>
  <c r="F462" i="12"/>
  <c r="E462" i="12"/>
  <c r="D462" i="12"/>
  <c r="D467" i="12" s="1"/>
  <c r="D449" i="12" s="1"/>
  <c r="D450" i="12" s="1"/>
  <c r="G457" i="12"/>
  <c r="G467" i="12" s="1"/>
  <c r="F457" i="12"/>
  <c r="F467" i="12" s="1"/>
  <c r="G451" i="12"/>
  <c r="F451" i="12"/>
  <c r="E451" i="12"/>
  <c r="E449" i="12"/>
  <c r="E436" i="12"/>
  <c r="D436" i="12"/>
  <c r="D441" i="12" s="1"/>
  <c r="D423" i="12" s="1"/>
  <c r="D424" i="12" s="1"/>
  <c r="E431" i="12"/>
  <c r="G425" i="12"/>
  <c r="F425" i="12"/>
  <c r="E425" i="12"/>
  <c r="G423" i="12"/>
  <c r="G442" i="12" s="1"/>
  <c r="F423" i="12"/>
  <c r="D415" i="12"/>
  <c r="G410" i="12"/>
  <c r="G415" i="12" s="1"/>
  <c r="G397" i="12" s="1"/>
  <c r="G398" i="12" s="1"/>
  <c r="F410" i="12"/>
  <c r="F415" i="12" s="1"/>
  <c r="F397" i="12" s="1"/>
  <c r="E410" i="12"/>
  <c r="E415" i="12" s="1"/>
  <c r="E405" i="12"/>
  <c r="G389" i="12"/>
  <c r="G390" i="12" s="1"/>
  <c r="G384" i="12"/>
  <c r="F384" i="12"/>
  <c r="F389" i="12" s="1"/>
  <c r="F390" i="12" s="1"/>
  <c r="E384" i="12"/>
  <c r="D384" i="12"/>
  <c r="D389" i="12" s="1"/>
  <c r="D371" i="12" s="1"/>
  <c r="D372" i="12" s="1"/>
  <c r="E379" i="12"/>
  <c r="E389" i="12" s="1"/>
  <c r="E390" i="12" s="1"/>
  <c r="G358" i="12"/>
  <c r="F358" i="12"/>
  <c r="E358" i="12"/>
  <c r="D358" i="12"/>
  <c r="G353" i="12"/>
  <c r="G363" i="12" s="1"/>
  <c r="F353" i="12"/>
  <c r="F363" i="12" s="1"/>
  <c r="E353" i="12"/>
  <c r="E363" i="12" s="1"/>
  <c r="D353" i="12"/>
  <c r="G347" i="12"/>
  <c r="F347" i="12"/>
  <c r="E347" i="12"/>
  <c r="G332" i="12"/>
  <c r="F332" i="12"/>
  <c r="E332" i="12"/>
  <c r="D332" i="12"/>
  <c r="G327" i="12"/>
  <c r="F327" i="12"/>
  <c r="F337" i="12" s="1"/>
  <c r="F338" i="12" s="1"/>
  <c r="E327" i="12"/>
  <c r="E337" i="12" s="1"/>
  <c r="D327" i="12"/>
  <c r="D337" i="12" s="1"/>
  <c r="D319" i="12" s="1"/>
  <c r="D320" i="12" s="1"/>
  <c r="G322" i="12"/>
  <c r="G321" i="12"/>
  <c r="F321" i="12"/>
  <c r="E321" i="12"/>
  <c r="G320" i="12"/>
  <c r="G323" i="12" s="1"/>
  <c r="F320" i="12"/>
  <c r="G306" i="12"/>
  <c r="F306" i="12"/>
  <c r="E306" i="12"/>
  <c r="D306" i="12"/>
  <c r="G301" i="12"/>
  <c r="F301" i="12"/>
  <c r="E301" i="12"/>
  <c r="E311" i="12" s="1"/>
  <c r="D301" i="12"/>
  <c r="D311" i="12" s="1"/>
  <c r="D293" i="12" s="1"/>
  <c r="D294" i="12" s="1"/>
  <c r="G295" i="12"/>
  <c r="F295" i="12"/>
  <c r="E295" i="12"/>
  <c r="E283" i="12"/>
  <c r="E254" i="12" s="1"/>
  <c r="E255" i="12" s="1"/>
  <c r="E258" i="12" s="1"/>
  <c r="D283" i="12"/>
  <c r="D284" i="12" s="1"/>
  <c r="G268" i="12"/>
  <c r="G283" i="12" s="1"/>
  <c r="G254" i="12" s="1"/>
  <c r="F268" i="12"/>
  <c r="F283" i="12" s="1"/>
  <c r="F254" i="12" s="1"/>
  <c r="E268" i="12"/>
  <c r="G256" i="12"/>
  <c r="F256" i="12"/>
  <c r="E256" i="12"/>
  <c r="D246" i="12"/>
  <c r="D217" i="12" s="1"/>
  <c r="D218" i="12" s="1"/>
  <c r="G231" i="12"/>
  <c r="G246" i="12" s="1"/>
  <c r="F231" i="12"/>
  <c r="F246" i="12" s="1"/>
  <c r="E231" i="12"/>
  <c r="E246" i="12" s="1"/>
  <c r="D231" i="12"/>
  <c r="G219" i="12"/>
  <c r="F219" i="12"/>
  <c r="E219" i="12"/>
  <c r="G194" i="12"/>
  <c r="G209" i="12" s="1"/>
  <c r="F194" i="12"/>
  <c r="F209" i="12" s="1"/>
  <c r="F180" i="12" s="1"/>
  <c r="E194" i="12"/>
  <c r="E209" i="12" s="1"/>
  <c r="D194" i="12"/>
  <c r="D209" i="12" s="1"/>
  <c r="G182" i="12"/>
  <c r="F182" i="12"/>
  <c r="E182" i="12"/>
  <c r="G180" i="12"/>
  <c r="G157" i="12"/>
  <c r="F157" i="12"/>
  <c r="E157" i="12"/>
  <c r="D157" i="12"/>
  <c r="D172" i="12" s="1"/>
  <c r="D143" i="12" s="1"/>
  <c r="D144" i="12" s="1"/>
  <c r="G154" i="12"/>
  <c r="G172" i="12" s="1"/>
  <c r="F154" i="12"/>
  <c r="F172" i="12" s="1"/>
  <c r="E154" i="12"/>
  <c r="D154" i="12"/>
  <c r="G151" i="12"/>
  <c r="F151" i="12"/>
  <c r="E151" i="12"/>
  <c r="D151" i="12"/>
  <c r="G145" i="12"/>
  <c r="F145" i="12"/>
  <c r="E145" i="12"/>
  <c r="F135" i="12"/>
  <c r="G120" i="12"/>
  <c r="G135" i="12" s="1"/>
  <c r="F120" i="12"/>
  <c r="E120" i="12"/>
  <c r="E135" i="12" s="1"/>
  <c r="D120" i="12"/>
  <c r="D135" i="12" s="1"/>
  <c r="G108" i="12"/>
  <c r="F108" i="12"/>
  <c r="E108" i="12"/>
  <c r="G83" i="12"/>
  <c r="G98" i="12" s="1"/>
  <c r="F83" i="12"/>
  <c r="E83" i="12"/>
  <c r="D83" i="12"/>
  <c r="G80" i="12"/>
  <c r="F80" i="12"/>
  <c r="D80" i="12"/>
  <c r="G77" i="12"/>
  <c r="F77" i="12"/>
  <c r="E77" i="12"/>
  <c r="D77" i="12"/>
  <c r="G71" i="12"/>
  <c r="F71" i="12"/>
  <c r="E71" i="12"/>
  <c r="E61" i="12"/>
  <c r="F58" i="12"/>
  <c r="G58" i="12" s="1"/>
  <c r="G46" i="12"/>
  <c r="F46" i="12"/>
  <c r="E46" i="12"/>
  <c r="D46" i="12"/>
  <c r="D61" i="12" s="1"/>
  <c r="G34" i="12"/>
  <c r="F34" i="12"/>
  <c r="E34" i="12"/>
  <c r="E1546" i="14" l="1"/>
  <c r="F1446" i="14"/>
  <c r="E2390" i="14"/>
  <c r="E106" i="12"/>
  <c r="E107" i="12" s="1"/>
  <c r="D715" i="12"/>
  <c r="D716" i="12" s="1"/>
  <c r="D734" i="12"/>
  <c r="E2715" i="14"/>
  <c r="E2590" i="14"/>
  <c r="F217" i="12"/>
  <c r="F218" i="12" s="1"/>
  <c r="E172" i="12"/>
  <c r="D565" i="12"/>
  <c r="G630" i="12"/>
  <c r="G612" i="12" s="1"/>
  <c r="F805" i="12"/>
  <c r="G1911" i="14"/>
  <c r="D2715" i="14"/>
  <c r="D785" i="12"/>
  <c r="E229" i="14"/>
  <c r="F1046" i="14"/>
  <c r="G1071" i="14"/>
  <c r="G1082" i="14"/>
  <c r="G1171" i="14"/>
  <c r="G1182" i="14"/>
  <c r="G1271" i="14"/>
  <c r="G1282" i="14"/>
  <c r="G1457" i="14"/>
  <c r="G1557" i="14"/>
  <c r="G1682" i="14"/>
  <c r="G1807" i="14"/>
  <c r="D1925" i="14"/>
  <c r="G2170" i="14"/>
  <c r="D2184" i="14"/>
  <c r="E2301" i="14"/>
  <c r="F2401" i="14"/>
  <c r="G2415" i="14"/>
  <c r="G2397" i="14" s="1"/>
  <c r="E2476" i="14"/>
  <c r="G2490" i="14"/>
  <c r="G2472" i="14" s="1"/>
  <c r="E2551" i="14"/>
  <c r="G2565" i="14"/>
  <c r="G2547" i="14" s="1"/>
  <c r="E2626" i="14"/>
  <c r="G2640" i="14"/>
  <c r="G2622" i="14" s="1"/>
  <c r="F2726" i="14"/>
  <c r="E441" i="12"/>
  <c r="G816" i="12"/>
  <c r="E143" i="14"/>
  <c r="D168" i="14"/>
  <c r="G229" i="14"/>
  <c r="E396" i="14"/>
  <c r="G421" i="14"/>
  <c r="G521" i="14"/>
  <c r="F896" i="14"/>
  <c r="F971" i="14"/>
  <c r="D1071" i="14"/>
  <c r="F1521" i="14"/>
  <c r="D1546" i="14"/>
  <c r="F1646" i="14"/>
  <c r="F1771" i="14"/>
  <c r="D1900" i="14"/>
  <c r="F2145" i="14"/>
  <c r="E2145" i="14"/>
  <c r="E2184" i="14"/>
  <c r="G2315" i="14"/>
  <c r="G2297" i="14" s="1"/>
  <c r="D2465" i="14"/>
  <c r="F785" i="12"/>
  <c r="F767" i="12" s="1"/>
  <c r="F768" i="12" s="1"/>
  <c r="D816" i="12"/>
  <c r="F79" i="14"/>
  <c r="F204" i="14"/>
  <c r="G243" i="14"/>
  <c r="F396" i="14"/>
  <c r="D421" i="14"/>
  <c r="D546" i="14"/>
  <c r="D621" i="14"/>
  <c r="D696" i="14"/>
  <c r="D771" i="14"/>
  <c r="D846" i="14"/>
  <c r="G971" i="14"/>
  <c r="G1382" i="14"/>
  <c r="G1482" i="14"/>
  <c r="G1582" i="14"/>
  <c r="E1860" i="14"/>
  <c r="D2159" i="14"/>
  <c r="F2184" i="14"/>
  <c r="G2234" i="14"/>
  <c r="D2690" i="14"/>
  <c r="F2701" i="14"/>
  <c r="E2804" i="14"/>
  <c r="G562" i="12"/>
  <c r="G565" i="12" s="1"/>
  <c r="D811" i="12"/>
  <c r="D789" i="12" s="1"/>
  <c r="G104" i="14"/>
  <c r="E193" i="14"/>
  <c r="F218" i="14"/>
  <c r="E279" i="14"/>
  <c r="G332" i="14"/>
  <c r="G482" i="14"/>
  <c r="G1407" i="14"/>
  <c r="G1886" i="14"/>
  <c r="G1900" i="14"/>
  <c r="D1920" i="14"/>
  <c r="F2095" i="14"/>
  <c r="G2209" i="14"/>
  <c r="E2451" i="14"/>
  <c r="G2465" i="14"/>
  <c r="G2447" i="14" s="1"/>
  <c r="G2450" i="14" s="1"/>
  <c r="E2526" i="14"/>
  <c r="G2540" i="14"/>
  <c r="G2522" i="14" s="1"/>
  <c r="G2523" i="14" s="1"/>
  <c r="G2526" i="14" s="1"/>
  <c r="G2615" i="14"/>
  <c r="G2597" i="14" s="1"/>
  <c r="G2600" i="14" s="1"/>
  <c r="E2776" i="14"/>
  <c r="E2790" i="14"/>
  <c r="F2804" i="14"/>
  <c r="D2818" i="14"/>
  <c r="F494" i="12"/>
  <c r="F520" i="12"/>
  <c r="F502" i="12" s="1"/>
  <c r="D793" i="12"/>
  <c r="E811" i="12"/>
  <c r="E789" i="12" s="1"/>
  <c r="G93" i="14"/>
  <c r="F279" i="14"/>
  <c r="E1874" i="14"/>
  <c r="F2109" i="14"/>
  <c r="F2365" i="14"/>
  <c r="D2515" i="14"/>
  <c r="D2665" i="14"/>
  <c r="E36" i="14"/>
  <c r="G1196" i="14"/>
  <c r="G1296" i="14"/>
  <c r="G311" i="12"/>
  <c r="D363" i="12"/>
  <c r="D345" i="12" s="1"/>
  <c r="D346" i="12" s="1"/>
  <c r="F811" i="12"/>
  <c r="G279" i="14"/>
  <c r="G293" i="14"/>
  <c r="G1021" i="14"/>
  <c r="G1121" i="14"/>
  <c r="G1132" i="14"/>
  <c r="G1221" i="14"/>
  <c r="G1232" i="14"/>
  <c r="G1321" i="14"/>
  <c r="G1332" i="14"/>
  <c r="F2043" i="14"/>
  <c r="F2044" i="14" s="1"/>
  <c r="D98" i="12"/>
  <c r="D69" i="12" s="1"/>
  <c r="D70" i="12" s="1"/>
  <c r="F61" i="12"/>
  <c r="F168" i="14"/>
  <c r="E571" i="14"/>
  <c r="E646" i="14"/>
  <c r="E721" i="14"/>
  <c r="E796" i="14"/>
  <c r="E871" i="14"/>
  <c r="D946" i="14"/>
  <c r="D1021" i="14"/>
  <c r="G1507" i="14"/>
  <c r="G1632" i="14"/>
  <c r="G1757" i="14"/>
  <c r="D1844" i="14"/>
  <c r="D1849" i="14" s="1"/>
  <c r="F2351" i="14"/>
  <c r="D630" i="12"/>
  <c r="D612" i="12" s="1"/>
  <c r="D613" i="12" s="1"/>
  <c r="E681" i="12"/>
  <c r="E663" i="12" s="1"/>
  <c r="E664" i="12" s="1"/>
  <c r="G793" i="12"/>
  <c r="D143" i="14"/>
  <c r="E254" i="14"/>
  <c r="E268" i="14"/>
  <c r="E946" i="14"/>
  <c r="G1621" i="14"/>
  <c r="G1746" i="14"/>
  <c r="E1844" i="14"/>
  <c r="E1849" i="14" s="1"/>
  <c r="E2018" i="14"/>
  <c r="D2018" i="14"/>
  <c r="E2055" i="14"/>
  <c r="G2440" i="14"/>
  <c r="G2422" i="14" s="1"/>
  <c r="G2425" i="14" s="1"/>
  <c r="E2501" i="14"/>
  <c r="G2515" i="14"/>
  <c r="G2497" i="14" s="1"/>
  <c r="E2576" i="14"/>
  <c r="G2590" i="14"/>
  <c r="G2572" i="14" s="1"/>
  <c r="E2651" i="14"/>
  <c r="G2665" i="14"/>
  <c r="G2647" i="14" s="1"/>
  <c r="G2650" i="14" s="1"/>
  <c r="D2740" i="14"/>
  <c r="E2751" i="14"/>
  <c r="G2765" i="14"/>
  <c r="G2747" i="14" s="1"/>
  <c r="G2750" i="14" s="1"/>
  <c r="D1911" i="14"/>
  <c r="F2259" i="14"/>
  <c r="G2340" i="14"/>
  <c r="G2322" i="14" s="1"/>
  <c r="G2325" i="14" s="1"/>
  <c r="F2426" i="14"/>
  <c r="F2501" i="14"/>
  <c r="D2565" i="14"/>
  <c r="F2576" i="14"/>
  <c r="F2651" i="14"/>
  <c r="F2751" i="14"/>
  <c r="G1246" i="14"/>
  <c r="G284" i="12"/>
  <c r="G337" i="12"/>
  <c r="G338" i="12" s="1"/>
  <c r="G254" i="14"/>
  <c r="G407" i="14"/>
  <c r="G1657" i="14"/>
  <c r="E1746" i="14"/>
  <c r="G1782" i="14"/>
  <c r="G2055" i="14"/>
  <c r="D193" i="14"/>
  <c r="E218" i="14"/>
  <c r="G346" i="14"/>
  <c r="G446" i="14"/>
  <c r="G371" i="14"/>
  <c r="G471" i="14"/>
  <c r="G268" i="14"/>
  <c r="E61" i="14"/>
  <c r="E62" i="14" s="1"/>
  <c r="D243" i="14"/>
  <c r="G396" i="14"/>
  <c r="G496" i="14"/>
  <c r="F93" i="14"/>
  <c r="E243" i="14"/>
  <c r="F243" i="14"/>
  <c r="F293" i="14"/>
  <c r="G1496" i="14"/>
  <c r="G1696" i="14"/>
  <c r="E1981" i="14"/>
  <c r="G2323" i="14"/>
  <c r="G2326" i="14" s="1"/>
  <c r="G1421" i="14"/>
  <c r="G1546" i="14"/>
  <c r="G1596" i="14"/>
  <c r="G1646" i="14"/>
  <c r="G1771" i="14"/>
  <c r="E2159" i="14"/>
  <c r="G1346" i="14"/>
  <c r="G2220" i="14"/>
  <c r="E2820" i="14"/>
  <c r="F2244" i="14"/>
  <c r="E2242" i="14"/>
  <c r="E2244" i="14"/>
  <c r="F58" i="14"/>
  <c r="G1471" i="14"/>
  <c r="G1721" i="14"/>
  <c r="D179" i="14"/>
  <c r="E204" i="14"/>
  <c r="F229" i="14"/>
  <c r="E2829" i="14"/>
  <c r="E2828" i="14" s="1"/>
  <c r="E2006" i="14"/>
  <c r="E2007" i="14" s="1"/>
  <c r="G2675" i="14"/>
  <c r="G2673" i="14"/>
  <c r="G2676" i="14" s="1"/>
  <c r="D2006" i="14"/>
  <c r="D2007" i="14" s="1"/>
  <c r="D2829" i="14"/>
  <c r="D2828" i="14" s="1"/>
  <c r="D2821" i="14" s="1"/>
  <c r="D2853" i="14" s="1"/>
  <c r="F2120" i="14"/>
  <c r="F1942" i="14"/>
  <c r="F2234" i="14"/>
  <c r="D2315" i="14"/>
  <c r="F2340" i="14"/>
  <c r="E2376" i="14"/>
  <c r="D2415" i="14"/>
  <c r="G2475" i="14"/>
  <c r="G2473" i="14"/>
  <c r="G2476" i="14" s="1"/>
  <c r="G2525" i="14"/>
  <c r="G2575" i="14"/>
  <c r="G2573" i="14"/>
  <c r="G2576" i="14" s="1"/>
  <c r="G2625" i="14"/>
  <c r="G2623" i="14"/>
  <c r="G2626" i="14" s="1"/>
  <c r="F2690" i="14"/>
  <c r="G2748" i="14"/>
  <c r="G2751" i="14" s="1"/>
  <c r="F2055" i="14"/>
  <c r="D2820" i="14"/>
  <c r="D2244" i="14"/>
  <c r="D2242" i="14"/>
  <c r="D2245" i="14" s="1"/>
  <c r="F2315" i="14"/>
  <c r="E2351" i="14"/>
  <c r="D2390" i="14"/>
  <c r="F2415" i="14"/>
  <c r="F2740" i="14"/>
  <c r="E2849" i="14"/>
  <c r="E2848" i="14" s="1"/>
  <c r="F1981" i="14"/>
  <c r="G2043" i="14"/>
  <c r="G2044" i="14" s="1"/>
  <c r="G2120" i="14"/>
  <c r="G2259" i="14"/>
  <c r="G2300" i="14"/>
  <c r="G2298" i="14"/>
  <c r="G2301" i="14" s="1"/>
  <c r="G2400" i="14"/>
  <c r="G2398" i="14"/>
  <c r="G2401" i="14" s="1"/>
  <c r="F2465" i="14"/>
  <c r="F2515" i="14"/>
  <c r="F2565" i="14"/>
  <c r="F2615" i="14"/>
  <c r="F2665" i="14"/>
  <c r="G2725" i="14"/>
  <c r="G2723" i="14"/>
  <c r="G2726" i="14" s="1"/>
  <c r="F2849" i="14"/>
  <c r="F2848" i="14" s="1"/>
  <c r="F2006" i="14"/>
  <c r="F2007" i="14" s="1"/>
  <c r="F2829" i="14"/>
  <c r="F2828" i="14" s="1"/>
  <c r="G2159" i="14"/>
  <c r="F2290" i="14"/>
  <c r="F2272" i="14" s="1"/>
  <c r="E2326" i="14"/>
  <c r="D2365" i="14"/>
  <c r="F2390" i="14"/>
  <c r="E2426" i="14"/>
  <c r="G2448" i="14"/>
  <c r="G2451" i="14" s="1"/>
  <c r="G2500" i="14"/>
  <c r="G2498" i="14"/>
  <c r="G2501" i="14" s="1"/>
  <c r="G2550" i="14"/>
  <c r="G2548" i="14"/>
  <c r="G2551" i="14" s="1"/>
  <c r="G2598" i="14"/>
  <c r="G2601" i="14" s="1"/>
  <c r="G2849" i="14"/>
  <c r="G2848" i="14" s="1"/>
  <c r="G2006" i="14"/>
  <c r="G2007" i="14" s="1"/>
  <c r="G2829" i="14"/>
  <c r="G2828" i="14" s="1"/>
  <c r="F2018" i="14"/>
  <c r="G2145" i="14"/>
  <c r="G2290" i="14"/>
  <c r="G2272" i="14" s="1"/>
  <c r="G2375" i="14"/>
  <c r="G2373" i="14"/>
  <c r="G2376" i="14" s="1"/>
  <c r="D2440" i="14"/>
  <c r="D2490" i="14"/>
  <c r="D2540" i="14"/>
  <c r="D2590" i="14"/>
  <c r="D2640" i="14"/>
  <c r="F2715" i="14"/>
  <c r="D2209" i="14"/>
  <c r="D2340" i="14"/>
  <c r="G2700" i="14"/>
  <c r="G2698" i="14"/>
  <c r="G2701" i="14" s="1"/>
  <c r="G2350" i="14"/>
  <c r="G2348" i="14"/>
  <c r="G2351" i="14" s="1"/>
  <c r="D2849" i="14"/>
  <c r="D2848" i="14" s="1"/>
  <c r="E2844" i="14"/>
  <c r="E2843" i="14" s="1"/>
  <c r="D2610" i="14"/>
  <c r="D2615" i="14" s="1"/>
  <c r="F2844" i="14"/>
  <c r="F2843" i="14" s="1"/>
  <c r="F2785" i="14"/>
  <c r="F2790" i="14" s="1"/>
  <c r="F98" i="12"/>
  <c r="F69" i="12" s="1"/>
  <c r="F449" i="12"/>
  <c r="F70" i="12"/>
  <c r="D476" i="12"/>
  <c r="D477" i="12" s="1"/>
  <c r="F664" i="12"/>
  <c r="F32" i="12"/>
  <c r="G69" i="12"/>
  <c r="G99" i="12" s="1"/>
  <c r="G143" i="12"/>
  <c r="G173" i="12" s="1"/>
  <c r="F181" i="12"/>
  <c r="F284" i="12"/>
  <c r="D767" i="12"/>
  <c r="D768" i="12" s="1"/>
  <c r="G181" i="12"/>
  <c r="G183" i="12"/>
  <c r="G210" i="12"/>
  <c r="G257" i="12"/>
  <c r="G255" i="12"/>
  <c r="F345" i="12"/>
  <c r="F364" i="12" s="1"/>
  <c r="E397" i="12"/>
  <c r="E398" i="12" s="1"/>
  <c r="E423" i="12"/>
  <c r="E442" i="12" s="1"/>
  <c r="G449" i="12"/>
  <c r="G503" i="12"/>
  <c r="G521" i="12"/>
  <c r="F566" i="12"/>
  <c r="E603" i="12"/>
  <c r="E573" i="12"/>
  <c r="G345" i="12"/>
  <c r="G364" i="12" s="1"/>
  <c r="F416" i="12"/>
  <c r="F398" i="12"/>
  <c r="G536" i="12"/>
  <c r="F574" i="12"/>
  <c r="G664" i="12"/>
  <c r="G106" i="12"/>
  <c r="F210" i="12"/>
  <c r="E312" i="12"/>
  <c r="E293" i="12"/>
  <c r="E338" i="12"/>
  <c r="E319" i="12"/>
  <c r="E345" i="12"/>
  <c r="E364" i="12" s="1"/>
  <c r="D536" i="12"/>
  <c r="D537" i="12" s="1"/>
  <c r="D566" i="12"/>
  <c r="G574" i="12"/>
  <c r="G576" i="12"/>
  <c r="G603" i="12"/>
  <c r="F442" i="12"/>
  <c r="F424" i="12"/>
  <c r="D62" i="12"/>
  <c r="F143" i="12"/>
  <c r="F173" i="12" s="1"/>
  <c r="F255" i="12"/>
  <c r="F258" i="12" s="1"/>
  <c r="F257" i="12"/>
  <c r="D32" i="12"/>
  <c r="D33" i="12" s="1"/>
  <c r="D106" i="12"/>
  <c r="D107" i="12" s="1"/>
  <c r="E110" i="12" s="1"/>
  <c r="D173" i="12"/>
  <c r="F311" i="12"/>
  <c r="E450" i="12"/>
  <c r="E453" i="12" s="1"/>
  <c r="E468" i="12"/>
  <c r="E452" i="12"/>
  <c r="E565" i="12"/>
  <c r="E630" i="12"/>
  <c r="E612" i="12" s="1"/>
  <c r="F615" i="12" s="1"/>
  <c r="E32" i="12"/>
  <c r="E143" i="12"/>
  <c r="E173" i="12" s="1"/>
  <c r="F603" i="12"/>
  <c r="G808" i="12"/>
  <c r="G789" i="12" s="1"/>
  <c r="G61" i="12"/>
  <c r="E98" i="12"/>
  <c r="F136" i="12"/>
  <c r="E257" i="12"/>
  <c r="D502" i="12"/>
  <c r="D503" i="12" s="1"/>
  <c r="G615" i="12"/>
  <c r="G613" i="12"/>
  <c r="G616" i="12" s="1"/>
  <c r="E210" i="12"/>
  <c r="E180" i="12"/>
  <c r="E217" i="12"/>
  <c r="E502" i="12"/>
  <c r="E521" i="12" s="1"/>
  <c r="F537" i="12"/>
  <c r="D663" i="12"/>
  <c r="D682" i="12" s="1"/>
  <c r="F808" i="12"/>
  <c r="F789" i="12" s="1"/>
  <c r="D247" i="12"/>
  <c r="G426" i="12"/>
  <c r="D689" i="12"/>
  <c r="D690" i="12" s="1"/>
  <c r="D741" i="12"/>
  <c r="D742" i="12" s="1"/>
  <c r="F106" i="12"/>
  <c r="D180" i="12"/>
  <c r="D181" i="12" s="1"/>
  <c r="G217" i="12"/>
  <c r="G416" i="12"/>
  <c r="G424" i="12"/>
  <c r="G427" i="12" s="1"/>
  <c r="D573" i="12"/>
  <c r="D574" i="12" s="1"/>
  <c r="E284" i="12"/>
  <c r="F521" i="12" l="1"/>
  <c r="G505" i="12"/>
  <c r="D495" i="12"/>
  <c r="F247" i="12"/>
  <c r="F2821" i="14"/>
  <c r="D786" i="12"/>
  <c r="G2423" i="14"/>
  <c r="G2426" i="14" s="1"/>
  <c r="G577" i="12"/>
  <c r="E416" i="12"/>
  <c r="G2821" i="14"/>
  <c r="E2821" i="14"/>
  <c r="E2853" i="14" s="1"/>
  <c r="G293" i="12"/>
  <c r="G294" i="12" s="1"/>
  <c r="F99" i="12"/>
  <c r="G2648" i="14"/>
  <c r="G2651" i="14" s="1"/>
  <c r="E136" i="12"/>
  <c r="D136" i="12"/>
  <c r="D521" i="12"/>
  <c r="G2275" i="14"/>
  <c r="G2273" i="14"/>
  <c r="G2820" i="14"/>
  <c r="G2853" i="14" s="1"/>
  <c r="E2245" i="14"/>
  <c r="F2245" i="14"/>
  <c r="F2820" i="14"/>
  <c r="F2853" i="14" s="1"/>
  <c r="F2275" i="14"/>
  <c r="F2273" i="14"/>
  <c r="F2276" i="14" s="1"/>
  <c r="F61" i="14"/>
  <c r="F62" i="14" s="1"/>
  <c r="G58" i="14"/>
  <c r="G61" i="14" s="1"/>
  <c r="G62" i="14" s="1"/>
  <c r="G220" i="12"/>
  <c r="G218" i="12"/>
  <c r="G221" i="12" s="1"/>
  <c r="E218" i="12"/>
  <c r="E220" i="12"/>
  <c r="F293" i="12"/>
  <c r="F312" i="12" s="1"/>
  <c r="D708" i="12"/>
  <c r="E247" i="12"/>
  <c r="D99" i="12"/>
  <c r="F220" i="12"/>
  <c r="D210" i="12"/>
  <c r="G450" i="12"/>
  <c r="G452" i="12"/>
  <c r="G258" i="12"/>
  <c r="F109" i="12"/>
  <c r="F107" i="12"/>
  <c r="F110" i="12" s="1"/>
  <c r="E181" i="12"/>
  <c r="E184" i="12" s="1"/>
  <c r="E183" i="12"/>
  <c r="E35" i="12"/>
  <c r="E33" i="12"/>
  <c r="E36" i="12" s="1"/>
  <c r="E294" i="12"/>
  <c r="E297" i="12" s="1"/>
  <c r="E296" i="12"/>
  <c r="F576" i="12"/>
  <c r="G468" i="12"/>
  <c r="G70" i="12"/>
  <c r="G73" i="12" s="1"/>
  <c r="G72" i="12"/>
  <c r="D788" i="12"/>
  <c r="D821" i="12" s="1"/>
  <c r="D664" i="12"/>
  <c r="E613" i="12"/>
  <c r="E615" i="12"/>
  <c r="F144" i="12"/>
  <c r="F146" i="12"/>
  <c r="E574" i="12"/>
  <c r="E577" i="12" s="1"/>
  <c r="E576" i="12"/>
  <c r="G247" i="12"/>
  <c r="F33" i="12"/>
  <c r="F35" i="12"/>
  <c r="F62" i="12"/>
  <c r="E536" i="12"/>
  <c r="E788" i="12" s="1"/>
  <c r="E821" i="12" s="1"/>
  <c r="G537" i="12"/>
  <c r="G540" i="12" s="1"/>
  <c r="G539" i="12"/>
  <c r="E424" i="12"/>
  <c r="E427" i="12" s="1"/>
  <c r="E426" i="12"/>
  <c r="D760" i="12"/>
  <c r="E69" i="12"/>
  <c r="E99" i="12" s="1"/>
  <c r="D603" i="12"/>
  <c r="G107" i="12"/>
  <c r="G110" i="12" s="1"/>
  <c r="G109" i="12"/>
  <c r="G566" i="12"/>
  <c r="F450" i="12"/>
  <c r="F453" i="12" s="1"/>
  <c r="F452" i="12"/>
  <c r="G32" i="12"/>
  <c r="E144" i="12"/>
  <c r="E147" i="12" s="1"/>
  <c r="E146" i="12"/>
  <c r="E346" i="12"/>
  <c r="E349" i="12" s="1"/>
  <c r="E348" i="12"/>
  <c r="G136" i="12"/>
  <c r="G184" i="12"/>
  <c r="F183" i="12"/>
  <c r="E62" i="12"/>
  <c r="F468" i="12"/>
  <c r="E503" i="12"/>
  <c r="E506" i="12" s="1"/>
  <c r="E505" i="12"/>
  <c r="F426" i="12"/>
  <c r="E320" i="12"/>
  <c r="F322" i="12"/>
  <c r="E322" i="12"/>
  <c r="E109" i="12"/>
  <c r="F346" i="12"/>
  <c r="F349" i="12" s="1"/>
  <c r="F348" i="12"/>
  <c r="G346" i="12"/>
  <c r="G348" i="12"/>
  <c r="G144" i="12"/>
  <c r="G147" i="12" s="1"/>
  <c r="G146" i="12"/>
  <c r="F503" i="12"/>
  <c r="F506" i="12" s="1"/>
  <c r="F505" i="12"/>
  <c r="E566" i="12" l="1"/>
  <c r="F788" i="12"/>
  <c r="F821" i="12" s="1"/>
  <c r="G506" i="12"/>
  <c r="G453" i="12"/>
  <c r="F427" i="12"/>
  <c r="G312" i="12"/>
  <c r="G2276" i="14"/>
  <c r="E221" i="12"/>
  <c r="F221" i="12"/>
  <c r="G33" i="12"/>
  <c r="G36" i="12" s="1"/>
  <c r="G35" i="12"/>
  <c r="G62" i="12"/>
  <c r="E70" i="12"/>
  <c r="E72" i="12"/>
  <c r="F72" i="12"/>
  <c r="F577" i="12"/>
  <c r="G349" i="12"/>
  <c r="F147" i="12"/>
  <c r="E537" i="12"/>
  <c r="E539" i="12"/>
  <c r="F539" i="12"/>
  <c r="E323" i="12"/>
  <c r="F323" i="12"/>
  <c r="F184" i="12"/>
  <c r="F294" i="12"/>
  <c r="F296" i="12"/>
  <c r="G296" i="12"/>
  <c r="F36" i="12"/>
  <c r="E616" i="12"/>
  <c r="F616" i="12"/>
  <c r="G788" i="12"/>
  <c r="G821" i="12" s="1"/>
  <c r="E73" i="12" l="1"/>
  <c r="F73" i="12"/>
  <c r="E540" i="12"/>
  <c r="F540" i="12"/>
  <c r="F297" i="12"/>
  <c r="G297" i="12"/>
  <c r="G813" i="16"/>
  <c r="E813" i="16"/>
  <c r="E812" i="16" s="1"/>
  <c r="D813" i="16"/>
  <c r="D812" i="16" s="1"/>
  <c r="G812" i="16"/>
  <c r="E808" i="16"/>
  <c r="E807" i="16" s="1"/>
  <c r="D808" i="16"/>
  <c r="D807" i="16" s="1"/>
  <c r="G804" i="16"/>
  <c r="F804" i="16"/>
  <c r="E804" i="16"/>
  <c r="D804" i="16"/>
  <c r="G801" i="16"/>
  <c r="F801" i="16"/>
  <c r="E801" i="16"/>
  <c r="D801" i="16"/>
  <c r="G798" i="16"/>
  <c r="F798" i="16"/>
  <c r="E798" i="16"/>
  <c r="D798" i="16"/>
  <c r="G794" i="16"/>
  <c r="F794" i="16"/>
  <c r="E794" i="16"/>
  <c r="D794" i="16"/>
  <c r="G793" i="16"/>
  <c r="F793" i="16"/>
  <c r="E793" i="16"/>
  <c r="E792" i="16" s="1"/>
  <c r="D793" i="16"/>
  <c r="D792" i="16" s="1"/>
  <c r="G792" i="16"/>
  <c r="F792" i="16"/>
  <c r="G791" i="16"/>
  <c r="F791" i="16"/>
  <c r="F789" i="16" s="1"/>
  <c r="E791" i="16"/>
  <c r="D791" i="16"/>
  <c r="G790" i="16"/>
  <c r="F790" i="16"/>
  <c r="E790" i="16"/>
  <c r="D790" i="16"/>
  <c r="E789" i="16"/>
  <c r="G788" i="16"/>
  <c r="G786" i="16" s="1"/>
  <c r="F788" i="16"/>
  <c r="E788" i="16"/>
  <c r="D788" i="16"/>
  <c r="G787" i="16"/>
  <c r="F787" i="16"/>
  <c r="E787" i="16"/>
  <c r="D787" i="16"/>
  <c r="G777" i="16"/>
  <c r="F777" i="16"/>
  <c r="E777" i="16"/>
  <c r="D777" i="16"/>
  <c r="G772" i="16"/>
  <c r="G782" i="16" s="1"/>
  <c r="F772" i="16"/>
  <c r="F782" i="16" s="1"/>
  <c r="E772" i="16"/>
  <c r="D772" i="16"/>
  <c r="G767" i="16"/>
  <c r="F767" i="16"/>
  <c r="E767" i="16"/>
  <c r="G766" i="16"/>
  <c r="F766" i="16"/>
  <c r="E766" i="16"/>
  <c r="G765" i="16"/>
  <c r="F765" i="16"/>
  <c r="F768" i="16" s="1"/>
  <c r="E765" i="16"/>
  <c r="E768" i="16" s="1"/>
  <c r="D765" i="16"/>
  <c r="G752" i="16"/>
  <c r="F752" i="16"/>
  <c r="E752" i="16"/>
  <c r="D752" i="16"/>
  <c r="G747" i="16"/>
  <c r="G757" i="16" s="1"/>
  <c r="F747" i="16"/>
  <c r="F757" i="16" s="1"/>
  <c r="E747" i="16"/>
  <c r="E757" i="16" s="1"/>
  <c r="D747" i="16"/>
  <c r="D757" i="16" s="1"/>
  <c r="G743" i="16"/>
  <c r="G742" i="16"/>
  <c r="F742" i="16"/>
  <c r="E742" i="16"/>
  <c r="G741" i="16"/>
  <c r="F741" i="16"/>
  <c r="E741" i="16"/>
  <c r="G740" i="16"/>
  <c r="F740" i="16"/>
  <c r="E740" i="16"/>
  <c r="D740" i="16"/>
  <c r="G727" i="16"/>
  <c r="G732" i="16" s="1"/>
  <c r="F727" i="16"/>
  <c r="E727" i="16"/>
  <c r="D727" i="16"/>
  <c r="G722" i="16"/>
  <c r="F722" i="16"/>
  <c r="E722" i="16"/>
  <c r="E732" i="16" s="1"/>
  <c r="D722" i="16"/>
  <c r="D732" i="16" s="1"/>
  <c r="G717" i="16"/>
  <c r="F717" i="16"/>
  <c r="E717" i="16"/>
  <c r="G716" i="16"/>
  <c r="F716" i="16"/>
  <c r="E716" i="16"/>
  <c r="G715" i="16"/>
  <c r="F715" i="16"/>
  <c r="E715" i="16"/>
  <c r="E718" i="16" s="1"/>
  <c r="D715" i="16"/>
  <c r="G702" i="16"/>
  <c r="F702" i="16"/>
  <c r="E702" i="16"/>
  <c r="D702" i="16"/>
  <c r="G697" i="16"/>
  <c r="G707" i="16" s="1"/>
  <c r="G689" i="16" s="1"/>
  <c r="G692" i="16" s="1"/>
  <c r="F697" i="16"/>
  <c r="F707" i="16" s="1"/>
  <c r="E697" i="16"/>
  <c r="E707" i="16" s="1"/>
  <c r="D697" i="16"/>
  <c r="D707" i="16" s="1"/>
  <c r="F692" i="16"/>
  <c r="E692" i="16"/>
  <c r="G691" i="16"/>
  <c r="F691" i="16"/>
  <c r="E691" i="16"/>
  <c r="F690" i="16"/>
  <c r="E690" i="16"/>
  <c r="D690" i="16"/>
  <c r="G677" i="16"/>
  <c r="F677" i="16"/>
  <c r="E677" i="16"/>
  <c r="D677" i="16"/>
  <c r="G672" i="16"/>
  <c r="F672" i="16"/>
  <c r="E672" i="16"/>
  <c r="D672" i="16"/>
  <c r="D682" i="16" s="1"/>
  <c r="F667" i="16"/>
  <c r="E667" i="16"/>
  <c r="G666" i="16"/>
  <c r="F666" i="16"/>
  <c r="E666" i="16"/>
  <c r="F665" i="16"/>
  <c r="E665" i="16"/>
  <c r="E668" i="16" s="1"/>
  <c r="D665" i="16"/>
  <c r="G652" i="16"/>
  <c r="F652" i="16"/>
  <c r="E652" i="16"/>
  <c r="D652" i="16"/>
  <c r="G647" i="16"/>
  <c r="G657" i="16" s="1"/>
  <c r="G639" i="16" s="1"/>
  <c r="G642" i="16" s="1"/>
  <c r="F647" i="16"/>
  <c r="F657" i="16" s="1"/>
  <c r="E647" i="16"/>
  <c r="E657" i="16" s="1"/>
  <c r="D647" i="16"/>
  <c r="D657" i="16" s="1"/>
  <c r="F642" i="16"/>
  <c r="E642" i="16"/>
  <c r="G641" i="16"/>
  <c r="F641" i="16"/>
  <c r="E641" i="16"/>
  <c r="F640" i="16"/>
  <c r="G643" i="16" s="1"/>
  <c r="E640" i="16"/>
  <c r="D640" i="16"/>
  <c r="G627" i="16"/>
  <c r="F627" i="16"/>
  <c r="E627" i="16"/>
  <c r="D627" i="16"/>
  <c r="G622" i="16"/>
  <c r="G632" i="16" s="1"/>
  <c r="G614" i="16" s="1"/>
  <c r="G617" i="16" s="1"/>
  <c r="F622" i="16"/>
  <c r="F632" i="16" s="1"/>
  <c r="E622" i="16"/>
  <c r="E632" i="16" s="1"/>
  <c r="D622" i="16"/>
  <c r="F617" i="16"/>
  <c r="E617" i="16"/>
  <c r="G616" i="16"/>
  <c r="F616" i="16"/>
  <c r="E616" i="16"/>
  <c r="F615" i="16"/>
  <c r="G618" i="16" s="1"/>
  <c r="E615" i="16"/>
  <c r="D615" i="16"/>
  <c r="G602" i="16"/>
  <c r="F602" i="16"/>
  <c r="E602" i="16"/>
  <c r="D602" i="16"/>
  <c r="G597" i="16"/>
  <c r="F597" i="16"/>
  <c r="E597" i="16"/>
  <c r="D597" i="16"/>
  <c r="D607" i="16" s="1"/>
  <c r="F592" i="16"/>
  <c r="E592" i="16"/>
  <c r="G591" i="16"/>
  <c r="F591" i="16"/>
  <c r="E591" i="16"/>
  <c r="F590" i="16"/>
  <c r="F593" i="16" s="1"/>
  <c r="E590" i="16"/>
  <c r="D590" i="16"/>
  <c r="G577" i="16"/>
  <c r="F577" i="16"/>
  <c r="E577" i="16"/>
  <c r="D577" i="16"/>
  <c r="G572" i="16"/>
  <c r="G582" i="16" s="1"/>
  <c r="G564" i="16" s="1"/>
  <c r="G567" i="16" s="1"/>
  <c r="F572" i="16"/>
  <c r="F582" i="16" s="1"/>
  <c r="E572" i="16"/>
  <c r="E582" i="16" s="1"/>
  <c r="D572" i="16"/>
  <c r="D582" i="16" s="1"/>
  <c r="F567" i="16"/>
  <c r="E567" i="16"/>
  <c r="G566" i="16"/>
  <c r="F566" i="16"/>
  <c r="E566" i="16"/>
  <c r="F565" i="16"/>
  <c r="G568" i="16" s="1"/>
  <c r="E565" i="16"/>
  <c r="D565" i="16"/>
  <c r="G552" i="16"/>
  <c r="F552" i="16"/>
  <c r="E552" i="16"/>
  <c r="D552" i="16"/>
  <c r="G547" i="16"/>
  <c r="G557" i="16" s="1"/>
  <c r="G539" i="16" s="1"/>
  <c r="G542" i="16" s="1"/>
  <c r="F547" i="16"/>
  <c r="F557" i="16" s="1"/>
  <c r="E547" i="16"/>
  <c r="D547" i="16"/>
  <c r="F542" i="16"/>
  <c r="E542" i="16"/>
  <c r="G541" i="16"/>
  <c r="F541" i="16"/>
  <c r="E541" i="16"/>
  <c r="F540" i="16"/>
  <c r="F543" i="16" s="1"/>
  <c r="E540" i="16"/>
  <c r="D540" i="16"/>
  <c r="G526" i="16"/>
  <c r="F526" i="16"/>
  <c r="E526" i="16"/>
  <c r="D526" i="16"/>
  <c r="G521" i="16"/>
  <c r="F521" i="16"/>
  <c r="F531" i="16" s="1"/>
  <c r="E521" i="16"/>
  <c r="E531" i="16" s="1"/>
  <c r="D521" i="16"/>
  <c r="D531" i="16" s="1"/>
  <c r="F516" i="16"/>
  <c r="E516" i="16"/>
  <c r="G515" i="16"/>
  <c r="F515" i="16"/>
  <c r="E515" i="16"/>
  <c r="F514" i="16"/>
  <c r="G517" i="16" s="1"/>
  <c r="E514" i="16"/>
  <c r="D514" i="16"/>
  <c r="G500" i="16"/>
  <c r="F500" i="16"/>
  <c r="E500" i="16"/>
  <c r="D500" i="16"/>
  <c r="G495" i="16"/>
  <c r="G505" i="16" s="1"/>
  <c r="G487" i="16" s="1"/>
  <c r="G490" i="16" s="1"/>
  <c r="F495" i="16"/>
  <c r="F505" i="16" s="1"/>
  <c r="E495" i="16"/>
  <c r="E505" i="16" s="1"/>
  <c r="D495" i="16"/>
  <c r="D505" i="16" s="1"/>
  <c r="F490" i="16"/>
  <c r="E490" i="16"/>
  <c r="G489" i="16"/>
  <c r="F489" i="16"/>
  <c r="E489" i="16"/>
  <c r="F488" i="16"/>
  <c r="G491" i="16" s="1"/>
  <c r="E488" i="16"/>
  <c r="D488" i="16"/>
  <c r="G474" i="16"/>
  <c r="F474" i="16"/>
  <c r="E474" i="16"/>
  <c r="D474" i="16"/>
  <c r="G469" i="16"/>
  <c r="G479" i="16" s="1"/>
  <c r="G461" i="16" s="1"/>
  <c r="G464" i="16" s="1"/>
  <c r="F469" i="16"/>
  <c r="E469" i="16"/>
  <c r="D469" i="16"/>
  <c r="F464" i="16"/>
  <c r="E464" i="16"/>
  <c r="G463" i="16"/>
  <c r="F463" i="16"/>
  <c r="E463" i="16"/>
  <c r="F462" i="16"/>
  <c r="F465" i="16" s="1"/>
  <c r="E462" i="16"/>
  <c r="D462" i="16"/>
  <c r="G448" i="16"/>
  <c r="F448" i="16"/>
  <c r="E448" i="16"/>
  <c r="D448" i="16"/>
  <c r="G443" i="16"/>
  <c r="F443" i="16"/>
  <c r="F453" i="16" s="1"/>
  <c r="F813" i="16" s="1"/>
  <c r="F812" i="16" s="1"/>
  <c r="E443" i="16"/>
  <c r="E453" i="16" s="1"/>
  <c r="D443" i="16"/>
  <c r="D453" i="16" s="1"/>
  <c r="F438" i="16"/>
  <c r="E438" i="16"/>
  <c r="G437" i="16"/>
  <c r="F437" i="16"/>
  <c r="E437" i="16"/>
  <c r="F436" i="16"/>
  <c r="G439" i="16" s="1"/>
  <c r="E436" i="16"/>
  <c r="D436" i="16"/>
  <c r="G422" i="16"/>
  <c r="F422" i="16"/>
  <c r="E422" i="16"/>
  <c r="D422" i="16"/>
  <c r="G417" i="16"/>
  <c r="G427" i="16" s="1"/>
  <c r="F417" i="16"/>
  <c r="F427" i="16" s="1"/>
  <c r="E417" i="16"/>
  <c r="E427" i="16" s="1"/>
  <c r="D417" i="16"/>
  <c r="D427" i="16" s="1"/>
  <c r="F413" i="16"/>
  <c r="G412" i="16"/>
  <c r="F412" i="16"/>
  <c r="E412" i="16"/>
  <c r="G411" i="16"/>
  <c r="F411" i="16"/>
  <c r="E411" i="16"/>
  <c r="G410" i="16"/>
  <c r="F410" i="16"/>
  <c r="E410" i="16"/>
  <c r="E413" i="16" s="1"/>
  <c r="D410" i="16"/>
  <c r="G395" i="16"/>
  <c r="F395" i="16"/>
  <c r="E395" i="16"/>
  <c r="D395" i="16"/>
  <c r="G390" i="16"/>
  <c r="F390" i="16"/>
  <c r="E390" i="16"/>
  <c r="E400" i="16" s="1"/>
  <c r="D390" i="16"/>
  <c r="D400" i="16" s="1"/>
  <c r="E385" i="16"/>
  <c r="G384" i="16"/>
  <c r="F384" i="16"/>
  <c r="E384" i="16"/>
  <c r="E383" i="16"/>
  <c r="E386" i="16" s="1"/>
  <c r="G369" i="16"/>
  <c r="F369" i="16"/>
  <c r="E369" i="16"/>
  <c r="D369" i="16"/>
  <c r="G364" i="16"/>
  <c r="G374" i="16" s="1"/>
  <c r="F364" i="16"/>
  <c r="F374" i="16" s="1"/>
  <c r="E364" i="16"/>
  <c r="E374" i="16" s="1"/>
  <c r="D364" i="16"/>
  <c r="D374" i="16" s="1"/>
  <c r="G360" i="16"/>
  <c r="G359" i="16"/>
  <c r="F359" i="16"/>
  <c r="E359" i="16"/>
  <c r="G358" i="16"/>
  <c r="F358" i="16"/>
  <c r="E358" i="16"/>
  <c r="G357" i="16"/>
  <c r="F357" i="16"/>
  <c r="E357" i="16"/>
  <c r="D357" i="16"/>
  <c r="G344" i="16"/>
  <c r="G808" i="16" s="1"/>
  <c r="G807" i="16" s="1"/>
  <c r="F344" i="16"/>
  <c r="F808" i="16" s="1"/>
  <c r="F807" i="16" s="1"/>
  <c r="E344" i="16"/>
  <c r="D344" i="16"/>
  <c r="G339" i="16"/>
  <c r="F339" i="16"/>
  <c r="E339" i="16"/>
  <c r="D339" i="16"/>
  <c r="F334" i="16"/>
  <c r="E334" i="16"/>
  <c r="G333" i="16"/>
  <c r="F333" i="16"/>
  <c r="E333" i="16"/>
  <c r="F332" i="16"/>
  <c r="F335" i="16" s="1"/>
  <c r="E332" i="16"/>
  <c r="D332" i="16"/>
  <c r="G319" i="16"/>
  <c r="F319" i="16"/>
  <c r="E319" i="16"/>
  <c r="D319" i="16"/>
  <c r="G314" i="16"/>
  <c r="G324" i="16" s="1"/>
  <c r="G306" i="16" s="1"/>
  <c r="F314" i="16"/>
  <c r="F324" i="16" s="1"/>
  <c r="E314" i="16"/>
  <c r="E324" i="16" s="1"/>
  <c r="D314" i="16"/>
  <c r="D324" i="16" s="1"/>
  <c r="F309" i="16"/>
  <c r="E309" i="16"/>
  <c r="G308" i="16"/>
  <c r="F308" i="16"/>
  <c r="E308" i="16"/>
  <c r="F307" i="16"/>
  <c r="E307" i="16"/>
  <c r="E310" i="16" s="1"/>
  <c r="D307" i="16"/>
  <c r="G294" i="16"/>
  <c r="F294" i="16"/>
  <c r="E294" i="16"/>
  <c r="D294" i="16"/>
  <c r="G289" i="16"/>
  <c r="G299" i="16" s="1"/>
  <c r="F289" i="16"/>
  <c r="F299" i="16" s="1"/>
  <c r="E289" i="16"/>
  <c r="E299" i="16" s="1"/>
  <c r="D289" i="16"/>
  <c r="D299" i="16" s="1"/>
  <c r="F284" i="16"/>
  <c r="E284" i="16"/>
  <c r="G283" i="16"/>
  <c r="F283" i="16"/>
  <c r="E283" i="16"/>
  <c r="F282" i="16"/>
  <c r="F285" i="16" s="1"/>
  <c r="E282" i="16"/>
  <c r="E285" i="16" s="1"/>
  <c r="D282" i="16"/>
  <c r="G281" i="16"/>
  <c r="G284" i="16" s="1"/>
  <c r="G264" i="16"/>
  <c r="F264" i="16"/>
  <c r="E264" i="16"/>
  <c r="D264" i="16"/>
  <c r="G259" i="16"/>
  <c r="G269" i="16" s="1"/>
  <c r="G251" i="16" s="1"/>
  <c r="F259" i="16"/>
  <c r="F269" i="16" s="1"/>
  <c r="F251" i="16" s="1"/>
  <c r="E259" i="16"/>
  <c r="E269" i="16" s="1"/>
  <c r="D259" i="16"/>
  <c r="D269" i="16" s="1"/>
  <c r="E254" i="16"/>
  <c r="G253" i="16"/>
  <c r="F253" i="16"/>
  <c r="E253" i="16"/>
  <c r="E252" i="16"/>
  <c r="E255" i="16" s="1"/>
  <c r="D252" i="16"/>
  <c r="G238" i="16"/>
  <c r="F238" i="16"/>
  <c r="E238" i="16"/>
  <c r="D238" i="16"/>
  <c r="G233" i="16"/>
  <c r="G243" i="16" s="1"/>
  <c r="G225" i="16" s="1"/>
  <c r="F233" i="16"/>
  <c r="F243" i="16" s="1"/>
  <c r="F225" i="16" s="1"/>
  <c r="E233" i="16"/>
  <c r="E243" i="16" s="1"/>
  <c r="D233" i="16"/>
  <c r="D243" i="16" s="1"/>
  <c r="E228" i="16"/>
  <c r="G227" i="16"/>
  <c r="F227" i="16"/>
  <c r="E227" i="16"/>
  <c r="E226" i="16"/>
  <c r="E229" i="16" s="1"/>
  <c r="D226" i="16"/>
  <c r="G199" i="16"/>
  <c r="G214" i="16" s="1"/>
  <c r="G215" i="16" s="1"/>
  <c r="F199" i="16"/>
  <c r="F214" i="16" s="1"/>
  <c r="F215" i="16" s="1"/>
  <c r="E199" i="16"/>
  <c r="E214" i="16" s="1"/>
  <c r="E215" i="16" s="1"/>
  <c r="D199" i="16"/>
  <c r="D214" i="16" s="1"/>
  <c r="D215" i="16" s="1"/>
  <c r="G188" i="16"/>
  <c r="F188" i="16"/>
  <c r="E188" i="16"/>
  <c r="G187" i="16"/>
  <c r="F187" i="16"/>
  <c r="E187" i="16"/>
  <c r="G186" i="16"/>
  <c r="F186" i="16"/>
  <c r="F189" i="16" s="1"/>
  <c r="E186" i="16"/>
  <c r="E189" i="16" s="1"/>
  <c r="G159" i="16"/>
  <c r="G177" i="16" s="1"/>
  <c r="G178" i="16" s="1"/>
  <c r="F159" i="16"/>
  <c r="E159" i="16"/>
  <c r="D159" i="16"/>
  <c r="G156" i="16"/>
  <c r="F156" i="16"/>
  <c r="F177" i="16" s="1"/>
  <c r="F178" i="16" s="1"/>
  <c r="E156" i="16"/>
  <c r="E177" i="16" s="1"/>
  <c r="E178" i="16" s="1"/>
  <c r="D156" i="16"/>
  <c r="D177" i="16" s="1"/>
  <c r="D178" i="16" s="1"/>
  <c r="G152" i="16"/>
  <c r="G151" i="16"/>
  <c r="F151" i="16"/>
  <c r="E151" i="16"/>
  <c r="G150" i="16"/>
  <c r="F150" i="16"/>
  <c r="E150" i="16"/>
  <c r="G149" i="16"/>
  <c r="F149" i="16"/>
  <c r="E149" i="16"/>
  <c r="D149" i="16"/>
  <c r="D140" i="16"/>
  <c r="D141" i="16" s="1"/>
  <c r="G125" i="16"/>
  <c r="G140" i="16" s="1"/>
  <c r="G141" i="16" s="1"/>
  <c r="F125" i="16"/>
  <c r="F140" i="16" s="1"/>
  <c r="F141" i="16" s="1"/>
  <c r="E125" i="16"/>
  <c r="E140" i="16" s="1"/>
  <c r="E141" i="16" s="1"/>
  <c r="D125" i="16"/>
  <c r="G114" i="16"/>
  <c r="F114" i="16"/>
  <c r="E114" i="16"/>
  <c r="G113" i="16"/>
  <c r="F113" i="16"/>
  <c r="E113" i="16"/>
  <c r="G112" i="16"/>
  <c r="F112" i="16"/>
  <c r="E112" i="16"/>
  <c r="D112" i="16"/>
  <c r="E103" i="16"/>
  <c r="E104" i="16" s="1"/>
  <c r="D103" i="16"/>
  <c r="D104" i="16" s="1"/>
  <c r="G88" i="16"/>
  <c r="G103" i="16" s="1"/>
  <c r="G104" i="16" s="1"/>
  <c r="F88" i="16"/>
  <c r="F103" i="16" s="1"/>
  <c r="F104" i="16" s="1"/>
  <c r="E88" i="16"/>
  <c r="D88" i="16"/>
  <c r="G77" i="16"/>
  <c r="F77" i="16"/>
  <c r="E77" i="16"/>
  <c r="G76" i="16"/>
  <c r="F76" i="16"/>
  <c r="E76" i="16"/>
  <c r="G75" i="16"/>
  <c r="G78" i="16" s="1"/>
  <c r="F75" i="16"/>
  <c r="E75" i="16"/>
  <c r="E78" i="16" s="1"/>
  <c r="D75" i="16"/>
  <c r="F63" i="16"/>
  <c r="F66" i="16" s="1"/>
  <c r="G48" i="16"/>
  <c r="F48" i="16"/>
  <c r="E48" i="16"/>
  <c r="E66" i="16" s="1"/>
  <c r="D48" i="16"/>
  <c r="D66" i="16" s="1"/>
  <c r="G45" i="16"/>
  <c r="F45" i="16"/>
  <c r="E45" i="16"/>
  <c r="D45" i="16"/>
  <c r="G40" i="16"/>
  <c r="F40" i="16"/>
  <c r="E40" i="16"/>
  <c r="G39" i="16"/>
  <c r="F39" i="16"/>
  <c r="E39" i="16"/>
  <c r="G38" i="16"/>
  <c r="F38" i="16"/>
  <c r="F41" i="16" s="1"/>
  <c r="E38" i="16"/>
  <c r="E41" i="16" s="1"/>
  <c r="D38" i="16"/>
  <c r="C530" i="13"/>
  <c r="C529" i="13"/>
  <c r="C528" i="13"/>
  <c r="C527" i="13"/>
  <c r="C526" i="13"/>
  <c r="C525" i="13"/>
  <c r="C524" i="13"/>
  <c r="C523" i="13"/>
  <c r="C522" i="13"/>
  <c r="C521" i="13" s="1"/>
  <c r="F520" i="13"/>
  <c r="E520" i="13"/>
  <c r="D520" i="13"/>
  <c r="C520" i="13"/>
  <c r="F519" i="13"/>
  <c r="E519" i="13"/>
  <c r="D519" i="13"/>
  <c r="C519" i="13"/>
  <c r="C518" i="13"/>
  <c r="F517" i="13"/>
  <c r="E517" i="13"/>
  <c r="D517" i="13"/>
  <c r="C517" i="13"/>
  <c r="F516" i="13"/>
  <c r="F515" i="13" s="1"/>
  <c r="E516" i="13"/>
  <c r="E515" i="13" s="1"/>
  <c r="D516" i="13"/>
  <c r="C516" i="13"/>
  <c r="F514" i="13"/>
  <c r="E514" i="13"/>
  <c r="D514" i="13"/>
  <c r="C514" i="13"/>
  <c r="C512" i="13" s="1"/>
  <c r="F513" i="13"/>
  <c r="F512" i="13" s="1"/>
  <c r="E513" i="13"/>
  <c r="D513" i="13"/>
  <c r="D512" i="13" s="1"/>
  <c r="C513" i="13"/>
  <c r="E512" i="13"/>
  <c r="F511" i="13"/>
  <c r="E511" i="13"/>
  <c r="D511" i="13"/>
  <c r="C511" i="13"/>
  <c r="F510" i="13"/>
  <c r="E510" i="13"/>
  <c r="E509" i="13" s="1"/>
  <c r="D510" i="13"/>
  <c r="D509" i="13" s="1"/>
  <c r="C510" i="13"/>
  <c r="C509" i="13" s="1"/>
  <c r="F509" i="13"/>
  <c r="F508" i="13"/>
  <c r="E508" i="13"/>
  <c r="E506" i="13" s="1"/>
  <c r="D508" i="13"/>
  <c r="C508" i="13"/>
  <c r="F507" i="13"/>
  <c r="E507" i="13"/>
  <c r="D507" i="13"/>
  <c r="C507" i="13"/>
  <c r="D506" i="13"/>
  <c r="F505" i="13"/>
  <c r="F503" i="13" s="1"/>
  <c r="E505" i="13"/>
  <c r="D505" i="13"/>
  <c r="C505" i="13"/>
  <c r="F504" i="13"/>
  <c r="E504" i="13"/>
  <c r="D504" i="13"/>
  <c r="C504" i="13"/>
  <c r="F502" i="13"/>
  <c r="E502" i="13"/>
  <c r="D502" i="13"/>
  <c r="C502" i="13"/>
  <c r="F501" i="13"/>
  <c r="F500" i="13" s="1"/>
  <c r="E501" i="13"/>
  <c r="E500" i="13" s="1"/>
  <c r="D501" i="13"/>
  <c r="D500" i="13" s="1"/>
  <c r="C501" i="13"/>
  <c r="C500" i="13" s="1"/>
  <c r="D495" i="13"/>
  <c r="F490" i="13"/>
  <c r="E490" i="13"/>
  <c r="E495" i="13" s="1"/>
  <c r="D490" i="13"/>
  <c r="C490" i="13"/>
  <c r="F485" i="13"/>
  <c r="E485" i="13"/>
  <c r="D485" i="13"/>
  <c r="C485" i="13"/>
  <c r="E479" i="13"/>
  <c r="F464" i="13"/>
  <c r="E464" i="13"/>
  <c r="D464" i="13"/>
  <c r="D469" i="13" s="1"/>
  <c r="D451" i="13" s="1"/>
  <c r="D454" i="13" s="1"/>
  <c r="C464" i="13"/>
  <c r="C469" i="13" s="1"/>
  <c r="C470" i="13" s="1"/>
  <c r="F459" i="13"/>
  <c r="E459" i="13"/>
  <c r="D459" i="13"/>
  <c r="D453" i="13"/>
  <c r="F443" i="13"/>
  <c r="F425" i="13" s="1"/>
  <c r="F438" i="13"/>
  <c r="E438" i="13"/>
  <c r="D438" i="13"/>
  <c r="F433" i="13"/>
  <c r="E433" i="13"/>
  <c r="E443" i="13" s="1"/>
  <c r="E425" i="13" s="1"/>
  <c r="D433" i="13"/>
  <c r="D443" i="13" s="1"/>
  <c r="C433" i="13"/>
  <c r="C443" i="13" s="1"/>
  <c r="C444" i="13" s="1"/>
  <c r="F417" i="13"/>
  <c r="F412" i="13"/>
  <c r="F399" i="13" s="1"/>
  <c r="F400" i="13" s="1"/>
  <c r="E412" i="13"/>
  <c r="E399" i="13" s="1"/>
  <c r="E400" i="13" s="1"/>
  <c r="D412" i="13"/>
  <c r="C412" i="13"/>
  <c r="F407" i="13"/>
  <c r="E407" i="13"/>
  <c r="D407" i="13"/>
  <c r="C407" i="13"/>
  <c r="D401" i="13"/>
  <c r="D399" i="13"/>
  <c r="D400" i="13" s="1"/>
  <c r="F383" i="13"/>
  <c r="E383" i="13"/>
  <c r="D383" i="13"/>
  <c r="C383" i="13"/>
  <c r="F378" i="13"/>
  <c r="E378" i="13"/>
  <c r="D378" i="13"/>
  <c r="C378" i="13"/>
  <c r="F372" i="13"/>
  <c r="E372" i="13"/>
  <c r="D372" i="13"/>
  <c r="C372" i="13"/>
  <c r="F357" i="13"/>
  <c r="E357" i="13"/>
  <c r="D357" i="13"/>
  <c r="D362" i="13" s="1"/>
  <c r="D344" i="13" s="1"/>
  <c r="D345" i="13" s="1"/>
  <c r="F352" i="13"/>
  <c r="F362" i="13" s="1"/>
  <c r="E352" i="13"/>
  <c r="D352" i="13"/>
  <c r="C352" i="13"/>
  <c r="C362" i="13" s="1"/>
  <c r="F346" i="13"/>
  <c r="E346" i="13"/>
  <c r="D346" i="13"/>
  <c r="F331" i="13"/>
  <c r="E331" i="13"/>
  <c r="D331" i="13"/>
  <c r="C331" i="13"/>
  <c r="F326" i="13"/>
  <c r="E326" i="13"/>
  <c r="E336" i="13" s="1"/>
  <c r="D326" i="13"/>
  <c r="C326" i="13"/>
  <c r="F320" i="13"/>
  <c r="E320" i="13"/>
  <c r="D320" i="13"/>
  <c r="D306" i="13"/>
  <c r="D277" i="13" s="1"/>
  <c r="C306" i="13"/>
  <c r="F303" i="13"/>
  <c r="E303" i="13"/>
  <c r="E306" i="13" s="1"/>
  <c r="D303" i="13"/>
  <c r="F291" i="13"/>
  <c r="E291" i="13"/>
  <c r="D291" i="13"/>
  <c r="C291" i="13"/>
  <c r="F279" i="13"/>
  <c r="E279" i="13"/>
  <c r="D279" i="13"/>
  <c r="C279" i="13"/>
  <c r="F262" i="13"/>
  <c r="E262" i="13"/>
  <c r="D262" i="13"/>
  <c r="D261" i="13" s="1"/>
  <c r="C257" i="13"/>
  <c r="C252" i="13"/>
  <c r="C262" i="13" s="1"/>
  <c r="E244" i="13"/>
  <c r="E245" i="13" s="1"/>
  <c r="E236" i="13"/>
  <c r="E218" i="13" s="1"/>
  <c r="D231" i="13"/>
  <c r="C231" i="13"/>
  <c r="F226" i="13"/>
  <c r="F236" i="13" s="1"/>
  <c r="E226" i="13"/>
  <c r="D226" i="13"/>
  <c r="C226" i="13"/>
  <c r="F220" i="13"/>
  <c r="E220" i="13"/>
  <c r="D220" i="13"/>
  <c r="C220" i="13"/>
  <c r="F192" i="13"/>
  <c r="F207" i="13" s="1"/>
  <c r="E192" i="13"/>
  <c r="E207" i="13" s="1"/>
  <c r="D192" i="13"/>
  <c r="D207" i="13" s="1"/>
  <c r="C192" i="13"/>
  <c r="C207" i="13" s="1"/>
  <c r="F180" i="13"/>
  <c r="E180" i="13"/>
  <c r="D180" i="13"/>
  <c r="C170" i="13"/>
  <c r="F155" i="13"/>
  <c r="F170" i="13" s="1"/>
  <c r="E155" i="13"/>
  <c r="E170" i="13" s="1"/>
  <c r="D155" i="13"/>
  <c r="D170" i="13" s="1"/>
  <c r="C155" i="13"/>
  <c r="F143" i="13"/>
  <c r="E143" i="13"/>
  <c r="D143" i="13"/>
  <c r="C143" i="13"/>
  <c r="F133" i="13"/>
  <c r="F104" i="13" s="1"/>
  <c r="F107" i="13" s="1"/>
  <c r="E133" i="13"/>
  <c r="E104" i="13" s="1"/>
  <c r="D133" i="13"/>
  <c r="D104" i="13" s="1"/>
  <c r="C133" i="13"/>
  <c r="F106" i="13"/>
  <c r="E106" i="13"/>
  <c r="D106" i="13"/>
  <c r="C106" i="13"/>
  <c r="D96" i="13"/>
  <c r="F81" i="13"/>
  <c r="F96" i="13" s="1"/>
  <c r="E81" i="13"/>
  <c r="E96" i="13" s="1"/>
  <c r="D81" i="13"/>
  <c r="C81" i="13"/>
  <c r="C96" i="13" s="1"/>
  <c r="F69" i="13"/>
  <c r="E69" i="13"/>
  <c r="D69" i="13"/>
  <c r="C69" i="13"/>
  <c r="D56" i="13"/>
  <c r="D518" i="13" s="1"/>
  <c r="F44" i="13"/>
  <c r="E44" i="13"/>
  <c r="D44" i="13"/>
  <c r="C44" i="13"/>
  <c r="F41" i="13"/>
  <c r="E41" i="13"/>
  <c r="D41" i="13"/>
  <c r="F38" i="13"/>
  <c r="E38" i="13"/>
  <c r="D38" i="13"/>
  <c r="C38" i="13"/>
  <c r="C59" i="13" s="1"/>
  <c r="F32" i="13"/>
  <c r="E32" i="13"/>
  <c r="D32" i="13"/>
  <c r="C32" i="13"/>
  <c r="D260" i="13" l="1"/>
  <c r="D529" i="13" s="1"/>
  <c r="D530" i="13"/>
  <c r="E277" i="13"/>
  <c r="E280" i="13" s="1"/>
  <c r="C30" i="13"/>
  <c r="C33" i="13" s="1"/>
  <c r="F67" i="13"/>
  <c r="F97" i="13" s="1"/>
  <c r="E263" i="13"/>
  <c r="F78" i="16"/>
  <c r="E335" i="16"/>
  <c r="F668" i="16"/>
  <c r="E465" i="16"/>
  <c r="E543" i="16"/>
  <c r="G768" i="16"/>
  <c r="D263" i="13"/>
  <c r="F306" i="13"/>
  <c r="E56" i="13"/>
  <c r="G41" i="16"/>
  <c r="E115" i="16"/>
  <c r="G189" i="16"/>
  <c r="G282" i="16"/>
  <c r="G285" i="16" s="1"/>
  <c r="E618" i="16"/>
  <c r="E693" i="16"/>
  <c r="E743" i="16"/>
  <c r="D244" i="13"/>
  <c r="D245" i="13" s="1"/>
  <c r="F115" i="16"/>
  <c r="E360" i="16"/>
  <c r="G413" i="16"/>
  <c r="F693" i="16"/>
  <c r="F743" i="16"/>
  <c r="F444" i="13"/>
  <c r="F495" i="13"/>
  <c r="F477" i="13" s="1"/>
  <c r="F496" i="13" s="1"/>
  <c r="G115" i="16"/>
  <c r="F360" i="16"/>
  <c r="E491" i="16"/>
  <c r="G593" i="16"/>
  <c r="E469" i="13"/>
  <c r="D496" i="13"/>
  <c r="E152" i="16"/>
  <c r="E568" i="16"/>
  <c r="C104" i="13"/>
  <c r="D107" i="13" s="1"/>
  <c r="C388" i="13"/>
  <c r="C370" i="13" s="1"/>
  <c r="C371" i="13" s="1"/>
  <c r="E417" i="13"/>
  <c r="E418" i="13" s="1"/>
  <c r="F469" i="13"/>
  <c r="C503" i="13"/>
  <c r="G63" i="16"/>
  <c r="G66" i="16" s="1"/>
  <c r="F152" i="16"/>
  <c r="D349" i="16"/>
  <c r="F400" i="16"/>
  <c r="F382" i="16" s="1"/>
  <c r="G453" i="16"/>
  <c r="G435" i="16" s="1"/>
  <c r="G438" i="16" s="1"/>
  <c r="G531" i="16"/>
  <c r="G513" i="16" s="1"/>
  <c r="G516" i="16" s="1"/>
  <c r="E607" i="16"/>
  <c r="E643" i="16"/>
  <c r="E682" i="16"/>
  <c r="F732" i="16"/>
  <c r="D786" i="16"/>
  <c r="C236" i="13"/>
  <c r="D477" i="13"/>
  <c r="D503" i="13"/>
  <c r="F506" i="13"/>
  <c r="E349" i="16"/>
  <c r="E784" i="16" s="1"/>
  <c r="G400" i="16"/>
  <c r="G382" i="16" s="1"/>
  <c r="G383" i="16" s="1"/>
  <c r="D479" i="16"/>
  <c r="G543" i="16"/>
  <c r="F607" i="16"/>
  <c r="F682" i="16"/>
  <c r="F784" i="16" s="1"/>
  <c r="E786" i="16"/>
  <c r="E785" i="16" s="1"/>
  <c r="G789" i="16"/>
  <c r="G785" i="16" s="1"/>
  <c r="D236" i="13"/>
  <c r="C336" i="13"/>
  <c r="E388" i="13"/>
  <c r="C417" i="13"/>
  <c r="E503" i="13"/>
  <c r="C506" i="13"/>
  <c r="C515" i="13"/>
  <c r="F310" i="16"/>
  <c r="F349" i="16"/>
  <c r="E439" i="16"/>
  <c r="E479" i="16"/>
  <c r="E517" i="16"/>
  <c r="D557" i="16"/>
  <c r="G607" i="16"/>
  <c r="G589" i="16" s="1"/>
  <c r="G592" i="16" s="1"/>
  <c r="G682" i="16"/>
  <c r="G664" i="16" s="1"/>
  <c r="G667" i="16" s="1"/>
  <c r="F718" i="16"/>
  <c r="D782" i="16"/>
  <c r="F786" i="16"/>
  <c r="D789" i="16"/>
  <c r="D336" i="13"/>
  <c r="D318" i="13" s="1"/>
  <c r="D337" i="13" s="1"/>
  <c r="E362" i="13"/>
  <c r="E344" i="13" s="1"/>
  <c r="E345" i="13" s="1"/>
  <c r="F388" i="13"/>
  <c r="F370" i="13" s="1"/>
  <c r="F371" i="13" s="1"/>
  <c r="D417" i="13"/>
  <c r="D418" i="13" s="1"/>
  <c r="C495" i="13"/>
  <c r="D515" i="13"/>
  <c r="J52" i="16"/>
  <c r="G349" i="16"/>
  <c r="G331" i="16" s="1"/>
  <c r="F479" i="16"/>
  <c r="E557" i="16"/>
  <c r="E593" i="16"/>
  <c r="D632" i="16"/>
  <c r="G693" i="16"/>
  <c r="G718" i="16"/>
  <c r="E782" i="16"/>
  <c r="D784" i="16"/>
  <c r="D67" i="16"/>
  <c r="G307" i="16"/>
  <c r="G310" i="16" s="1"/>
  <c r="G309" i="16"/>
  <c r="G332" i="16"/>
  <c r="G335" i="16" s="1"/>
  <c r="G334" i="16"/>
  <c r="F383" i="16"/>
  <c r="F386" i="16" s="1"/>
  <c r="F385" i="16"/>
  <c r="D785" i="16"/>
  <c r="F252" i="16"/>
  <c r="F255" i="16" s="1"/>
  <c r="F254" i="16"/>
  <c r="F785" i="16"/>
  <c r="G252" i="16"/>
  <c r="G254" i="16"/>
  <c r="G67" i="16"/>
  <c r="F228" i="16"/>
  <c r="F226" i="16"/>
  <c r="F229" i="16" s="1"/>
  <c r="G226" i="16"/>
  <c r="G228" i="16"/>
  <c r="F439" i="16"/>
  <c r="F643" i="16"/>
  <c r="G465" i="16"/>
  <c r="F491" i="16"/>
  <c r="G668" i="16"/>
  <c r="F618" i="16"/>
  <c r="E67" i="16"/>
  <c r="F517" i="16"/>
  <c r="F67" i="16"/>
  <c r="F568" i="16"/>
  <c r="E107" i="13"/>
  <c r="E370" i="13"/>
  <c r="E389" i="13" s="1"/>
  <c r="E477" i="13"/>
  <c r="E496" i="13" s="1"/>
  <c r="C107" i="13"/>
  <c r="C105" i="13"/>
  <c r="C108" i="13" s="1"/>
  <c r="C178" i="13"/>
  <c r="F344" i="13"/>
  <c r="F345" i="13" s="1"/>
  <c r="F363" i="13"/>
  <c r="D444" i="13"/>
  <c r="D141" i="13"/>
  <c r="C344" i="13"/>
  <c r="C345" i="13" s="1"/>
  <c r="C244" i="13"/>
  <c r="C245" i="13" s="1"/>
  <c r="C263" i="13"/>
  <c r="C477" i="13"/>
  <c r="E480" i="13" s="1"/>
  <c r="E178" i="13"/>
  <c r="E219" i="13"/>
  <c r="E222" i="13" s="1"/>
  <c r="F263" i="13"/>
  <c r="F261" i="13"/>
  <c r="C277" i="13"/>
  <c r="D280" i="13" s="1"/>
  <c r="C499" i="13"/>
  <c r="C531" i="13" s="1"/>
  <c r="D59" i="13"/>
  <c r="D105" i="13"/>
  <c r="E134" i="13"/>
  <c r="D178" i="13"/>
  <c r="D208" i="13" s="1"/>
  <c r="F218" i="13"/>
  <c r="D278" i="13"/>
  <c r="F418" i="13"/>
  <c r="E59" i="13"/>
  <c r="C218" i="13"/>
  <c r="C237" i="13" s="1"/>
  <c r="E318" i="13"/>
  <c r="E337" i="13"/>
  <c r="D218" i="13"/>
  <c r="D221" i="13" s="1"/>
  <c r="F277" i="13"/>
  <c r="F307" i="13" s="1"/>
  <c r="C318" i="13"/>
  <c r="C319" i="13" s="1"/>
  <c r="F336" i="13"/>
  <c r="E451" i="13"/>
  <c r="E470" i="13" s="1"/>
  <c r="F451" i="13"/>
  <c r="F470" i="13" s="1"/>
  <c r="D67" i="13"/>
  <c r="C67" i="13"/>
  <c r="C97" i="13"/>
  <c r="C141" i="13"/>
  <c r="C171" i="13" s="1"/>
  <c r="F244" i="13"/>
  <c r="F245" i="13" s="1"/>
  <c r="D363" i="13"/>
  <c r="D388" i="13"/>
  <c r="D470" i="13"/>
  <c r="F134" i="13"/>
  <c r="F178" i="13"/>
  <c r="F208" i="13" s="1"/>
  <c r="E67" i="13"/>
  <c r="E97" i="13" s="1"/>
  <c r="E237" i="13"/>
  <c r="E261" i="13"/>
  <c r="E278" i="13"/>
  <c r="C399" i="13"/>
  <c r="C400" i="13" s="1"/>
  <c r="E105" i="13"/>
  <c r="E108" i="13" s="1"/>
  <c r="E141" i="13"/>
  <c r="E171" i="13" s="1"/>
  <c r="D307" i="13"/>
  <c r="E444" i="13"/>
  <c r="F105" i="13"/>
  <c r="F141" i="13"/>
  <c r="F171" i="13" s="1"/>
  <c r="G817" i="16" l="1"/>
  <c r="E817" i="16"/>
  <c r="C307" i="13"/>
  <c r="G229" i="16"/>
  <c r="E518" i="13"/>
  <c r="F56" i="13"/>
  <c r="D817" i="16"/>
  <c r="G784" i="16"/>
  <c r="C60" i="13"/>
  <c r="F181" i="13"/>
  <c r="C134" i="13"/>
  <c r="G255" i="16"/>
  <c r="D134" i="13"/>
  <c r="F817" i="16"/>
  <c r="D259" i="13"/>
  <c r="E281" i="13"/>
  <c r="G385" i="16"/>
  <c r="E307" i="13"/>
  <c r="G386" i="16"/>
  <c r="E144" i="13"/>
  <c r="D142" i="13"/>
  <c r="D258" i="13"/>
  <c r="D528" i="13"/>
  <c r="D70" i="13"/>
  <c r="C68" i="13"/>
  <c r="C70" i="13"/>
  <c r="C418" i="13"/>
  <c r="D108" i="13"/>
  <c r="E221" i="13"/>
  <c r="F389" i="13"/>
  <c r="D171" i="13"/>
  <c r="D402" i="13"/>
  <c r="C389" i="13"/>
  <c r="D60" i="13"/>
  <c r="D30" i="13"/>
  <c r="D498" i="13"/>
  <c r="E208" i="13"/>
  <c r="D370" i="13"/>
  <c r="D389" i="13"/>
  <c r="F108" i="13"/>
  <c r="E530" i="13"/>
  <c r="E260" i="13"/>
  <c r="D68" i="13"/>
  <c r="E70" i="13"/>
  <c r="F318" i="13"/>
  <c r="F337" i="13"/>
  <c r="E319" i="13"/>
  <c r="E322" i="13" s="1"/>
  <c r="E321" i="13"/>
  <c r="F219" i="13"/>
  <c r="F222" i="13" s="1"/>
  <c r="F221" i="13"/>
  <c r="D97" i="13"/>
  <c r="F237" i="13"/>
  <c r="C280" i="13"/>
  <c r="C278" i="13"/>
  <c r="C281" i="13" s="1"/>
  <c r="C496" i="13"/>
  <c r="F70" i="13"/>
  <c r="D144" i="13"/>
  <c r="C144" i="13"/>
  <c r="C142" i="13"/>
  <c r="F280" i="13"/>
  <c r="F278" i="13"/>
  <c r="F281" i="13" s="1"/>
  <c r="C221" i="13"/>
  <c r="C219" i="13"/>
  <c r="D179" i="13"/>
  <c r="E181" i="13"/>
  <c r="F260" i="13"/>
  <c r="F259" i="13" s="1"/>
  <c r="F530" i="13"/>
  <c r="E363" i="13"/>
  <c r="C363" i="13"/>
  <c r="C337" i="13"/>
  <c r="E371" i="13"/>
  <c r="D319" i="13"/>
  <c r="D322" i="13" s="1"/>
  <c r="D321" i="13"/>
  <c r="D237" i="13"/>
  <c r="E30" i="13"/>
  <c r="E498" i="13"/>
  <c r="E60" i="13"/>
  <c r="C179" i="13"/>
  <c r="D181" i="13"/>
  <c r="C208" i="13"/>
  <c r="F518" i="13" l="1"/>
  <c r="F59" i="13"/>
  <c r="D182" i="13"/>
  <c r="C180" i="13"/>
  <c r="C181" i="13" s="1"/>
  <c r="C182" i="13" s="1"/>
  <c r="D222" i="13"/>
  <c r="C222" i="13"/>
  <c r="E529" i="13"/>
  <c r="E259" i="13"/>
  <c r="D71" i="13"/>
  <c r="C71" i="13"/>
  <c r="E31" i="13"/>
  <c r="E33" i="13"/>
  <c r="D31" i="13"/>
  <c r="E34" i="13" s="1"/>
  <c r="D145" i="13"/>
  <c r="C145" i="13"/>
  <c r="D373" i="13"/>
  <c r="D371" i="13"/>
  <c r="D374" i="13" s="1"/>
  <c r="D281" i="13"/>
  <c r="F528" i="13"/>
  <c r="F258" i="13"/>
  <c r="F321" i="13"/>
  <c r="F319" i="13"/>
  <c r="F322" i="13" s="1"/>
  <c r="D257" i="13"/>
  <c r="D256" i="13" s="1"/>
  <c r="D527" i="13"/>
  <c r="D526" i="13" s="1"/>
  <c r="E145" i="13"/>
  <c r="E373" i="13"/>
  <c r="E182" i="13"/>
  <c r="E71" i="13"/>
  <c r="F71" i="13"/>
  <c r="D33" i="13"/>
  <c r="C31" i="13"/>
  <c r="F498" i="13" l="1"/>
  <c r="F30" i="13"/>
  <c r="F33" i="13" s="1"/>
  <c r="D34" i="13"/>
  <c r="C34" i="13"/>
  <c r="D525" i="13"/>
  <c r="D255" i="13"/>
  <c r="E258" i="13"/>
  <c r="E528" i="13"/>
  <c r="F527" i="13"/>
  <c r="F526" i="13" s="1"/>
  <c r="F257" i="13"/>
  <c r="F256" i="13" s="1"/>
  <c r="E374" i="13"/>
  <c r="F34" i="13"/>
  <c r="F60" i="13" l="1"/>
  <c r="F255" i="13"/>
  <c r="F525" i="13"/>
  <c r="E527" i="13"/>
  <c r="E526" i="13" s="1"/>
  <c r="E257" i="13"/>
  <c r="E256" i="13" s="1"/>
  <c r="D254" i="13"/>
  <c r="D524" i="13"/>
  <c r="F254" i="13" l="1"/>
  <c r="F524" i="13"/>
  <c r="D523" i="13"/>
  <c r="D253" i="13"/>
  <c r="E525" i="13"/>
  <c r="E255" i="13"/>
  <c r="E254" i="13" l="1"/>
  <c r="E524" i="13"/>
  <c r="D252" i="13"/>
  <c r="D522" i="13"/>
  <c r="D521" i="13" s="1"/>
  <c r="D499" i="13" s="1"/>
  <c r="D531" i="13" s="1"/>
  <c r="F253" i="13"/>
  <c r="F523" i="13"/>
  <c r="F522" i="13" l="1"/>
  <c r="F521" i="13" s="1"/>
  <c r="F499" i="13" s="1"/>
  <c r="F531" i="13" s="1"/>
  <c r="F252" i="13"/>
  <c r="E523" i="13"/>
  <c r="E253" i="13"/>
  <c r="E522" i="13" l="1"/>
  <c r="E521" i="13" s="1"/>
  <c r="E499" i="13" s="1"/>
  <c r="E531" i="13" s="1"/>
  <c r="E252" i="13"/>
  <c r="C793" i="15" l="1"/>
  <c r="C795" i="15"/>
  <c r="C796" i="15"/>
  <c r="D796" i="15"/>
  <c r="E796" i="15"/>
  <c r="B796" i="15"/>
  <c r="B795" i="15"/>
  <c r="C794" i="15"/>
  <c r="D794" i="15"/>
  <c r="E794" i="15"/>
  <c r="B794" i="15"/>
  <c r="D793" i="15"/>
  <c r="E793" i="15"/>
  <c r="B793" i="15"/>
  <c r="E740" i="15"/>
  <c r="E727" i="15" s="1"/>
  <c r="D740" i="15"/>
  <c r="D727" i="15" s="1"/>
  <c r="C740" i="15"/>
  <c r="C727" i="15" s="1"/>
  <c r="B735" i="15"/>
  <c r="B740" i="15" s="1"/>
  <c r="B726" i="15" s="1"/>
  <c r="B727" i="15" s="1"/>
  <c r="E728" i="15"/>
  <c r="D728" i="15"/>
  <c r="C728" i="15"/>
  <c r="F378" i="17" l="1"/>
  <c r="E378" i="17"/>
  <c r="D378" i="17"/>
  <c r="C378" i="17"/>
  <c r="F377" i="17"/>
  <c r="E377" i="17"/>
  <c r="D377" i="17"/>
  <c r="C377" i="17"/>
  <c r="F376" i="17"/>
  <c r="F374" i="17" s="1"/>
  <c r="E376" i="17"/>
  <c r="E374" i="17" s="1"/>
  <c r="D376" i="17"/>
  <c r="D374" i="17" s="1"/>
  <c r="C376" i="17"/>
  <c r="F375" i="17"/>
  <c r="E375" i="17"/>
  <c r="D375" i="17"/>
  <c r="C375" i="17"/>
  <c r="F373" i="17"/>
  <c r="E373" i="17"/>
  <c r="D373" i="17"/>
  <c r="C373" i="17"/>
  <c r="F372" i="17"/>
  <c r="E372" i="17"/>
  <c r="D372" i="17"/>
  <c r="C372" i="17"/>
  <c r="F371" i="17"/>
  <c r="E371" i="17"/>
  <c r="D371" i="17"/>
  <c r="C371" i="17"/>
  <c r="F370" i="17"/>
  <c r="E370" i="17"/>
  <c r="D370" i="17"/>
  <c r="D369" i="17" s="1"/>
  <c r="C370" i="17"/>
  <c r="C369" i="17" s="1"/>
  <c r="F368" i="17"/>
  <c r="E368" i="17"/>
  <c r="D368" i="17"/>
  <c r="C368" i="17"/>
  <c r="F367" i="17"/>
  <c r="E367" i="17"/>
  <c r="D367" i="17"/>
  <c r="C367" i="17"/>
  <c r="D366" i="17"/>
  <c r="C366" i="17"/>
  <c r="F365" i="17"/>
  <c r="E365" i="17"/>
  <c r="D365" i="17"/>
  <c r="C365" i="17"/>
  <c r="F364" i="17"/>
  <c r="E364" i="17"/>
  <c r="D364" i="17"/>
  <c r="D363" i="17" s="1"/>
  <c r="C364" i="17"/>
  <c r="C363" i="17" s="1"/>
  <c r="F362" i="17"/>
  <c r="E362" i="17"/>
  <c r="E360" i="17" s="1"/>
  <c r="D362" i="17"/>
  <c r="D360" i="17" s="1"/>
  <c r="C362" i="17"/>
  <c r="F361" i="17"/>
  <c r="F360" i="17" s="1"/>
  <c r="E361" i="17"/>
  <c r="D361" i="17"/>
  <c r="C361" i="17"/>
  <c r="F359" i="17"/>
  <c r="E359" i="17"/>
  <c r="D359" i="17"/>
  <c r="C359" i="17"/>
  <c r="F358" i="17"/>
  <c r="F357" i="17" s="1"/>
  <c r="E358" i="17"/>
  <c r="E357" i="17" s="1"/>
  <c r="D358" i="17"/>
  <c r="D357" i="17" s="1"/>
  <c r="C358" i="17"/>
  <c r="C357" i="17" s="1"/>
  <c r="F356" i="17"/>
  <c r="E356" i="17"/>
  <c r="D356" i="17"/>
  <c r="C356" i="17"/>
  <c r="F355" i="17"/>
  <c r="E355" i="17"/>
  <c r="D355" i="17"/>
  <c r="D354" i="17" s="1"/>
  <c r="C355" i="17"/>
  <c r="C354" i="17" s="1"/>
  <c r="F354" i="17"/>
  <c r="E354" i="17"/>
  <c r="F353" i="17"/>
  <c r="E353" i="17"/>
  <c r="D353" i="17"/>
  <c r="C353" i="17"/>
  <c r="F352" i="17"/>
  <c r="F351" i="17" s="1"/>
  <c r="E352" i="17"/>
  <c r="E351" i="17" s="1"/>
  <c r="D352" i="17"/>
  <c r="D351" i="17" s="1"/>
  <c r="C352" i="17"/>
  <c r="C351" i="17"/>
  <c r="F350" i="17"/>
  <c r="F348" i="17" s="1"/>
  <c r="E350" i="17"/>
  <c r="E348" i="17" s="1"/>
  <c r="D350" i="17"/>
  <c r="C350" i="17"/>
  <c r="F349" i="17"/>
  <c r="E349" i="17"/>
  <c r="D349" i="17"/>
  <c r="C349" i="17"/>
  <c r="C348" i="17" s="1"/>
  <c r="D348" i="17"/>
  <c r="F339" i="17"/>
  <c r="E339" i="17"/>
  <c r="D339" i="17"/>
  <c r="C339" i="17"/>
  <c r="F334" i="17"/>
  <c r="E334" i="17"/>
  <c r="D334" i="17"/>
  <c r="C334" i="17"/>
  <c r="F328" i="17"/>
  <c r="E328" i="17"/>
  <c r="D328" i="17"/>
  <c r="F313" i="17"/>
  <c r="F250" i="17" s="1"/>
  <c r="F251" i="17" s="1"/>
  <c r="E313" i="17"/>
  <c r="E250" i="17" s="1"/>
  <c r="E251" i="17" s="1"/>
  <c r="D313" i="17"/>
  <c r="D250" i="17" s="1"/>
  <c r="D251" i="17" s="1"/>
  <c r="D254" i="17" s="1"/>
  <c r="C313" i="17"/>
  <c r="C250" i="17" s="1"/>
  <c r="C251" i="17" s="1"/>
  <c r="F308" i="17"/>
  <c r="F318" i="17" s="1"/>
  <c r="F300" i="17" s="1"/>
  <c r="E308" i="17"/>
  <c r="D308" i="17"/>
  <c r="C308" i="17"/>
  <c r="F302" i="17"/>
  <c r="E302" i="17"/>
  <c r="D302" i="17"/>
  <c r="F288" i="17"/>
  <c r="E288" i="17"/>
  <c r="D288" i="17"/>
  <c r="C288" i="17"/>
  <c r="F283" i="17"/>
  <c r="F293" i="17" s="1"/>
  <c r="E283" i="17"/>
  <c r="E293" i="17" s="1"/>
  <c r="D283" i="17"/>
  <c r="C283" i="17"/>
  <c r="F278" i="17"/>
  <c r="E278" i="17"/>
  <c r="D278" i="17"/>
  <c r="F277" i="17"/>
  <c r="E277" i="17"/>
  <c r="D277" i="17"/>
  <c r="F276" i="17"/>
  <c r="F279" i="17" s="1"/>
  <c r="E276" i="17"/>
  <c r="D276" i="17"/>
  <c r="D279" i="17" s="1"/>
  <c r="C276" i="17"/>
  <c r="F263" i="17"/>
  <c r="E263" i="17"/>
  <c r="D263" i="17"/>
  <c r="C263" i="17"/>
  <c r="F258" i="17"/>
  <c r="F268" i="17" s="1"/>
  <c r="E258" i="17"/>
  <c r="E268" i="17" s="1"/>
  <c r="D258" i="17"/>
  <c r="D268" i="17" s="1"/>
  <c r="C258" i="17"/>
  <c r="C268" i="17" s="1"/>
  <c r="F252" i="17"/>
  <c r="E252" i="17"/>
  <c r="D252" i="17"/>
  <c r="F234" i="17"/>
  <c r="E234" i="17"/>
  <c r="D234" i="17"/>
  <c r="C234" i="17"/>
  <c r="F229" i="17"/>
  <c r="F239" i="17" s="1"/>
  <c r="E229" i="17"/>
  <c r="E239" i="17" s="1"/>
  <c r="D229" i="17"/>
  <c r="D239" i="17" s="1"/>
  <c r="C229" i="17"/>
  <c r="C239" i="17" s="1"/>
  <c r="F223" i="17"/>
  <c r="E223" i="17"/>
  <c r="D223" i="17"/>
  <c r="F208" i="17"/>
  <c r="E208" i="17"/>
  <c r="D208" i="17"/>
  <c r="C208" i="17"/>
  <c r="C145" i="17" s="1"/>
  <c r="C146" i="17" s="1"/>
  <c r="F203" i="17"/>
  <c r="F213" i="17" s="1"/>
  <c r="F195" i="17" s="1"/>
  <c r="E203" i="17"/>
  <c r="E213" i="17" s="1"/>
  <c r="E195" i="17" s="1"/>
  <c r="D203" i="17"/>
  <c r="D213" i="17" s="1"/>
  <c r="D195" i="17" s="1"/>
  <c r="C203" i="17"/>
  <c r="C213" i="17" s="1"/>
  <c r="C195" i="17" s="1"/>
  <c r="C196" i="17" s="1"/>
  <c r="F197" i="17"/>
  <c r="E197" i="17"/>
  <c r="D197" i="17"/>
  <c r="F183" i="17"/>
  <c r="E183" i="17"/>
  <c r="D183" i="17"/>
  <c r="C183" i="17"/>
  <c r="F178" i="17"/>
  <c r="F188" i="17" s="1"/>
  <c r="E178" i="17"/>
  <c r="E188" i="17" s="1"/>
  <c r="D178" i="17"/>
  <c r="D188" i="17" s="1"/>
  <c r="C178" i="17"/>
  <c r="C188" i="17" s="1"/>
  <c r="F174" i="17"/>
  <c r="F173" i="17"/>
  <c r="E173" i="17"/>
  <c r="D173" i="17"/>
  <c r="F172" i="17"/>
  <c r="E172" i="17"/>
  <c r="D172" i="17"/>
  <c r="F171" i="17"/>
  <c r="E171" i="17"/>
  <c r="E174" i="17" s="1"/>
  <c r="D171" i="17"/>
  <c r="C171" i="17"/>
  <c r="F158" i="17"/>
  <c r="E158" i="17"/>
  <c r="D158" i="17"/>
  <c r="C158" i="17"/>
  <c r="F153" i="17"/>
  <c r="E153" i="17"/>
  <c r="D153" i="17"/>
  <c r="C153" i="17"/>
  <c r="F147" i="17"/>
  <c r="E147" i="17"/>
  <c r="D147" i="17"/>
  <c r="F145" i="17"/>
  <c r="F146" i="17" s="1"/>
  <c r="E145" i="17"/>
  <c r="E146" i="17" s="1"/>
  <c r="D145" i="17"/>
  <c r="D146" i="17" s="1"/>
  <c r="F133" i="17"/>
  <c r="F104" i="17" s="1"/>
  <c r="F105" i="17" s="1"/>
  <c r="F108" i="17" s="1"/>
  <c r="E133" i="17"/>
  <c r="D133" i="17"/>
  <c r="C133" i="17"/>
  <c r="F106" i="17"/>
  <c r="E106" i="17"/>
  <c r="D106" i="17"/>
  <c r="E104" i="17"/>
  <c r="E105" i="17" s="1"/>
  <c r="C104" i="17"/>
  <c r="C105" i="17" s="1"/>
  <c r="F96" i="17"/>
  <c r="F67" i="17" s="1"/>
  <c r="F68" i="17" s="1"/>
  <c r="E96" i="17"/>
  <c r="D96" i="17"/>
  <c r="C96" i="17"/>
  <c r="F69" i="17"/>
  <c r="E69" i="17"/>
  <c r="D69" i="17"/>
  <c r="D67" i="17"/>
  <c r="D68" i="17" s="1"/>
  <c r="C67" i="17"/>
  <c r="C97" i="17" s="1"/>
  <c r="D60" i="17"/>
  <c r="C60" i="17"/>
  <c r="D59" i="17"/>
  <c r="C59" i="17"/>
  <c r="E56" i="17"/>
  <c r="E59" i="17" s="1"/>
  <c r="E60" i="17" s="1"/>
  <c r="D34" i="17"/>
  <c r="F33" i="17"/>
  <c r="E33" i="17"/>
  <c r="D33" i="17"/>
  <c r="F32" i="17"/>
  <c r="E32" i="17"/>
  <c r="D32" i="17"/>
  <c r="F31" i="17"/>
  <c r="F34" i="17" s="1"/>
  <c r="E31" i="17"/>
  <c r="E34" i="17" s="1"/>
  <c r="D31" i="17"/>
  <c r="C31" i="17"/>
  <c r="D97" i="17" l="1"/>
  <c r="C134" i="17"/>
  <c r="E279" i="17"/>
  <c r="E366" i="17"/>
  <c r="E369" i="17"/>
  <c r="F134" i="17"/>
  <c r="D174" i="17"/>
  <c r="F369" i="17"/>
  <c r="F56" i="17"/>
  <c r="F97" i="17"/>
  <c r="D70" i="17"/>
  <c r="C163" i="17"/>
  <c r="C344" i="17"/>
  <c r="C326" i="17" s="1"/>
  <c r="C327" i="17" s="1"/>
  <c r="E363" i="17"/>
  <c r="C374" i="17"/>
  <c r="D163" i="17"/>
  <c r="C318" i="17"/>
  <c r="C300" i="17" s="1"/>
  <c r="C301" i="17" s="1"/>
  <c r="D344" i="17"/>
  <c r="D326" i="17" s="1"/>
  <c r="D329" i="17" s="1"/>
  <c r="C360" i="17"/>
  <c r="F363" i="17"/>
  <c r="C68" i="17"/>
  <c r="D71" i="17" s="1"/>
  <c r="E163" i="17"/>
  <c r="C293" i="17"/>
  <c r="D318" i="17"/>
  <c r="D300" i="17" s="1"/>
  <c r="E344" i="17"/>
  <c r="E326" i="17" s="1"/>
  <c r="E134" i="17"/>
  <c r="F163" i="17"/>
  <c r="D293" i="17"/>
  <c r="E318" i="17"/>
  <c r="E300" i="17" s="1"/>
  <c r="E303" i="17" s="1"/>
  <c r="F344" i="17"/>
  <c r="F326" i="17" s="1"/>
  <c r="F327" i="17" s="1"/>
  <c r="F330" i="17" s="1"/>
  <c r="E198" i="17"/>
  <c r="E196" i="17"/>
  <c r="F301" i="17"/>
  <c r="F303" i="17"/>
  <c r="E149" i="17"/>
  <c r="E221" i="17"/>
  <c r="F254" i="17"/>
  <c r="F149" i="17"/>
  <c r="F221" i="17"/>
  <c r="E254" i="17"/>
  <c r="E329" i="17"/>
  <c r="E327" i="17"/>
  <c r="C347" i="17"/>
  <c r="C221" i="17"/>
  <c r="D149" i="17"/>
  <c r="D301" i="17"/>
  <c r="D304" i="17" s="1"/>
  <c r="D303" i="17"/>
  <c r="F196" i="17"/>
  <c r="F198" i="17"/>
  <c r="D347" i="17"/>
  <c r="D221" i="17"/>
  <c r="D196" i="17"/>
  <c r="D199" i="17" s="1"/>
  <c r="D198" i="17"/>
  <c r="E67" i="17"/>
  <c r="D104" i="17"/>
  <c r="D134" i="17" s="1"/>
  <c r="F70" i="17"/>
  <c r="D148" i="17"/>
  <c r="D253" i="17"/>
  <c r="F107" i="17"/>
  <c r="E148" i="17"/>
  <c r="E253" i="17"/>
  <c r="F148" i="17"/>
  <c r="F253" i="17"/>
  <c r="F366" i="17" l="1"/>
  <c r="F59" i="17"/>
  <c r="F199" i="17"/>
  <c r="D327" i="17"/>
  <c r="D330" i="17" s="1"/>
  <c r="F329" i="17"/>
  <c r="E301" i="17"/>
  <c r="E304" i="17" s="1"/>
  <c r="E347" i="17"/>
  <c r="D107" i="17"/>
  <c r="D105" i="17"/>
  <c r="C222" i="17"/>
  <c r="C346" i="17"/>
  <c r="C379" i="17" s="1"/>
  <c r="D224" i="17"/>
  <c r="D346" i="17"/>
  <c r="D379" i="17" s="1"/>
  <c r="D222" i="17"/>
  <c r="E224" i="17"/>
  <c r="E346" i="17"/>
  <c r="E222" i="17"/>
  <c r="E68" i="17"/>
  <c r="E70" i="17"/>
  <c r="E330" i="17"/>
  <c r="E97" i="17"/>
  <c r="E199" i="17"/>
  <c r="F222" i="17"/>
  <c r="F346" i="17"/>
  <c r="F224" i="17"/>
  <c r="E107" i="17"/>
  <c r="F304" i="17" l="1"/>
  <c r="D225" i="17"/>
  <c r="F60" i="17"/>
  <c r="F347" i="17"/>
  <c r="E379" i="17"/>
  <c r="F379" i="17"/>
  <c r="E225" i="17"/>
  <c r="E71" i="17"/>
  <c r="F71" i="17"/>
  <c r="F225" i="17"/>
  <c r="D108" i="17"/>
  <c r="E108" i="17"/>
  <c r="C785" i="15" l="1"/>
  <c r="C784" i="15" s="1"/>
  <c r="B785" i="15"/>
  <c r="B784" i="15" s="1"/>
  <c r="E774" i="15"/>
  <c r="D774" i="15"/>
  <c r="C774" i="15"/>
  <c r="B774" i="15"/>
  <c r="E773" i="15"/>
  <c r="E772" i="15" s="1"/>
  <c r="D773" i="15"/>
  <c r="D772" i="15" s="1"/>
  <c r="C773" i="15"/>
  <c r="C772" i="15" s="1"/>
  <c r="B773" i="15"/>
  <c r="E771" i="15"/>
  <c r="D771" i="15"/>
  <c r="C771" i="15"/>
  <c r="B771" i="15"/>
  <c r="E770" i="15"/>
  <c r="D770" i="15"/>
  <c r="D769" i="15" s="1"/>
  <c r="C770" i="15"/>
  <c r="B770" i="15"/>
  <c r="E768" i="15"/>
  <c r="D768" i="15"/>
  <c r="C768" i="15"/>
  <c r="B768" i="15"/>
  <c r="B766" i="15" s="1"/>
  <c r="E767" i="15"/>
  <c r="D767" i="15"/>
  <c r="B767" i="15"/>
  <c r="E756" i="15"/>
  <c r="E761" i="15" s="1"/>
  <c r="D756" i="15"/>
  <c r="D761" i="15" s="1"/>
  <c r="C756" i="15"/>
  <c r="C761" i="15" s="1"/>
  <c r="B756" i="15"/>
  <c r="B761" i="15" s="1"/>
  <c r="D749" i="15"/>
  <c r="E747" i="15"/>
  <c r="D747" i="15"/>
  <c r="D748" i="15" s="1"/>
  <c r="C747" i="15"/>
  <c r="C748" i="15" s="1"/>
  <c r="B747" i="15"/>
  <c r="E718" i="15"/>
  <c r="E704" i="15" s="1"/>
  <c r="E713" i="15"/>
  <c r="D713" i="15"/>
  <c r="D718" i="15" s="1"/>
  <c r="D704" i="15" s="1"/>
  <c r="C713" i="15"/>
  <c r="C718" i="15" s="1"/>
  <c r="C704" i="15" s="1"/>
  <c r="C705" i="15" s="1"/>
  <c r="B713" i="15"/>
  <c r="B718" i="15" s="1"/>
  <c r="B704" i="15" s="1"/>
  <c r="E706" i="15"/>
  <c r="D706" i="15"/>
  <c r="E692" i="15"/>
  <c r="E697" i="15" s="1"/>
  <c r="E683" i="15" s="1"/>
  <c r="D692" i="15"/>
  <c r="D697" i="15" s="1"/>
  <c r="D683" i="15" s="1"/>
  <c r="C692" i="15"/>
  <c r="C697" i="15" s="1"/>
  <c r="C683" i="15" s="1"/>
  <c r="C684" i="15" s="1"/>
  <c r="B692" i="15"/>
  <c r="B697" i="15" s="1"/>
  <c r="B683" i="15" s="1"/>
  <c r="E685" i="15"/>
  <c r="D685" i="15"/>
  <c r="E674" i="15"/>
  <c r="D674" i="15"/>
  <c r="D671" i="15"/>
  <c r="D676" i="15" s="1"/>
  <c r="D662" i="15" s="1"/>
  <c r="C671" i="15"/>
  <c r="C676" i="15" s="1"/>
  <c r="C662" i="15" s="1"/>
  <c r="B671" i="15"/>
  <c r="B676" i="15" s="1"/>
  <c r="B662" i="15" s="1"/>
  <c r="B663" i="15" s="1"/>
  <c r="E664" i="15"/>
  <c r="D664" i="15"/>
  <c r="C664" i="15"/>
  <c r="E650" i="15"/>
  <c r="E655" i="15" s="1"/>
  <c r="E641" i="15" s="1"/>
  <c r="D650" i="15"/>
  <c r="D655" i="15" s="1"/>
  <c r="D641" i="15" s="1"/>
  <c r="C650" i="15"/>
  <c r="C655" i="15" s="1"/>
  <c r="C641" i="15" s="1"/>
  <c r="B650" i="15"/>
  <c r="B655" i="15" s="1"/>
  <c r="B641" i="15" s="1"/>
  <c r="C643" i="15"/>
  <c r="E628" i="15"/>
  <c r="E633" i="15" s="1"/>
  <c r="E619" i="15" s="1"/>
  <c r="D628" i="15"/>
  <c r="D633" i="15" s="1"/>
  <c r="D619" i="15" s="1"/>
  <c r="C628" i="15"/>
  <c r="C633" i="15" s="1"/>
  <c r="C619" i="15" s="1"/>
  <c r="B628" i="15"/>
  <c r="B633" i="15" s="1"/>
  <c r="B619" i="15" s="1"/>
  <c r="B620" i="15" s="1"/>
  <c r="C621" i="15"/>
  <c r="E606" i="15"/>
  <c r="E611" i="15" s="1"/>
  <c r="E597" i="15" s="1"/>
  <c r="D606" i="15"/>
  <c r="D611" i="15" s="1"/>
  <c r="D597" i="15" s="1"/>
  <c r="C606" i="15"/>
  <c r="C611" i="15" s="1"/>
  <c r="C597" i="15" s="1"/>
  <c r="B606" i="15"/>
  <c r="B611" i="15" s="1"/>
  <c r="B597" i="15" s="1"/>
  <c r="E584" i="15"/>
  <c r="E589" i="15" s="1"/>
  <c r="E575" i="15" s="1"/>
  <c r="D584" i="15"/>
  <c r="D589" i="15" s="1"/>
  <c r="D575" i="15" s="1"/>
  <c r="C584" i="15"/>
  <c r="C589" i="15" s="1"/>
  <c r="C575" i="15" s="1"/>
  <c r="B584" i="15"/>
  <c r="B589" i="15" s="1"/>
  <c r="B575" i="15" s="1"/>
  <c r="E562" i="15"/>
  <c r="E567" i="15" s="1"/>
  <c r="E553" i="15" s="1"/>
  <c r="D562" i="15"/>
  <c r="D567" i="15" s="1"/>
  <c r="D553" i="15" s="1"/>
  <c r="C562" i="15"/>
  <c r="C567" i="15" s="1"/>
  <c r="C553" i="15" s="1"/>
  <c r="B562" i="15"/>
  <c r="B567" i="15" s="1"/>
  <c r="B553" i="15" s="1"/>
  <c r="E540" i="15"/>
  <c r="E545" i="15" s="1"/>
  <c r="E531" i="15" s="1"/>
  <c r="E532" i="15" s="1"/>
  <c r="D540" i="15"/>
  <c r="D545" i="15" s="1"/>
  <c r="D531" i="15" s="1"/>
  <c r="D532" i="15" s="1"/>
  <c r="C540" i="15"/>
  <c r="C545" i="15" s="1"/>
  <c r="C531" i="15" s="1"/>
  <c r="C532" i="15" s="1"/>
  <c r="B540" i="15"/>
  <c r="B545" i="15" s="1"/>
  <c r="B531" i="15" s="1"/>
  <c r="B532" i="15" s="1"/>
  <c r="E533" i="15"/>
  <c r="D533" i="15"/>
  <c r="C533" i="15"/>
  <c r="E515" i="15"/>
  <c r="E520" i="15" s="1"/>
  <c r="E506" i="15" s="1"/>
  <c r="D515" i="15"/>
  <c r="D520" i="15" s="1"/>
  <c r="D506" i="15" s="1"/>
  <c r="C515" i="15"/>
  <c r="C520" i="15" s="1"/>
  <c r="C506" i="15" s="1"/>
  <c r="C507" i="15" s="1"/>
  <c r="B515" i="15"/>
  <c r="B520" i="15" s="1"/>
  <c r="B506" i="15" s="1"/>
  <c r="E497" i="15"/>
  <c r="E483" i="15" s="1"/>
  <c r="E492" i="15"/>
  <c r="D492" i="15"/>
  <c r="D497" i="15" s="1"/>
  <c r="D483" i="15" s="1"/>
  <c r="C492" i="15"/>
  <c r="C497" i="15" s="1"/>
  <c r="C483" i="15" s="1"/>
  <c r="C484" i="15" s="1"/>
  <c r="B492" i="15"/>
  <c r="B497" i="15" s="1"/>
  <c r="B483" i="15" s="1"/>
  <c r="B484" i="15" s="1"/>
  <c r="C474" i="15"/>
  <c r="C460" i="15" s="1"/>
  <c r="C461" i="15" s="1"/>
  <c r="E469" i="15"/>
  <c r="E474" i="15" s="1"/>
  <c r="E460" i="15" s="1"/>
  <c r="D469" i="15"/>
  <c r="D474" i="15" s="1"/>
  <c r="D460" i="15" s="1"/>
  <c r="C469" i="15"/>
  <c r="B469" i="15"/>
  <c r="B474" i="15" s="1"/>
  <c r="B460" i="15" s="1"/>
  <c r="E452" i="15"/>
  <c r="E447" i="15"/>
  <c r="D447" i="15"/>
  <c r="D452" i="15" s="1"/>
  <c r="D438" i="15" s="1"/>
  <c r="C447" i="15"/>
  <c r="C452" i="15" s="1"/>
  <c r="C438" i="15" s="1"/>
  <c r="C439" i="15" s="1"/>
  <c r="B447" i="15"/>
  <c r="B452" i="15" s="1"/>
  <c r="B438" i="15" s="1"/>
  <c r="B439" i="15" s="1"/>
  <c r="E438" i="15"/>
  <c r="E430" i="15"/>
  <c r="E416" i="15" s="1"/>
  <c r="D430" i="15"/>
  <c r="D416" i="15" s="1"/>
  <c r="E425" i="15"/>
  <c r="D425" i="15"/>
  <c r="C425" i="15"/>
  <c r="C430" i="15" s="1"/>
  <c r="C416" i="15" s="1"/>
  <c r="C417" i="15" s="1"/>
  <c r="B425" i="15"/>
  <c r="B430" i="15" s="1"/>
  <c r="B416" i="15" s="1"/>
  <c r="E402" i="15"/>
  <c r="E407" i="15" s="1"/>
  <c r="E393" i="15" s="1"/>
  <c r="D402" i="15"/>
  <c r="D407" i="15" s="1"/>
  <c r="D393" i="15" s="1"/>
  <c r="C402" i="15"/>
  <c r="C407" i="15" s="1"/>
  <c r="C393" i="15" s="1"/>
  <c r="B402" i="15"/>
  <c r="B407" i="15" s="1"/>
  <c r="B393" i="15" s="1"/>
  <c r="E379" i="15"/>
  <c r="E384" i="15" s="1"/>
  <c r="E370" i="15" s="1"/>
  <c r="D379" i="15"/>
  <c r="D384" i="15" s="1"/>
  <c r="D370" i="15" s="1"/>
  <c r="C379" i="15"/>
  <c r="C384" i="15" s="1"/>
  <c r="C370" i="15" s="1"/>
  <c r="B379" i="15"/>
  <c r="B384" i="15" s="1"/>
  <c r="B370" i="15" s="1"/>
  <c r="E356" i="15"/>
  <c r="E361" i="15" s="1"/>
  <c r="E347" i="15" s="1"/>
  <c r="D356" i="15"/>
  <c r="D361" i="15" s="1"/>
  <c r="D347" i="15" s="1"/>
  <c r="C356" i="15"/>
  <c r="C361" i="15" s="1"/>
  <c r="C347" i="15" s="1"/>
  <c r="B356" i="15"/>
  <c r="B361" i="15" s="1"/>
  <c r="B347" i="15" s="1"/>
  <c r="E333" i="15"/>
  <c r="D333" i="15"/>
  <c r="C333" i="15"/>
  <c r="B333" i="15"/>
  <c r="E328" i="15"/>
  <c r="D328" i="15"/>
  <c r="C328" i="15"/>
  <c r="B328" i="15"/>
  <c r="E322" i="15"/>
  <c r="D322" i="15"/>
  <c r="C322" i="15"/>
  <c r="E306" i="15"/>
  <c r="E311" i="15" s="1"/>
  <c r="E293" i="15" s="1"/>
  <c r="D306" i="15"/>
  <c r="C306" i="15"/>
  <c r="B306" i="15"/>
  <c r="E301" i="15"/>
  <c r="D301" i="15"/>
  <c r="C301" i="15"/>
  <c r="B301" i="15"/>
  <c r="B787" i="15" s="1"/>
  <c r="E279" i="15"/>
  <c r="D279" i="15"/>
  <c r="C279" i="15"/>
  <c r="B279" i="15"/>
  <c r="E276" i="15"/>
  <c r="D276" i="15"/>
  <c r="C276" i="15"/>
  <c r="B276" i="15"/>
  <c r="E273" i="15"/>
  <c r="D273" i="15"/>
  <c r="C273" i="15"/>
  <c r="B273" i="15"/>
  <c r="E270" i="15"/>
  <c r="D270" i="15"/>
  <c r="C270" i="15"/>
  <c r="B270" i="15"/>
  <c r="E267" i="15"/>
  <c r="D267" i="15"/>
  <c r="C267" i="15"/>
  <c r="B267" i="15"/>
  <c r="E264" i="15"/>
  <c r="D264" i="15"/>
  <c r="C264" i="15"/>
  <c r="B264" i="15"/>
  <c r="E261" i="15"/>
  <c r="D261" i="15"/>
  <c r="C261" i="15"/>
  <c r="B261" i="15"/>
  <c r="E242" i="15"/>
  <c r="D242" i="15"/>
  <c r="C242" i="15"/>
  <c r="B242" i="15"/>
  <c r="E239" i="15"/>
  <c r="D239" i="15"/>
  <c r="C239" i="15"/>
  <c r="B239" i="15"/>
  <c r="E236" i="15"/>
  <c r="D236" i="15"/>
  <c r="C236" i="15"/>
  <c r="B236" i="15"/>
  <c r="E233" i="15"/>
  <c r="D233" i="15"/>
  <c r="C233" i="15"/>
  <c r="B233" i="15"/>
  <c r="E230" i="15"/>
  <c r="D230" i="15"/>
  <c r="C230" i="15"/>
  <c r="B230" i="15"/>
  <c r="E227" i="15"/>
  <c r="D227" i="15"/>
  <c r="C227" i="15"/>
  <c r="B227" i="15"/>
  <c r="E224" i="15"/>
  <c r="D224" i="15"/>
  <c r="D216" i="15" s="1"/>
  <c r="D217" i="15" s="1"/>
  <c r="C224" i="15"/>
  <c r="C216" i="15" s="1"/>
  <c r="B224" i="15"/>
  <c r="E218" i="15"/>
  <c r="D218" i="15"/>
  <c r="C218" i="15"/>
  <c r="E205" i="15"/>
  <c r="D205" i="15"/>
  <c r="C205" i="15"/>
  <c r="B205" i="15"/>
  <c r="E202" i="15"/>
  <c r="D202" i="15"/>
  <c r="C202" i="15"/>
  <c r="B202" i="15"/>
  <c r="E199" i="15"/>
  <c r="D199" i="15"/>
  <c r="C199" i="15"/>
  <c r="B199" i="15"/>
  <c r="E196" i="15"/>
  <c r="D196" i="15"/>
  <c r="C196" i="15"/>
  <c r="B196" i="15"/>
  <c r="E193" i="15"/>
  <c r="D193" i="15"/>
  <c r="C193" i="15"/>
  <c r="B193" i="15"/>
  <c r="E190" i="15"/>
  <c r="D190" i="15"/>
  <c r="C190" i="15"/>
  <c r="B190" i="15"/>
  <c r="E187" i="15"/>
  <c r="D187" i="15"/>
  <c r="C187" i="15"/>
  <c r="B187" i="15"/>
  <c r="B179" i="15" s="1"/>
  <c r="B180" i="15" s="1"/>
  <c r="E181" i="15"/>
  <c r="D181" i="15"/>
  <c r="C181" i="15"/>
  <c r="C179" i="15"/>
  <c r="E168" i="15"/>
  <c r="D168" i="15"/>
  <c r="C168" i="15"/>
  <c r="B168" i="15"/>
  <c r="E165" i="15"/>
  <c r="D165" i="15"/>
  <c r="C165" i="15"/>
  <c r="B165" i="15"/>
  <c r="E162" i="15"/>
  <c r="D162" i="15"/>
  <c r="C162" i="15"/>
  <c r="B162" i="15"/>
  <c r="E159" i="15"/>
  <c r="D159" i="15"/>
  <c r="C159" i="15"/>
  <c r="B159" i="15"/>
  <c r="E156" i="15"/>
  <c r="D156" i="15"/>
  <c r="C156" i="15"/>
  <c r="B156" i="15"/>
  <c r="E153" i="15"/>
  <c r="D153" i="15"/>
  <c r="C153" i="15"/>
  <c r="B153" i="15"/>
  <c r="E150" i="15"/>
  <c r="D150" i="15"/>
  <c r="C150" i="15"/>
  <c r="B150" i="15"/>
  <c r="E131" i="15"/>
  <c r="D131" i="15"/>
  <c r="C131" i="15"/>
  <c r="E128" i="15"/>
  <c r="D128" i="15"/>
  <c r="C128" i="15"/>
  <c r="E125" i="15"/>
  <c r="D125" i="15"/>
  <c r="C125" i="15"/>
  <c r="E122" i="15"/>
  <c r="D122" i="15"/>
  <c r="C122" i="15"/>
  <c r="E119" i="15"/>
  <c r="D119" i="15"/>
  <c r="C119" i="15"/>
  <c r="B119" i="15"/>
  <c r="B105" i="15" s="1"/>
  <c r="B106" i="15" s="1"/>
  <c r="E116" i="15"/>
  <c r="D116" i="15"/>
  <c r="D105" i="15" s="1"/>
  <c r="D106" i="15" s="1"/>
  <c r="C116" i="15"/>
  <c r="E113" i="15"/>
  <c r="D113" i="15"/>
  <c r="C113" i="15"/>
  <c r="E107" i="15"/>
  <c r="D107" i="15"/>
  <c r="C107" i="15"/>
  <c r="E94" i="15"/>
  <c r="D94" i="15"/>
  <c r="C94" i="15"/>
  <c r="B94" i="15"/>
  <c r="E91" i="15"/>
  <c r="D91" i="15"/>
  <c r="C91" i="15"/>
  <c r="B91" i="15"/>
  <c r="E88" i="15"/>
  <c r="D88" i="15"/>
  <c r="C88" i="15"/>
  <c r="B88" i="15"/>
  <c r="E85" i="15"/>
  <c r="D85" i="15"/>
  <c r="C85" i="15"/>
  <c r="C68" i="15" s="1"/>
  <c r="C69" i="15" s="1"/>
  <c r="B85" i="15"/>
  <c r="E82" i="15"/>
  <c r="D82" i="15"/>
  <c r="D68" i="15" s="1"/>
  <c r="D69" i="15" s="1"/>
  <c r="C82" i="15"/>
  <c r="B82" i="15"/>
  <c r="E79" i="15"/>
  <c r="D79" i="15"/>
  <c r="C79" i="15"/>
  <c r="B79" i="15"/>
  <c r="E76" i="15"/>
  <c r="D76" i="15"/>
  <c r="C76" i="15"/>
  <c r="B76" i="15"/>
  <c r="E58" i="15"/>
  <c r="E785" i="15" s="1"/>
  <c r="E784" i="15" s="1"/>
  <c r="D58" i="15"/>
  <c r="D785" i="15" s="1"/>
  <c r="D784" i="15" s="1"/>
  <c r="C57" i="15"/>
  <c r="B57" i="15"/>
  <c r="E54" i="15"/>
  <c r="D54" i="15"/>
  <c r="C54" i="15"/>
  <c r="B54" i="15"/>
  <c r="E51" i="15"/>
  <c r="D51" i="15"/>
  <c r="C51" i="15"/>
  <c r="B51" i="15"/>
  <c r="E48" i="15"/>
  <c r="D48" i="15"/>
  <c r="C48" i="15"/>
  <c r="B48" i="15"/>
  <c r="E45" i="15"/>
  <c r="D45" i="15"/>
  <c r="C45" i="15"/>
  <c r="B45" i="15"/>
  <c r="E42" i="15"/>
  <c r="D42" i="15"/>
  <c r="C42" i="15"/>
  <c r="B42" i="15"/>
  <c r="C40" i="15"/>
  <c r="C767" i="15" s="1"/>
  <c r="C766" i="15" s="1"/>
  <c r="E39" i="15"/>
  <c r="D39" i="15"/>
  <c r="B39" i="15"/>
  <c r="E33" i="15"/>
  <c r="D33" i="15"/>
  <c r="C33" i="15"/>
  <c r="E68" i="15" l="1"/>
  <c r="E69" i="15" s="1"/>
  <c r="B772" i="15"/>
  <c r="E216" i="15"/>
  <c r="E253" i="15"/>
  <c r="C208" i="15"/>
  <c r="B142" i="15"/>
  <c r="C142" i="15"/>
  <c r="C311" i="15"/>
  <c r="C293" i="15" s="1"/>
  <c r="D338" i="15"/>
  <c r="D320" i="15" s="1"/>
  <c r="D321" i="15" s="1"/>
  <c r="E769" i="15"/>
  <c r="D57" i="15"/>
  <c r="D60" i="15" s="1"/>
  <c r="D31" i="15" s="1"/>
  <c r="D32" i="15" s="1"/>
  <c r="D311" i="15"/>
  <c r="D293" i="15" s="1"/>
  <c r="D795" i="15"/>
  <c r="D792" i="15" s="1"/>
  <c r="C134" i="15"/>
  <c r="E142" i="15"/>
  <c r="B338" i="15"/>
  <c r="B320" i="15" s="1"/>
  <c r="B321" i="15" s="1"/>
  <c r="E795" i="15"/>
  <c r="E792" i="15" s="1"/>
  <c r="E707" i="15"/>
  <c r="B216" i="15"/>
  <c r="B217" i="15" s="1"/>
  <c r="C338" i="15"/>
  <c r="C320" i="15" s="1"/>
  <c r="C323" i="15" s="1"/>
  <c r="E219" i="15"/>
  <c r="E97" i="15"/>
  <c r="E98" i="15" s="1"/>
  <c r="C105" i="15"/>
  <c r="E171" i="15"/>
  <c r="E282" i="15"/>
  <c r="C171" i="15"/>
  <c r="C182" i="15"/>
  <c r="C245" i="15"/>
  <c r="C246" i="15" s="1"/>
  <c r="D134" i="15"/>
  <c r="C209" i="15"/>
  <c r="B68" i="15"/>
  <c r="B69" i="15" s="1"/>
  <c r="E179" i="15"/>
  <c r="E180" i="15" s="1"/>
  <c r="D245" i="15"/>
  <c r="D246" i="15" s="1"/>
  <c r="C39" i="15"/>
  <c r="C60" i="15" s="1"/>
  <c r="D179" i="15"/>
  <c r="D208" i="15"/>
  <c r="D209" i="15" s="1"/>
  <c r="E245" i="15"/>
  <c r="E246" i="15" s="1"/>
  <c r="B171" i="15"/>
  <c r="B172" i="15" s="1"/>
  <c r="B245" i="15"/>
  <c r="E208" i="15"/>
  <c r="B253" i="15"/>
  <c r="B282" i="15"/>
  <c r="C97" i="15"/>
  <c r="C98" i="15" s="1"/>
  <c r="B208" i="15"/>
  <c r="B209" i="15" s="1"/>
  <c r="C282" i="15"/>
  <c r="C283" i="15" s="1"/>
  <c r="B769" i="15"/>
  <c r="B97" i="15"/>
  <c r="C253" i="15"/>
  <c r="D142" i="15"/>
  <c r="D171" i="15"/>
  <c r="D172" i="15" s="1"/>
  <c r="D253" i="15"/>
  <c r="D282" i="15"/>
  <c r="E338" i="15"/>
  <c r="E320" i="15" s="1"/>
  <c r="E321" i="15" s="1"/>
  <c r="D766" i="15"/>
  <c r="C769" i="15"/>
  <c r="B792" i="15"/>
  <c r="E766" i="15"/>
  <c r="E763" i="15" s="1"/>
  <c r="C792" i="15"/>
  <c r="E283" i="15"/>
  <c r="D705" i="15"/>
  <c r="D707" i="15"/>
  <c r="D108" i="15"/>
  <c r="B60" i="15"/>
  <c r="E134" i="15"/>
  <c r="C217" i="15"/>
  <c r="C220" i="15" s="1"/>
  <c r="C219" i="15"/>
  <c r="C663" i="15"/>
  <c r="C666" i="15" s="1"/>
  <c r="C665" i="15"/>
  <c r="C106" i="15"/>
  <c r="C109" i="15" s="1"/>
  <c r="C642" i="15"/>
  <c r="C644" i="15"/>
  <c r="D686" i="15"/>
  <c r="D684" i="15"/>
  <c r="D97" i="15"/>
  <c r="D98" i="15" s="1"/>
  <c r="E209" i="15"/>
  <c r="B283" i="15"/>
  <c r="C620" i="15"/>
  <c r="C623" i="15" s="1"/>
  <c r="C622" i="15"/>
  <c r="E686" i="15"/>
  <c r="D665" i="15"/>
  <c r="D663" i="15"/>
  <c r="D135" i="15"/>
  <c r="D61" i="15"/>
  <c r="B98" i="15"/>
  <c r="E105" i="15"/>
  <c r="C180" i="15"/>
  <c r="C183" i="15" s="1"/>
  <c r="B311" i="15"/>
  <c r="B293" i="15" s="1"/>
  <c r="B294" i="15" s="1"/>
  <c r="B134" i="15"/>
  <c r="B135" i="15" s="1"/>
  <c r="E217" i="15"/>
  <c r="E220" i="15" s="1"/>
  <c r="D219" i="15"/>
  <c r="E57" i="15"/>
  <c r="E60" i="15" s="1"/>
  <c r="E671" i="15"/>
  <c r="E676" i="15" s="1"/>
  <c r="E662" i="15" s="1"/>
  <c r="D764" i="15" l="1"/>
  <c r="D763" i="15"/>
  <c r="D323" i="15"/>
  <c r="B246" i="15"/>
  <c r="D220" i="15"/>
  <c r="C172" i="15"/>
  <c r="D283" i="15"/>
  <c r="C321" i="15"/>
  <c r="C324" i="15" s="1"/>
  <c r="E764" i="15"/>
  <c r="E797" i="15" s="1"/>
  <c r="E323" i="15"/>
  <c r="E172" i="15"/>
  <c r="C764" i="15"/>
  <c r="E182" i="15"/>
  <c r="C135" i="15"/>
  <c r="B764" i="15"/>
  <c r="C765" i="15" s="1"/>
  <c r="C31" i="15"/>
  <c r="C61" i="15" s="1"/>
  <c r="D182" i="15"/>
  <c r="D180" i="15"/>
  <c r="E183" i="15" s="1"/>
  <c r="C763" i="15"/>
  <c r="C797" i="15" s="1"/>
  <c r="B763" i="15"/>
  <c r="B797" i="15" s="1"/>
  <c r="D109" i="15"/>
  <c r="D797" i="15"/>
  <c r="D666" i="15"/>
  <c r="C108" i="15"/>
  <c r="E665" i="15"/>
  <c r="E663" i="15"/>
  <c r="E666" i="15" s="1"/>
  <c r="E31" i="15"/>
  <c r="E61" i="15"/>
  <c r="E324" i="15"/>
  <c r="D765" i="15"/>
  <c r="D34" i="15"/>
  <c r="E135" i="15"/>
  <c r="E106" i="15"/>
  <c r="E109" i="15" s="1"/>
  <c r="E108" i="15"/>
  <c r="D687" i="15"/>
  <c r="E687" i="15"/>
  <c r="E708" i="15"/>
  <c r="D708" i="15"/>
  <c r="B31" i="15"/>
  <c r="B32" i="15" s="1"/>
  <c r="E765" i="15" l="1"/>
  <c r="D324" i="15"/>
  <c r="D183" i="15"/>
  <c r="C32" i="15"/>
  <c r="D35" i="15" s="1"/>
  <c r="C34" i="15"/>
  <c r="E34" i="15"/>
  <c r="E32" i="15"/>
  <c r="E35" i="15" s="1"/>
  <c r="B61" i="15"/>
  <c r="C35" i="15" l="1"/>
  <c r="F337" i="11"/>
  <c r="E337" i="11"/>
  <c r="D337" i="11"/>
  <c r="C337" i="11"/>
  <c r="F336" i="11"/>
  <c r="E336" i="11"/>
  <c r="D336" i="11"/>
  <c r="C336" i="11"/>
  <c r="F335" i="11"/>
  <c r="E335" i="11"/>
  <c r="D335" i="11"/>
  <c r="C335" i="11"/>
  <c r="F334" i="11"/>
  <c r="E334" i="11"/>
  <c r="D334" i="11"/>
  <c r="C334" i="11"/>
  <c r="F329" i="11"/>
  <c r="E329" i="11"/>
  <c r="E328" i="11" s="1"/>
  <c r="D329" i="11"/>
  <c r="D328" i="11" s="1"/>
  <c r="C329" i="11"/>
  <c r="C328" i="11" s="1"/>
  <c r="F328" i="11"/>
  <c r="F327" i="11"/>
  <c r="E327" i="11"/>
  <c r="D327" i="11"/>
  <c r="C327" i="11"/>
  <c r="F326" i="11"/>
  <c r="E326" i="11"/>
  <c r="D326" i="11"/>
  <c r="C326" i="11"/>
  <c r="F324" i="11"/>
  <c r="E324" i="11"/>
  <c r="D324" i="11"/>
  <c r="D322" i="11" s="1"/>
  <c r="C324" i="11"/>
  <c r="C322" i="11" s="1"/>
  <c r="F323" i="11"/>
  <c r="F322" i="11" s="1"/>
  <c r="E323" i="11"/>
  <c r="E322" i="11" s="1"/>
  <c r="D323" i="11"/>
  <c r="C323" i="11"/>
  <c r="F321" i="11"/>
  <c r="E321" i="11"/>
  <c r="D321" i="11"/>
  <c r="C321" i="11"/>
  <c r="F320" i="11"/>
  <c r="E320" i="11"/>
  <c r="E319" i="11" s="1"/>
  <c r="D320" i="11"/>
  <c r="D319" i="11" s="1"/>
  <c r="C320" i="11"/>
  <c r="C319" i="11" s="1"/>
  <c r="F318" i="11"/>
  <c r="E318" i="11"/>
  <c r="D318" i="11"/>
  <c r="C318" i="11"/>
  <c r="F317" i="11"/>
  <c r="E317" i="11"/>
  <c r="E316" i="11" s="1"/>
  <c r="D317" i="11"/>
  <c r="D316" i="11" s="1"/>
  <c r="C317" i="11"/>
  <c r="C316" i="11" s="1"/>
  <c r="F315" i="11"/>
  <c r="E315" i="11"/>
  <c r="D315" i="11"/>
  <c r="C315" i="11"/>
  <c r="F314" i="11"/>
  <c r="E314" i="11"/>
  <c r="D314" i="11"/>
  <c r="C314" i="11"/>
  <c r="F312" i="11"/>
  <c r="E312" i="11"/>
  <c r="D312" i="11"/>
  <c r="C312" i="11"/>
  <c r="F311" i="11"/>
  <c r="F310" i="11" s="1"/>
  <c r="E311" i="11"/>
  <c r="E310" i="11" s="1"/>
  <c r="D311" i="11"/>
  <c r="D310" i="11" s="1"/>
  <c r="C311" i="11"/>
  <c r="C310" i="11" s="1"/>
  <c r="F309" i="11"/>
  <c r="E309" i="11"/>
  <c r="D309" i="11"/>
  <c r="C309" i="11"/>
  <c r="F308" i="11"/>
  <c r="E308" i="11"/>
  <c r="E307" i="11" s="1"/>
  <c r="D308" i="11"/>
  <c r="D307" i="11" s="1"/>
  <c r="C308" i="11"/>
  <c r="C307" i="11" s="1"/>
  <c r="F298" i="11"/>
  <c r="F303" i="11" s="1"/>
  <c r="F285" i="11" s="1"/>
  <c r="E298" i="11"/>
  <c r="C298" i="11"/>
  <c r="F293" i="11"/>
  <c r="E293" i="11"/>
  <c r="E303" i="11" s="1"/>
  <c r="E285" i="11" s="1"/>
  <c r="E288" i="11" s="1"/>
  <c r="D293" i="11"/>
  <c r="D303" i="11" s="1"/>
  <c r="C293" i="11"/>
  <c r="C303" i="11" s="1"/>
  <c r="C285" i="11" s="1"/>
  <c r="D288" i="11" s="1"/>
  <c r="F289" i="11"/>
  <c r="E289" i="11"/>
  <c r="D289" i="11"/>
  <c r="F287" i="11"/>
  <c r="E287" i="11"/>
  <c r="D287" i="11"/>
  <c r="F273" i="11"/>
  <c r="E273" i="11"/>
  <c r="D273" i="11"/>
  <c r="C273" i="11"/>
  <c r="F268" i="11"/>
  <c r="F278" i="11" s="1"/>
  <c r="F260" i="11" s="1"/>
  <c r="E268" i="11"/>
  <c r="D268" i="11"/>
  <c r="C268" i="11"/>
  <c r="C278" i="11" s="1"/>
  <c r="C260" i="11" s="1"/>
  <c r="C261" i="11" s="1"/>
  <c r="F262" i="11"/>
  <c r="E262" i="11"/>
  <c r="D262" i="11"/>
  <c r="F248" i="11"/>
  <c r="E248" i="11"/>
  <c r="D248" i="11"/>
  <c r="C248" i="11"/>
  <c r="F243" i="11"/>
  <c r="E243" i="11"/>
  <c r="E253" i="11" s="1"/>
  <c r="E235" i="11" s="1"/>
  <c r="D243" i="11"/>
  <c r="D253" i="11" s="1"/>
  <c r="D235" i="11" s="1"/>
  <c r="C243" i="11"/>
  <c r="F237" i="11"/>
  <c r="E237" i="11"/>
  <c r="D237" i="11"/>
  <c r="E221" i="11"/>
  <c r="E224" i="11" s="1"/>
  <c r="F209" i="11"/>
  <c r="E209" i="11"/>
  <c r="D209" i="11"/>
  <c r="D224" i="11" s="1"/>
  <c r="C209" i="11"/>
  <c r="C224" i="11" s="1"/>
  <c r="F197" i="11"/>
  <c r="E197" i="11"/>
  <c r="D197" i="11"/>
  <c r="F173" i="11"/>
  <c r="F179" i="11" s="1"/>
  <c r="E173" i="11"/>
  <c r="E179" i="11" s="1"/>
  <c r="D173" i="11"/>
  <c r="D179" i="11" s="1"/>
  <c r="C173" i="11"/>
  <c r="C179" i="11" s="1"/>
  <c r="F152" i="11"/>
  <c r="E152" i="11"/>
  <c r="D152" i="11"/>
  <c r="F142" i="11"/>
  <c r="F143" i="11" s="1"/>
  <c r="E142" i="11"/>
  <c r="E143" i="11" s="1"/>
  <c r="D127" i="11"/>
  <c r="D142" i="11" s="1"/>
  <c r="D143" i="11" s="1"/>
  <c r="C127" i="11"/>
  <c r="C142" i="11" s="1"/>
  <c r="C113" i="11" s="1"/>
  <c r="C114" i="11" s="1"/>
  <c r="F116" i="11"/>
  <c r="E116" i="11"/>
  <c r="F115" i="11"/>
  <c r="E115" i="11"/>
  <c r="D115" i="11"/>
  <c r="F114" i="11"/>
  <c r="E114" i="11"/>
  <c r="D114" i="11"/>
  <c r="F90" i="11"/>
  <c r="F105" i="11" s="1"/>
  <c r="E90" i="11"/>
  <c r="E105" i="11" s="1"/>
  <c r="D90" i="11"/>
  <c r="D105" i="11" s="1"/>
  <c r="C90" i="11"/>
  <c r="C105" i="11" s="1"/>
  <c r="F78" i="11"/>
  <c r="E78" i="11"/>
  <c r="D78" i="11"/>
  <c r="F65" i="11"/>
  <c r="E65" i="11"/>
  <c r="D65" i="11"/>
  <c r="C65" i="11"/>
  <c r="F53" i="11"/>
  <c r="E53" i="11"/>
  <c r="D53" i="11"/>
  <c r="C53" i="11"/>
  <c r="F50" i="11"/>
  <c r="E50" i="11"/>
  <c r="D50" i="11"/>
  <c r="C50" i="11"/>
  <c r="F47" i="11"/>
  <c r="E47" i="11"/>
  <c r="D47" i="11"/>
  <c r="C47" i="11"/>
  <c r="F41" i="11"/>
  <c r="E41" i="11"/>
  <c r="D41" i="11"/>
  <c r="C333" i="11" l="1"/>
  <c r="F253" i="11"/>
  <c r="F235" i="11" s="1"/>
  <c r="E325" i="11"/>
  <c r="E117" i="11"/>
  <c r="F117" i="11"/>
  <c r="F325" i="11"/>
  <c r="E333" i="11"/>
  <c r="E313" i="11"/>
  <c r="E306" i="11" s="1"/>
  <c r="F333" i="11"/>
  <c r="F313" i="11"/>
  <c r="F316" i="11"/>
  <c r="F288" i="11"/>
  <c r="E278" i="11"/>
  <c r="E260" i="11" s="1"/>
  <c r="F68" i="11"/>
  <c r="D278" i="11"/>
  <c r="D260" i="11" s="1"/>
  <c r="F307" i="11"/>
  <c r="F319" i="11"/>
  <c r="C68" i="11"/>
  <c r="D68" i="11"/>
  <c r="D39" i="11" s="1"/>
  <c r="D69" i="11" s="1"/>
  <c r="C143" i="11"/>
  <c r="C253" i="11"/>
  <c r="C235" i="11" s="1"/>
  <c r="D238" i="11" s="1"/>
  <c r="C313" i="11"/>
  <c r="C325" i="11"/>
  <c r="D313" i="11"/>
  <c r="D325" i="11"/>
  <c r="E68" i="11"/>
  <c r="D333" i="11"/>
  <c r="C150" i="11"/>
  <c r="C151" i="11" s="1"/>
  <c r="E195" i="11"/>
  <c r="F261" i="11"/>
  <c r="F264" i="11" s="1"/>
  <c r="F263" i="11"/>
  <c r="C39" i="11"/>
  <c r="C40" i="11" s="1"/>
  <c r="D76" i="11"/>
  <c r="D79" i="11" s="1"/>
  <c r="D150" i="11"/>
  <c r="C195" i="11"/>
  <c r="C196" i="11" s="1"/>
  <c r="F238" i="11"/>
  <c r="F236" i="11"/>
  <c r="E39" i="11"/>
  <c r="E69" i="11" s="1"/>
  <c r="D195" i="11"/>
  <c r="D225" i="11" s="1"/>
  <c r="D117" i="11"/>
  <c r="F76" i="11"/>
  <c r="E236" i="11"/>
  <c r="E239" i="11" s="1"/>
  <c r="E238" i="11"/>
  <c r="E150" i="11"/>
  <c r="D116" i="11"/>
  <c r="F150" i="11"/>
  <c r="F221" i="11"/>
  <c r="F224" i="11" s="1"/>
  <c r="C76" i="11"/>
  <c r="C77" i="11" s="1"/>
  <c r="D80" i="11" s="1"/>
  <c r="E76" i="11"/>
  <c r="E106" i="11" s="1"/>
  <c r="C306" i="11" l="1"/>
  <c r="F306" i="11"/>
  <c r="F239" i="11"/>
  <c r="C236" i="11"/>
  <c r="D239" i="11" s="1"/>
  <c r="D263" i="11"/>
  <c r="E263" i="11"/>
  <c r="D261" i="11"/>
  <c r="E264" i="11" s="1"/>
  <c r="F39" i="11"/>
  <c r="F40" i="11" s="1"/>
  <c r="D306" i="11"/>
  <c r="D106" i="11"/>
  <c r="D151" i="11"/>
  <c r="D154" i="11" s="1"/>
  <c r="D153" i="11"/>
  <c r="D305" i="11"/>
  <c r="C180" i="11"/>
  <c r="C305" i="11"/>
  <c r="C338" i="11" s="1"/>
  <c r="E196" i="11"/>
  <c r="E198" i="11"/>
  <c r="E77" i="11"/>
  <c r="E80" i="11" s="1"/>
  <c r="E79" i="11"/>
  <c r="E305" i="11"/>
  <c r="E338" i="11" s="1"/>
  <c r="D198" i="11"/>
  <c r="D196" i="11"/>
  <c r="D199" i="11" s="1"/>
  <c r="E225" i="11"/>
  <c r="C106" i="11"/>
  <c r="C225" i="11"/>
  <c r="C69" i="11"/>
  <c r="F195" i="11"/>
  <c r="F225" i="11"/>
  <c r="F79" i="11"/>
  <c r="F77" i="11"/>
  <c r="F80" i="11" s="1"/>
  <c r="E40" i="11"/>
  <c r="E42" i="11"/>
  <c r="D42" i="11"/>
  <c r="D40" i="11"/>
  <c r="D43" i="11" s="1"/>
  <c r="E151" i="11"/>
  <c r="E153" i="11"/>
  <c r="F153" i="11"/>
  <c r="F151" i="11"/>
  <c r="F106" i="11"/>
  <c r="F180" i="11"/>
  <c r="D180" i="11"/>
  <c r="E180" i="11"/>
  <c r="D264" i="11" l="1"/>
  <c r="F69" i="11"/>
  <c r="F42" i="11"/>
  <c r="D338" i="11"/>
  <c r="E154" i="11"/>
  <c r="F196" i="11"/>
  <c r="F199" i="11" s="1"/>
  <c r="F198" i="11"/>
  <c r="F305" i="11"/>
  <c r="F338" i="11" s="1"/>
  <c r="F43" i="11"/>
  <c r="E43" i="11"/>
  <c r="F154" i="11"/>
  <c r="E19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Ina Dhaskali</author>
  </authors>
  <commentList>
    <comment ref="E346" authorId="0" shapeId="0" xr:uid="{00000000-0006-0000-0400-000001000000}">
      <text>
        <r>
          <rPr>
            <b/>
            <sz val="9"/>
            <color indexed="81"/>
            <rFont val="Tahoma"/>
            <family val="2"/>
          </rPr>
          <t>Ina Dhaskali:</t>
        </r>
        <r>
          <rPr>
            <sz val="9"/>
            <color indexed="81"/>
            <rFont val="Tahoma"/>
            <family val="2"/>
          </rPr>
          <t xml:space="preserve">
te vendoset sasia</t>
        </r>
      </text>
    </comment>
    <comment ref="E369" authorId="0" shapeId="0" xr:uid="{00000000-0006-0000-0400-000002000000}">
      <text>
        <r>
          <rPr>
            <b/>
            <sz val="9"/>
            <color indexed="81"/>
            <rFont val="Tahoma"/>
            <family val="2"/>
          </rPr>
          <t>Ina Dhaskali:</t>
        </r>
        <r>
          <rPr>
            <sz val="9"/>
            <color indexed="81"/>
            <rFont val="Tahoma"/>
            <family val="2"/>
          </rPr>
          <t xml:space="preserve">
te vendoset sasia</t>
        </r>
      </text>
    </comment>
    <comment ref="E392" authorId="0" shapeId="0" xr:uid="{00000000-0006-0000-0400-000003000000}">
      <text>
        <r>
          <rPr>
            <b/>
            <sz val="9"/>
            <color indexed="81"/>
            <rFont val="Tahoma"/>
            <family val="2"/>
          </rPr>
          <t>Ina Dhaskali:</t>
        </r>
        <r>
          <rPr>
            <sz val="9"/>
            <color indexed="81"/>
            <rFont val="Tahoma"/>
            <family val="2"/>
          </rPr>
          <t xml:space="preserve">
te vendoset sasia</t>
        </r>
      </text>
    </comment>
    <comment ref="E415" authorId="0" shapeId="0" xr:uid="{00000000-0006-0000-0400-000004000000}">
      <text>
        <r>
          <rPr>
            <b/>
            <sz val="9"/>
            <color indexed="81"/>
            <rFont val="Tahoma"/>
            <family val="2"/>
          </rPr>
          <t>Ina Dhaskali:</t>
        </r>
        <r>
          <rPr>
            <sz val="9"/>
            <color indexed="81"/>
            <rFont val="Tahoma"/>
            <family val="2"/>
          </rPr>
          <t xml:space="preserve">
te vendoset sasia</t>
        </r>
      </text>
    </comment>
  </commentList>
</comments>
</file>

<file path=xl/sharedStrings.xml><?xml version="1.0" encoding="utf-8"?>
<sst xmlns="http://schemas.openxmlformats.org/spreadsheetml/2006/main" count="8797" uniqueCount="1153">
  <si>
    <t>Kodi i Programit</t>
  </si>
  <si>
    <t>Buxheti</t>
  </si>
  <si>
    <t>Përshkrimi i Programit</t>
  </si>
  <si>
    <t>Emri</t>
  </si>
  <si>
    <t>Nenshkrimi</t>
  </si>
  <si>
    <t>Data</t>
  </si>
  <si>
    <t>Koordinatori i GMS/ Nepunesi Autorizues</t>
  </si>
  <si>
    <t>Titullari i Institucionit / Ministri</t>
  </si>
  <si>
    <t>01110</t>
  </si>
  <si>
    <t>PLANIFIKIM MENAXHIM ADMINISTRIMI</t>
  </si>
  <si>
    <t>Emërtimi i Programit Buxhetor</t>
  </si>
  <si>
    <t>Programi Buxhetor Afatmesëm</t>
  </si>
  <si>
    <t>Përmirësimi i strukturës funksionale për një menaxhim sa më efektiv të burimeve njerëzore, krijimi i një stafi permanent dhe sa më të qëndrueshëm, si dhe aplikimi i proçeseve transparente të konkurimit në përputhje me parimet e barazisë gjinore, motivimi për ngritjen në detyrë sipas rezultateve të punës, rritja e luftës kundër korrupsionit si- një element shumë i rëndësishëm për ecjen përpara në perputhje me standartet e BE-së.</t>
  </si>
  <si>
    <t>Qëllimet e Politikës së Programit</t>
  </si>
  <si>
    <t>Realizimi i politikave në sektorin e bujqësisë dhe zhvillimit rural në përputhje me standartet evropiane</t>
  </si>
  <si>
    <t>Treguesit e Performancës në nivel Qëllimi</t>
  </si>
  <si>
    <t>Parashikimi</t>
  </si>
  <si>
    <t>Gra të përfaqësuara në nivele drejtuese;</t>
  </si>
  <si>
    <t>Standarde të politikave të fushës së ministrisë të hartuara kundrejt totalit të planifikuar në planin e akteve;</t>
  </si>
  <si>
    <t>% e punonjësve të trajnuar kundrejt totalit të punonjësve të programit;</t>
  </si>
  <si>
    <t>Raporti  Gra ndaj totalit të punonjësve të programit</t>
  </si>
  <si>
    <t>Raporti Burra ndaj totalit të punonjësve të programit</t>
  </si>
  <si>
    <t>Standarde te politikave te fushes se MBZHR te miratuara kundrejt totalit te programuar në strategjitë kombëtare, sektoriale dhe ndërsektoriale</t>
  </si>
  <si>
    <t>% e Rekomandimeve të zbatuara të auditimeve të kryera kundrejt totalit të rekomandimeve</t>
  </si>
  <si>
    <t>Objektivi 1 i Politikës së Programit</t>
  </si>
  <si>
    <t>Rritja dhe zhvillimi i kapaciteteve planifikuese dhe menaxhuese, nëpërmjet programeve trajnuese dhe zhvilluese në respekt të parimit të barazisë gjinore</t>
  </si>
  <si>
    <t>Treguesit e Performancës për Objektivin 1</t>
  </si>
  <si>
    <t>Personel burra të rekrutuar rishtazi (%)</t>
  </si>
  <si>
    <t>Personel gra të rekrutuara rishtazi (%)</t>
  </si>
  <si>
    <t>Personel burra të trajnuar (%)</t>
  </si>
  <si>
    <t>Personel gra të trajnuara (%)</t>
  </si>
  <si>
    <t>Raste Diskriminimi të konstatuara dhe raportuara</t>
  </si>
  <si>
    <t>Numri i tualeteve në institucion për gra dhe burra te ndara</t>
  </si>
  <si>
    <t>Produktet për Objektivin 1</t>
  </si>
  <si>
    <t xml:space="preserve">Shpenzimet Korrente* </t>
  </si>
  <si>
    <t>Produkti 1</t>
  </si>
  <si>
    <t xml:space="preserve">Akte ligjore dhe nënligjore të miratuara </t>
  </si>
  <si>
    <t>90501AA</t>
  </si>
  <si>
    <t>Përshkrimi i Produktit:</t>
  </si>
  <si>
    <t xml:space="preserve">Puna e stafit të ministrisë për hartimin e akteve ligjore dhe nënligjore </t>
  </si>
  <si>
    <t>Njësia Matëse</t>
  </si>
  <si>
    <t>numër punonjësish</t>
  </si>
  <si>
    <t>Sasia</t>
  </si>
  <si>
    <t>Kosto totale (në mijë lekë)</t>
  </si>
  <si>
    <t>Kosto për njësi (në mijë lekë)</t>
  </si>
  <si>
    <t xml:space="preserve">Ndryshimi në % i Sasisë  </t>
  </si>
  <si>
    <t>…</t>
  </si>
  <si>
    <t xml:space="preserve">Ndryshimi në % i kostos totale  </t>
  </si>
  <si>
    <t>Ndryshimi në % i kostos për njësi</t>
  </si>
  <si>
    <r>
      <t xml:space="preserve">Detajimi i Kostos Totale të </t>
    </r>
    <r>
      <rPr>
        <b/>
        <sz val="8"/>
        <color rgb="FFFF0000"/>
        <rFont val="Garamond"/>
        <family val="1"/>
      </rPr>
      <t>Produktit 1</t>
    </r>
    <r>
      <rPr>
        <b/>
        <sz val="8"/>
        <color theme="1"/>
        <rFont val="Garamond"/>
        <family val="1"/>
      </rPr>
      <t xml:space="preserve"> sipas Artikujve Ekonomikë</t>
    </r>
  </si>
  <si>
    <t xml:space="preserve">600. Pagat </t>
  </si>
  <si>
    <t>Kapitulli 01</t>
  </si>
  <si>
    <t>Kapitulli 05</t>
  </si>
  <si>
    <t>601. Sigurimet Shoqërore dhe Shendetësore</t>
  </si>
  <si>
    <t xml:space="preserve">602. Mallrat dhe shërbimet </t>
  </si>
  <si>
    <t xml:space="preserve">603. Subvencionet </t>
  </si>
  <si>
    <t>604. Transferta të brendshme</t>
  </si>
  <si>
    <t>605. Transferta të jashtme</t>
  </si>
  <si>
    <t xml:space="preserve">606. Transferta për familjet dhe individët </t>
  </si>
  <si>
    <t>Kosto totale e produktit 1</t>
  </si>
  <si>
    <t>Kontroll</t>
  </si>
  <si>
    <t>Produkti 2</t>
  </si>
  <si>
    <t xml:space="preserve">Institucion  në mirëfunksion </t>
  </si>
  <si>
    <t>90501AB</t>
  </si>
  <si>
    <t>Kapacitetete menaxhuese dhe implementuese në Institucion  dhe mirëfunksionale për hartimin dhe monitorimin e politikave</t>
  </si>
  <si>
    <t>numër</t>
  </si>
  <si>
    <r>
      <t>Detajimi i Kostos Totale të</t>
    </r>
    <r>
      <rPr>
        <b/>
        <sz val="8"/>
        <color rgb="FFFF0000"/>
        <rFont val="Garamond"/>
        <family val="1"/>
      </rPr>
      <t xml:space="preserve"> Produktit 2 </t>
    </r>
    <r>
      <rPr>
        <b/>
        <sz val="8"/>
        <color theme="1"/>
        <rFont val="Garamond"/>
        <family val="1"/>
      </rPr>
      <t>sipas Artikujve Ekonomikë</t>
    </r>
  </si>
  <si>
    <t>Kosto totale e produktit 2</t>
  </si>
  <si>
    <t>Produkti 3</t>
  </si>
  <si>
    <t>Personel i trajnuar</t>
  </si>
  <si>
    <t>90501AC</t>
  </si>
  <si>
    <t>Aftësi në rritje të stafit përmes trajnimeve të ndryshme të nevojshme</t>
  </si>
  <si>
    <t>Numri i personelit të trajnuar</t>
  </si>
  <si>
    <r>
      <t>Detajimi i Kostos Totale të</t>
    </r>
    <r>
      <rPr>
        <b/>
        <sz val="8"/>
        <color rgb="FFFF0000"/>
        <rFont val="Garamond"/>
        <family val="1"/>
      </rPr>
      <t xml:space="preserve"> Produktit 3 </t>
    </r>
    <r>
      <rPr>
        <b/>
        <sz val="8"/>
        <color theme="1"/>
        <rFont val="Garamond"/>
        <family val="1"/>
      </rPr>
      <t>sipas Artikujve Ekonomikë</t>
    </r>
  </si>
  <si>
    <t>Kosto totale e produktit 3</t>
  </si>
  <si>
    <t>Produkti 4</t>
  </si>
  <si>
    <t>Pagesë për kuotat ndërkombëtare të realizuara</t>
  </si>
  <si>
    <t>90501AD</t>
  </si>
  <si>
    <t>Detyrim i Ministrise se Bujqesise dhe Zhvillimit Rural per kuota anëtarësimi në organizma ndërkombëtare</t>
  </si>
  <si>
    <t>Numri i kuotave</t>
  </si>
  <si>
    <r>
      <t>Detajimi i Kostos Totale të</t>
    </r>
    <r>
      <rPr>
        <b/>
        <sz val="8"/>
        <color rgb="FFFF0000"/>
        <rFont val="Garamond"/>
        <family val="1"/>
      </rPr>
      <t xml:space="preserve"> Produktit 4 </t>
    </r>
    <r>
      <rPr>
        <b/>
        <sz val="8"/>
        <color theme="1"/>
        <rFont val="Garamond"/>
        <family val="1"/>
      </rPr>
      <t>sipas Artikujve Ekonomikë</t>
    </r>
  </si>
  <si>
    <t>Kosto totale e produktit 4</t>
  </si>
  <si>
    <t>Objektivi 2 i Politikës së Programit</t>
  </si>
  <si>
    <t>Auditimi i institucioneve në varësi të MBZHR-së mbështetur në praktikat më të mira ndërkombëtare</t>
  </si>
  <si>
    <t>Treguesit e Performancës për Objektivin 2</t>
  </si>
  <si>
    <t xml:space="preserve"> % e institucioneve të audituara në formë të plotë apo me plane tematike</t>
  </si>
  <si>
    <t>% e auditimeve të suksesshme në raport me totalin e auditimeve të kryera</t>
  </si>
  <si>
    <t>% e rasteve të korrupsionit ndaj totalit të auditimeve</t>
  </si>
  <si>
    <t>% e masave të marra për rastet e korrupsionit ndaj totalit të shkeljeve të konstatuara</t>
  </si>
  <si>
    <t>Produktet për Objektivin 2</t>
  </si>
  <si>
    <t>Institucione të audituara</t>
  </si>
  <si>
    <t>90501AE</t>
  </si>
  <si>
    <t>Auditimi i institucioneve në varësi të MBZHR-së</t>
  </si>
  <si>
    <t>numër institucionesh</t>
  </si>
  <si>
    <t>Shpenzimet Kapitale***</t>
  </si>
  <si>
    <t>Kategoria 1: Shpenzimet Administrative Kapitale</t>
  </si>
  <si>
    <t>Kodi i Projektit të Investimeve****</t>
  </si>
  <si>
    <t xml:space="preserve">Produkti 1 </t>
  </si>
  <si>
    <t>Blerje pajisje Kompjuterike per Aparatin e MBZHR</t>
  </si>
  <si>
    <t>Kodi i Projektit sipas listës së investimeve</t>
  </si>
  <si>
    <t>18AI901</t>
  </si>
  <si>
    <t>Blerje pajisje elektronike për aparatin e MBZHR për realizimin e detyrave funksionale të punonjësve të institucionit</t>
  </si>
  <si>
    <t>copë</t>
  </si>
  <si>
    <r>
      <t xml:space="preserve">Detajimi i Kostos Totale të </t>
    </r>
    <r>
      <rPr>
        <b/>
        <sz val="8"/>
        <color rgb="FFFF0000"/>
        <rFont val="Garamond"/>
        <family val="1"/>
      </rPr>
      <t xml:space="preserve">Produktit 1 </t>
    </r>
    <r>
      <rPr>
        <b/>
        <sz val="8"/>
        <color theme="1"/>
        <rFont val="Garamond"/>
        <family val="1"/>
      </rPr>
      <t>sipas Artikujve Ekonomikë</t>
    </r>
  </si>
  <si>
    <t xml:space="preserve">230. Aktive të patrupëzuara </t>
  </si>
  <si>
    <t>Kapitull 02</t>
  </si>
  <si>
    <t>Kapitulli 03</t>
  </si>
  <si>
    <t>Kapitulli 04</t>
  </si>
  <si>
    <t xml:space="preserve">231. Aktive të trupëzuara </t>
  </si>
  <si>
    <t>Rikonstruksion e mirëmbajtje kapitale për ambientet e aparatit e MBZHR-së për realizimin e detyrave funksionale të punonjësve të institucionit</t>
  </si>
  <si>
    <r>
      <t xml:space="preserve">Detajimi i Kostos Totale të </t>
    </r>
    <r>
      <rPr>
        <b/>
        <sz val="8"/>
        <color rgb="FFFF0000"/>
        <rFont val="Garamond"/>
        <family val="1"/>
      </rPr>
      <t xml:space="preserve">Produktit 2 </t>
    </r>
    <r>
      <rPr>
        <b/>
        <sz val="8"/>
        <color theme="1"/>
        <rFont val="Garamond"/>
        <family val="1"/>
      </rPr>
      <t>sipas Artikujve Ekonomikë</t>
    </r>
  </si>
  <si>
    <t xml:space="preserve">Produkti 3 </t>
  </si>
  <si>
    <t>Pajisje zyrash  për Aparatin e MBZHR</t>
  </si>
  <si>
    <t>Blerje pajisje zyrash  për aparatin e MBZHR për realizimin e detyrave funksionale të punonjësve të institucionit</t>
  </si>
  <si>
    <t>copë/ sete</t>
  </si>
  <si>
    <r>
      <t xml:space="preserve">Detajimi i Kostos Totale të </t>
    </r>
    <r>
      <rPr>
        <b/>
        <sz val="8"/>
        <color rgb="FFFF0000"/>
        <rFont val="Garamond"/>
        <family val="1"/>
      </rPr>
      <t xml:space="preserve">Produktit 3 </t>
    </r>
    <r>
      <rPr>
        <b/>
        <sz val="8"/>
        <color theme="1"/>
        <rFont val="Garamond"/>
        <family val="1"/>
      </rPr>
      <t>sipas Artikujve Ekonomikë</t>
    </r>
  </si>
  <si>
    <t>Totali i shpenzimeve të Programit sipas produkteve*****</t>
  </si>
  <si>
    <t>Totali i shpenzimeve të Programit sipas artikujve*****</t>
  </si>
  <si>
    <t>Kapitull 05</t>
  </si>
  <si>
    <t>230. Aktivet e patrupëzuara</t>
  </si>
  <si>
    <t>Kapitulli 02</t>
  </si>
  <si>
    <t>231. Aktivet e trupëzuara</t>
  </si>
  <si>
    <t>Drejtuesi i Ekipit të Menaxhimit të Programit</t>
  </si>
  <si>
    <t>Ardian Maçi</t>
  </si>
  <si>
    <t>Enea Hoti</t>
  </si>
  <si>
    <t>Bledar Çuçi</t>
  </si>
  <si>
    <t>Nënshkrimi</t>
  </si>
  <si>
    <t>Numri i ambjenteve (infrastrukturë) të shtuara në institucion për persona me aftësi ndryshe</t>
  </si>
  <si>
    <t>Etleva Avdulaj</t>
  </si>
  <si>
    <t>Lindita Bajraktari</t>
  </si>
  <si>
    <t>2021-2023</t>
  </si>
  <si>
    <t>Rikonstruksion Ambiente të MBZHR-së</t>
  </si>
  <si>
    <t>PËR EMP</t>
  </si>
  <si>
    <t>Shtjefën Zyla</t>
  </si>
  <si>
    <t>Erald Mihali</t>
  </si>
  <si>
    <t>26.11.2020</t>
  </si>
  <si>
    <t xml:space="preserve">FORMAT 2: FORMATI STANDARD I PËRGATITJES SË KËRKESAVE BUXHETORE PBA 2021-2023       
</t>
  </si>
  <si>
    <t>Buxheti 2021-2023</t>
  </si>
  <si>
    <t>FORMAT 2: FORMATI STANDARD I PËRGATITJES SË KËRKESAVE BUXHETORE PBA 2021-2023</t>
  </si>
  <si>
    <t>Zhvillimi Rural duke mbështur prodhimin bujqësor, blegtoral, agroindustrinë dhe marketingun</t>
  </si>
  <si>
    <t>04250</t>
  </si>
  <si>
    <t xml:space="preserve">Zhvillimi i një sektori të qëndrueshëm dhe konkurrues bujqësor dhe ushqimor, për të nxitur një zhvillim ekonomik të ekuilibruar në zonat rurale, duke shtruar rrugën drejt integrimit të sektorit bujqësor dhe të agropërpunimit në BE, si një bazë për rritjen e standardeve të jetesës dhe uljes së varfërisë në zonat rurale. Përmbajtja e programit buron nga prioritetet zhvilluese të parashikuara në Strategjinë Ndërsektoriale për Zhvillimin Rural dhe Bujqësor. </t>
  </si>
  <si>
    <t>Qëllimi i politikës së Programit Buxhetor 04250 zhvillimi i sektorit të bujqësisë dhe atij rural në Shqipëri, për të përmirësuar performancën e tyre ekonomike dhe kushtet e jetesës në zonat rurale, për t'i përgatitur këta sektorë për anëtarësimin e ardhshëm në BE.</t>
  </si>
  <si>
    <t>Treguesit e Performancës në nivel Qëllimi*</t>
  </si>
  <si>
    <t>Treguesi 1. Numri i të punësuarëve në bujqësi dhe agropërpunim</t>
  </si>
  <si>
    <t>Treguesi 2. Volumi i Eksportit të produkteve bujqësore dhe të agropërpunimit, milionë lekë</t>
  </si>
  <si>
    <t xml:space="preserve">Treguesi 3. Raporti eksport - import bujqësia total </t>
  </si>
  <si>
    <t>1:3</t>
  </si>
  <si>
    <t>1:2.9</t>
  </si>
  <si>
    <t>1:2.8</t>
  </si>
  <si>
    <t>Treguesi 4. Raporti import-eksport  i produkteve bujqësore (bujqësi + blegtori)</t>
  </si>
  <si>
    <t>1:2.4</t>
  </si>
  <si>
    <t>1:2.2</t>
  </si>
  <si>
    <t>1:2.1</t>
  </si>
  <si>
    <t>Treguesi 5. Raporti import-eksport  i produkteve të agropërpunimit</t>
  </si>
  <si>
    <t>1:4.8</t>
  </si>
  <si>
    <t>1:4.6</t>
  </si>
  <si>
    <t>1:4.5</t>
  </si>
  <si>
    <t>Përmirësimi i konkurrueshmërisë së bujqësisë dhe industrisë agro-ushqimore si dhe përmirësimi i cilësisë së jetës përmes nxitjes së shumëllojshmërisë së veprimtarive ekonomike në zonat rurale</t>
  </si>
  <si>
    <t>Treguesit e Performancës për Objektivin 1**</t>
  </si>
  <si>
    <t>Numri i përfituesëve total të mbështetur nga Skemat Kombëtare</t>
  </si>
  <si>
    <t>Numri i përfitueseve (gra) të mbështetura nga Skemat Kombëtare</t>
  </si>
  <si>
    <t>Shpenzimet Korrente</t>
  </si>
  <si>
    <t xml:space="preserve">Përfitues nga masat mbështetëse  </t>
  </si>
  <si>
    <t>Lidhet me numrin e përfituesve dhe fondet e transferuara në buxhetet e aplikantëve që shpallen fitues për të përfituar nga mbështetja për zhvillimin e bujqësisë</t>
  </si>
  <si>
    <t>Numër përfituesish</t>
  </si>
  <si>
    <r>
      <t xml:space="preserve">Detajimi i Kostos Totale të </t>
    </r>
    <r>
      <rPr>
        <b/>
        <sz val="8"/>
        <color indexed="10"/>
        <rFont val="Garamond"/>
        <family val="1"/>
      </rPr>
      <t>Produktit 1</t>
    </r>
    <r>
      <rPr>
        <b/>
        <sz val="8"/>
        <color indexed="8"/>
        <rFont val="Garamond"/>
        <family val="1"/>
      </rPr>
      <t xml:space="preserve"> sipas Artikujve Ekonomikë</t>
    </r>
  </si>
  <si>
    <t>Aktivitete promovuese të produkteve shqiptare në bujqësi, blegtori dhe agropërpunim të kryera</t>
  </si>
  <si>
    <t>Mbulimi i shpenzimeve për organizimin e aktiviteteve promovuese brenda dhe jashtë Shqipërisë në mbështetje të objektivave të ministrisë për përmirësimin e infrastrukturës së marketingut dhe nxitjen e biznesit vendas.</t>
  </si>
  <si>
    <t>Numër aktivitetesh promovuese</t>
  </si>
  <si>
    <r>
      <t>Detajimi i Kostos Totale të</t>
    </r>
    <r>
      <rPr>
        <b/>
        <sz val="8"/>
        <color indexed="10"/>
        <rFont val="Garamond"/>
        <family val="1"/>
      </rPr>
      <t xml:space="preserve"> Produktit 2 </t>
    </r>
    <r>
      <rPr>
        <b/>
        <sz val="8"/>
        <color indexed="8"/>
        <rFont val="Garamond"/>
        <family val="1"/>
      </rPr>
      <t>sipas Artikujve Ekonomikë</t>
    </r>
  </si>
  <si>
    <t>Fara dhe fidanë të analizuara, testuara dhe certifikuara</t>
  </si>
  <si>
    <r>
      <rPr>
        <b/>
        <sz val="8"/>
        <color indexed="8"/>
        <rFont val="Garamond"/>
        <family val="1"/>
      </rPr>
      <t>Enti Shtetëror i Farave dhe Fidanëve</t>
    </r>
    <r>
      <rPr>
        <sz val="8"/>
        <color indexed="8"/>
        <rFont val="Garamond"/>
        <family val="1"/>
      </rPr>
      <t xml:space="preserve"> kryen analizimin e treguesve agronomik dhe certifikimin e fara dhe fidanëve të prodhuar në vend si dhe testimin e farave dhe fidanëve të importuar për ti rregjistruar në Katalogun Kombëtar Shqiptar. Certifikimi dhe testimi i farave dhe fidanëve që hidhen në treg, shërben për të siguruar inpute cilësore për bujqësinë në tregun shqiptar. </t>
    </r>
  </si>
  <si>
    <t>Numër fidanësh frutor të certifikuar</t>
  </si>
  <si>
    <r>
      <t>Detajimi i Kostos Totale të</t>
    </r>
    <r>
      <rPr>
        <b/>
        <sz val="8"/>
        <color indexed="10"/>
        <rFont val="Garamond"/>
        <family val="1"/>
      </rPr>
      <t xml:space="preserve"> Produktit 3 </t>
    </r>
    <r>
      <rPr>
        <b/>
        <sz val="8"/>
        <color indexed="8"/>
        <rFont val="Garamond"/>
        <family val="1"/>
      </rPr>
      <t>sipas Artikujve Ekonomikë</t>
    </r>
  </si>
  <si>
    <t>Resurse gjenetike në fermë (buaj, të imëta) të ruajtura</t>
  </si>
  <si>
    <t>Ka të bëjë me ruajtjen e racave autoktone në rrezik zhdukje (speciet e buajve, bagëtive të imëta), sipas legjislacionit në fuqi si dhe grumbullimin e të dhënave zooteknike për racat kryesore të gjedhit në vend (Holshtejn dhe Xhers).</t>
  </si>
  <si>
    <t>Numër kafshësh</t>
  </si>
  <si>
    <r>
      <t>Detajimi i Kostos Totale të</t>
    </r>
    <r>
      <rPr>
        <b/>
        <sz val="8"/>
        <color indexed="10"/>
        <rFont val="Garamond"/>
        <family val="1"/>
      </rPr>
      <t xml:space="preserve"> Produktit 4 </t>
    </r>
    <r>
      <rPr>
        <b/>
        <sz val="8"/>
        <color indexed="8"/>
        <rFont val="Garamond"/>
        <family val="1"/>
      </rPr>
      <t>sipas Artikujve Ekonomikë</t>
    </r>
  </si>
  <si>
    <t>Produkti 5</t>
  </si>
  <si>
    <t>Mostra të degustuara të duhanit, për ruajtjen e shëndetit të konsumatorit</t>
  </si>
  <si>
    <r>
      <rPr>
        <b/>
        <sz val="8"/>
        <color indexed="8"/>
        <rFont val="Garamond"/>
        <family val="1"/>
      </rPr>
      <t>Shpenzime nga AKDC</t>
    </r>
    <r>
      <rPr>
        <sz val="8"/>
        <color indexed="8"/>
        <rFont val="Garamond"/>
        <family val="1"/>
      </rPr>
      <t xml:space="preserve"> për mostra të degustuara të duhanit, në drejtim të ruajtjes së shëndetit të konsumatorit</t>
    </r>
  </si>
  <si>
    <t>Numër Mostrash</t>
  </si>
  <si>
    <r>
      <t>Detajimi i Kostos Totale të</t>
    </r>
    <r>
      <rPr>
        <b/>
        <sz val="8"/>
        <color indexed="10"/>
        <rFont val="Garamond"/>
        <family val="1"/>
      </rPr>
      <t xml:space="preserve"> Produktit 5 </t>
    </r>
    <r>
      <rPr>
        <b/>
        <sz val="8"/>
        <color indexed="8"/>
        <rFont val="Garamond"/>
        <family val="1"/>
      </rPr>
      <t>sipas Artikujve Ekonomikë</t>
    </r>
  </si>
  <si>
    <t>Kosto totale e produktit 5</t>
  </si>
  <si>
    <t>Produkti 6</t>
  </si>
  <si>
    <t>Vrojtime statistikore për bujqësinë dhe agroindustrinë të kryera dhe të publikuara</t>
  </si>
  <si>
    <t>Shpenzime për kryerjen e vrojtimeve të bujqësisë dhe agroindustrisë për vitin kalendarik. Sektori i Statistikës në MBZHR në bashkëpunim me strukturat e varësisë së Ministrisë së Bujqësisë kryen vrojtime statistikore për bujqësinë dhe agroindustrinë në vend dhe publikon të dhënat zyrtare</t>
  </si>
  <si>
    <t>Numër vrojtimesh</t>
  </si>
  <si>
    <r>
      <t>Detajimi i Kostos Totale të</t>
    </r>
    <r>
      <rPr>
        <b/>
        <sz val="8"/>
        <color indexed="10"/>
        <rFont val="Garamond"/>
        <family val="1"/>
      </rPr>
      <t xml:space="preserve"> Produktit 6 </t>
    </r>
    <r>
      <rPr>
        <b/>
        <sz val="8"/>
        <color indexed="8"/>
        <rFont val="Garamond"/>
        <family val="1"/>
      </rPr>
      <t>sipas Artikujve Ekonomikë</t>
    </r>
  </si>
  <si>
    <t>Kosto totale e produktit 6</t>
  </si>
  <si>
    <t>Produkti 7</t>
  </si>
  <si>
    <t>Njësi vreshti dhe ullishte të rregjistruara</t>
  </si>
  <si>
    <t xml:space="preserve">Ka të bëjë me rregjistrimin e njësive shtesë të vreshtave dhe ullishtave në bazën e të dhënave për Kadastrën e vreshtarisë, verës dhe Ullirit në funksion të gjurmueshmërisë së origjinës së produktit dhe sigurisë ushqimore të konsumatorit. Aktualisht, në këtë bazë të dhënash deri në fund të vitit 2017 janë rregjistruar 43,639 njësi vreshti dhe ulliri. Për vitet në vazhdim do të shtohen çdo vit 10,000 njësi (Vreshti dhe ulliri sëbashku). </t>
  </si>
  <si>
    <t>Numër njësish vreshti dhe ulliri</t>
  </si>
  <si>
    <r>
      <t>Detajimi i Kostos Totale të</t>
    </r>
    <r>
      <rPr>
        <b/>
        <sz val="8"/>
        <color indexed="10"/>
        <rFont val="Garamond"/>
        <family val="1"/>
      </rPr>
      <t xml:space="preserve"> Produktit 7 </t>
    </r>
    <r>
      <rPr>
        <b/>
        <sz val="8"/>
        <color indexed="8"/>
        <rFont val="Garamond"/>
        <family val="1"/>
      </rPr>
      <t>sipas Artikujve Ekonomikë</t>
    </r>
  </si>
  <si>
    <t>Kosto totale e produktit 7</t>
  </si>
  <si>
    <t>Shpenzimet Kapitale</t>
  </si>
  <si>
    <t>Shpenzime administrative kapitale për AZHBR</t>
  </si>
  <si>
    <t xml:space="preserve">Njësi të rikostruktuara </t>
  </si>
  <si>
    <t>Kodi i Projektit sipas listes se investimeve</t>
  </si>
  <si>
    <t xml:space="preserve">Do të rikonstruktohen godina e AZHBR. </t>
  </si>
  <si>
    <t xml:space="preserve">Numër </t>
  </si>
  <si>
    <t>Kapitull 01</t>
  </si>
  <si>
    <t>Kapitull 03</t>
  </si>
  <si>
    <t>Kapitull 04</t>
  </si>
  <si>
    <t xml:space="preserve">Shënim: Shpjegoni supozimet dhe llogaritjet për Produktin 1 </t>
  </si>
  <si>
    <t>Blerje paisjesh elektronike</t>
  </si>
  <si>
    <t>Blerje pajisjesh të ndryshme dhe pajisje elektronike AZHBR</t>
  </si>
  <si>
    <t>Do të bëhet blerje e paisjeve elektronike per AZHBR</t>
  </si>
  <si>
    <r>
      <t xml:space="preserve">Detajimi i Kostos Totale të </t>
    </r>
    <r>
      <rPr>
        <b/>
        <sz val="8"/>
        <color indexed="10"/>
        <rFont val="Garamond"/>
        <family val="1"/>
      </rPr>
      <t>Produktit 2</t>
    </r>
    <r>
      <rPr>
        <b/>
        <sz val="8"/>
        <color indexed="8"/>
        <rFont val="Garamond"/>
        <family val="1"/>
      </rPr>
      <t xml:space="preserve"> sipas Artikujve Ekonomikë</t>
    </r>
  </si>
  <si>
    <t>Shënim: Shpjegoni supozimet dhe llogaritjet për Produktin 2</t>
  </si>
  <si>
    <t>Blerje pajisjesh elektronike per QTTB F. Kruje</t>
  </si>
  <si>
    <t>Do të bëhet blerje e paisjeve elektronike per QTTB F.Kruje</t>
  </si>
  <si>
    <r>
      <t xml:space="preserve">Detajimi i Kostos Totale të </t>
    </r>
    <r>
      <rPr>
        <b/>
        <sz val="8"/>
        <color indexed="10"/>
        <rFont val="Garamond"/>
        <family val="1"/>
      </rPr>
      <t>Produktit 3</t>
    </r>
    <r>
      <rPr>
        <b/>
        <sz val="8"/>
        <color indexed="8"/>
        <rFont val="Garamond"/>
        <family val="1"/>
      </rPr>
      <t xml:space="preserve"> sipas Artikujve Ekonomikë</t>
    </r>
  </si>
  <si>
    <t>Kosto totale e produktit3</t>
  </si>
  <si>
    <t>Shënim: Shpjegoni supozimet dhe llogaritjet për Produktin 3</t>
  </si>
  <si>
    <t>Blerje pajisjesh të ndryshme dhe pajisje elektronike ESHF</t>
  </si>
  <si>
    <t>Do të bëhet blerje e paisjeve laboratorike per ESHF</t>
  </si>
  <si>
    <r>
      <t xml:space="preserve">Detajimi i Kostos Totale të </t>
    </r>
    <r>
      <rPr>
        <b/>
        <sz val="8"/>
        <color indexed="10"/>
        <rFont val="Garamond"/>
        <family val="1"/>
      </rPr>
      <t>Produktit 4</t>
    </r>
    <r>
      <rPr>
        <b/>
        <sz val="8"/>
        <color indexed="8"/>
        <rFont val="Garamond"/>
        <family val="1"/>
      </rPr>
      <t xml:space="preserve"> sipas Artikujve Ekonomikë</t>
    </r>
  </si>
  <si>
    <t>Shënim: Shpjegoni supozimet dhe llogaritjet për Produktin 4</t>
  </si>
  <si>
    <t>Hapje faqe interneti</t>
  </si>
  <si>
    <t>Shpenzime per hapjen e faqes se internetit per AKDC</t>
  </si>
  <si>
    <r>
      <t xml:space="preserve">Detajimi i Kostos Totale të </t>
    </r>
    <r>
      <rPr>
        <b/>
        <sz val="8"/>
        <color indexed="10"/>
        <rFont val="Garamond"/>
        <family val="1"/>
      </rPr>
      <t>Produktit 5</t>
    </r>
    <r>
      <rPr>
        <b/>
        <sz val="8"/>
        <color indexed="8"/>
        <rFont val="Garamond"/>
        <family val="1"/>
      </rPr>
      <t xml:space="preserve"> sipas Artikujve Ekonomikë</t>
    </r>
  </si>
  <si>
    <t>Shënim: Shpjegoni supozimet dhe llogaritjet për Produktin 5</t>
  </si>
  <si>
    <t>Blerje uniforma per AZHBR</t>
  </si>
  <si>
    <t xml:space="preserve">Blerje uniforma </t>
  </si>
  <si>
    <t>Do te blihen uniforma per drejtorine e kontrollit ne AZHBR</t>
  </si>
  <si>
    <r>
      <t xml:space="preserve">Detajimi i Kostos Totale të </t>
    </r>
    <r>
      <rPr>
        <b/>
        <sz val="8"/>
        <color indexed="10"/>
        <rFont val="Garamond"/>
        <family val="1"/>
      </rPr>
      <t>Produktit 6</t>
    </r>
    <r>
      <rPr>
        <b/>
        <sz val="8"/>
        <color indexed="8"/>
        <rFont val="Garamond"/>
        <family val="1"/>
      </rPr>
      <t xml:space="preserve"> sipas Artikujve Ekonomikë</t>
    </r>
  </si>
  <si>
    <t>Shënim: Shpjegoni supozimet dhe llogaritjet për Produktin 6</t>
  </si>
  <si>
    <t>Mobilim zyrash</t>
  </si>
  <si>
    <r>
      <t>Produkti</t>
    </r>
    <r>
      <rPr>
        <b/>
        <sz val="8"/>
        <color indexed="8"/>
        <rFont val="Garamond"/>
        <family val="1"/>
      </rPr>
      <t xml:space="preserve"> 7</t>
    </r>
  </si>
  <si>
    <t>Blerje paisje</t>
  </si>
  <si>
    <t>Do te blihen paisje per mobilimin e zyrave te AZHBR</t>
  </si>
  <si>
    <r>
      <t xml:space="preserve">Detajimi i Kostos Totale të </t>
    </r>
    <r>
      <rPr>
        <b/>
        <sz val="8"/>
        <color indexed="10"/>
        <rFont val="Garamond"/>
        <family val="1"/>
      </rPr>
      <t>Produktit 7</t>
    </r>
    <r>
      <rPr>
        <b/>
        <sz val="8"/>
        <color indexed="8"/>
        <rFont val="Garamond"/>
        <family val="1"/>
      </rPr>
      <t xml:space="preserve"> sipas Artikujve Ekonomikë</t>
    </r>
  </si>
  <si>
    <t>Shënim: Shpjegoni supozimet dhe llogaritjet për Produktin 7</t>
  </si>
  <si>
    <r>
      <t>Produkti</t>
    </r>
    <r>
      <rPr>
        <b/>
        <sz val="8"/>
        <color indexed="8"/>
        <rFont val="Garamond"/>
        <family val="1"/>
      </rPr>
      <t xml:space="preserve"> 8</t>
    </r>
  </si>
  <si>
    <t>Blerje paisje per AKDC</t>
  </si>
  <si>
    <t>Do të blihet pajisje te ndryshme per AKDC</t>
  </si>
  <si>
    <r>
      <t xml:space="preserve">Detajimi i Kostos Totale të </t>
    </r>
    <r>
      <rPr>
        <b/>
        <sz val="8"/>
        <color indexed="10"/>
        <rFont val="Garamond"/>
        <family val="1"/>
      </rPr>
      <t>Produktit 8</t>
    </r>
    <r>
      <rPr>
        <b/>
        <sz val="8"/>
        <color indexed="8"/>
        <rFont val="Garamond"/>
        <family val="1"/>
      </rPr>
      <t xml:space="preserve"> sipas Artikujve Ekonomikë</t>
    </r>
  </si>
  <si>
    <t>Kosto totale e produktit 8</t>
  </si>
  <si>
    <t>Shënim: Shpjegoni supozimet dhe llogaritjet për Produktin 8</t>
  </si>
  <si>
    <t>Blerje sistem kamera ne Agropika</t>
  </si>
  <si>
    <t>Produkti 9</t>
  </si>
  <si>
    <t>Do te blihesistem kamera sigurie per Agropikat - AZHBR</t>
  </si>
  <si>
    <t>Numer</t>
  </si>
  <si>
    <r>
      <t xml:space="preserve">Detajimi i Kostos Totale të </t>
    </r>
    <r>
      <rPr>
        <b/>
        <sz val="8"/>
        <color indexed="10"/>
        <rFont val="Garamond"/>
        <family val="1"/>
      </rPr>
      <t>Produktit 9</t>
    </r>
    <r>
      <rPr>
        <b/>
        <sz val="8"/>
        <color indexed="8"/>
        <rFont val="Garamond"/>
        <family val="1"/>
      </rPr>
      <t xml:space="preserve"> sipas Artikujve Ekonomikë</t>
    </r>
  </si>
  <si>
    <t>Kosto totale e produktit 9</t>
  </si>
  <si>
    <t>Shënim: Shpjegoni supozimet dhe llogaritjet për Produktin 9</t>
  </si>
  <si>
    <t>Blerje paisje zyre</t>
  </si>
  <si>
    <t>Produkti 10</t>
  </si>
  <si>
    <t>Do te blihen paisje zyre per ESHF</t>
  </si>
  <si>
    <r>
      <t xml:space="preserve">Detajimi i Kostos Totale të </t>
    </r>
    <r>
      <rPr>
        <b/>
        <sz val="8"/>
        <color indexed="10"/>
        <rFont val="Garamond"/>
        <family val="1"/>
      </rPr>
      <t>Produktit 10</t>
    </r>
    <r>
      <rPr>
        <b/>
        <sz val="8"/>
        <color indexed="8"/>
        <rFont val="Garamond"/>
        <family val="1"/>
      </rPr>
      <t xml:space="preserve"> sipas Artikujve Ekonomikë</t>
    </r>
  </si>
  <si>
    <t>Kosto totale e produktit 10</t>
  </si>
  <si>
    <t>Kategoria 2: Shpenzimet për projekte investimesh</t>
  </si>
  <si>
    <t>Kodi i Projektit të Investimeve</t>
  </si>
  <si>
    <t>Krijimi dhe Lehtësimi i Mbështetjes së Agrobiznesit (BERZH)</t>
  </si>
  <si>
    <t>Përfitues kredish nga subjektet e Agro-biznesit</t>
  </si>
  <si>
    <t>Shpenzime të mbështetura nga ndërhyrjet përmes projekteve me donatorët. Ky produkt ka të bëjë me zbatimin e Projekteve me financim të huaj dhe bashkëfinancim që zbatohen në fushën e bujqësisë dhe zhvillimit rural:   Projekti "Krijimi dhe Lehtësimi i Mbështetjes së Agrobiznesit (BERZH)"</t>
  </si>
  <si>
    <t>Numër</t>
  </si>
  <si>
    <t>Programi- Për zhvillimin e qëndrueshëm të sektorit të ullinjve (ASDO)</t>
  </si>
  <si>
    <t xml:space="preserve">Produkti 2 </t>
  </si>
  <si>
    <t>Përfitues nga Programi për Sektorin e ullinjëve</t>
  </si>
  <si>
    <t xml:space="preserve">Shpenzime të planifikuara si financim i huaj për dhënie grantesh subjekteve dhe fermerëve për mbjellje dhe përpunim në sektorin e ullishtarisë </t>
  </si>
  <si>
    <r>
      <t xml:space="preserve">Detajimi i Kostos Totale të </t>
    </r>
    <r>
      <rPr>
        <b/>
        <sz val="8"/>
        <color indexed="10"/>
        <rFont val="Garamond"/>
        <family val="1"/>
      </rPr>
      <t xml:space="preserve">Produktit 2 </t>
    </r>
    <r>
      <rPr>
        <b/>
        <sz val="8"/>
        <color indexed="8"/>
        <rFont val="Garamond"/>
        <family val="1"/>
      </rPr>
      <t>sipas Artikujve Ekonomikë</t>
    </r>
  </si>
  <si>
    <t>Programi- Për fuqizimin e agjencise se pagesave (ARDA)</t>
  </si>
  <si>
    <t>Përfitues nga Programi për fuqizimin e agjencise se pagesave</t>
  </si>
  <si>
    <t>Shpenzime të planifikuara si financim i huaj për krijimin e e sistemit te integruar ne AZHBR</t>
  </si>
  <si>
    <r>
      <t xml:space="preserve">Detajimi i Kostos Totale të </t>
    </r>
    <r>
      <rPr>
        <b/>
        <sz val="8"/>
        <color indexed="10"/>
        <rFont val="Garamond"/>
        <family val="1"/>
      </rPr>
      <t xml:space="preserve">Produktit 3 </t>
    </r>
    <r>
      <rPr>
        <b/>
        <sz val="8"/>
        <color indexed="8"/>
        <rFont val="Garamond"/>
        <family val="1"/>
      </rPr>
      <t>sipas Artikujve Ekonomikë</t>
    </r>
  </si>
  <si>
    <t>Programi- Për fuqizimin e agjencise se pagesave (ASSI)</t>
  </si>
  <si>
    <r>
      <t xml:space="preserve">Detajimi i Kostos Totale të </t>
    </r>
    <r>
      <rPr>
        <b/>
        <sz val="8"/>
        <color indexed="10"/>
        <rFont val="Garamond"/>
        <family val="1"/>
      </rPr>
      <t xml:space="preserve">Produktit 4 </t>
    </r>
    <r>
      <rPr>
        <b/>
        <sz val="8"/>
        <color indexed="8"/>
        <rFont val="Garamond"/>
        <family val="1"/>
      </rPr>
      <t>sipas Artikujve Ekonomikë</t>
    </r>
  </si>
  <si>
    <t>Mbështetje për modernizimin e Sektorit të blegtorisë në Shqipëri, IPA 2013</t>
  </si>
  <si>
    <t>Rritja e kapaciteteve të ekstensionit publik nëpërmjet trainimeve</t>
  </si>
  <si>
    <t xml:space="preserve">Shpenzime të mbështetura nga ndërhyrjet përmes projekteve me donatorët. Ky produkt ka të bëjë me zbatimin e Projekteve me financim të huaj dhe bashkëfinancim që zbatohen në fushën e bujqësisë dhe zhvillimit rural: 1.  Mbështetje për modernizimin e Sektorit të blegtorisë në Shqipëri, IPA 2013; </t>
  </si>
  <si>
    <t>Numer dokumentash te prodhuar</t>
  </si>
  <si>
    <t xml:space="preserve">Projekti i shërbimeve mjedisore </t>
  </si>
  <si>
    <t>Grante të dhëna përfituesëve në kuadrin e Projektit të shërbimeve mjedisore</t>
  </si>
  <si>
    <t>Fondet e planifikuara nga Banka Botërore si financim i huaj (Grant) për dhënien e granteve për mbrojtjen nga erozioni i pyjeve</t>
  </si>
  <si>
    <t>IPARD II</t>
  </si>
  <si>
    <t>Përfitues nga Programi IPARD II n</t>
  </si>
  <si>
    <t>Ka të bëjë me numrin e përfituesëve dhe fondet e transferuara në buxhetet e aplikantëve që kryejnë  investime fizike në nivel ferme, ne perpunim dhe ne diversifikim dhe zhvillim biznesi dhe që shpallen fitues të fondeve të programit IPARD II</t>
  </si>
  <si>
    <r>
      <t xml:space="preserve">Detajimi i Kostos Totale të </t>
    </r>
    <r>
      <rPr>
        <b/>
        <sz val="8"/>
        <color indexed="10"/>
        <rFont val="Garamond"/>
        <family val="1"/>
      </rPr>
      <t xml:space="preserve">Produktit 7 </t>
    </r>
    <r>
      <rPr>
        <b/>
        <sz val="8"/>
        <color indexed="8"/>
        <rFont val="Garamond"/>
        <family val="1"/>
      </rPr>
      <t>sipas Artikujve Ekonomikë</t>
    </r>
  </si>
  <si>
    <t>GIZ - Zhvillimi I qendrueshem ne zonat rurale ne Shqiperi - SDRA</t>
  </si>
  <si>
    <t>Produkti 8</t>
  </si>
  <si>
    <t>Përfitues nga projekti</t>
  </si>
  <si>
    <t>Ka të bëjë me numrin e përfituesëve përmes dhënies së asistencës teknike fermerëve, subjekteve, grupeve të interesit në zonat rurale të Shqipërisë.</t>
  </si>
  <si>
    <r>
      <t xml:space="preserve">Detajimi i Kostos Totale të </t>
    </r>
    <r>
      <rPr>
        <b/>
        <sz val="8"/>
        <color indexed="10"/>
        <rFont val="Garamond"/>
        <family val="1"/>
      </rPr>
      <t xml:space="preserve">Produktit 8 </t>
    </r>
    <r>
      <rPr>
        <b/>
        <sz val="8"/>
        <color indexed="8"/>
        <rFont val="Garamond"/>
        <family val="1"/>
      </rPr>
      <t>sipas Artikujve Ekonomikë</t>
    </r>
  </si>
  <si>
    <t xml:space="preserve">FOOD4Health </t>
  </si>
  <si>
    <t>Ka të bëjë me institucionet përfituese të varësisë së Ministrisë QTTB Korçë dhe Vlorë, përmes dhënies së asistencës teknike në kuadër të projektit crossborder</t>
  </si>
  <si>
    <r>
      <t xml:space="preserve">Detajimi i Kostos Totale të </t>
    </r>
    <r>
      <rPr>
        <b/>
        <sz val="8"/>
        <color indexed="10"/>
        <rFont val="Garamond"/>
        <family val="1"/>
      </rPr>
      <t xml:space="preserve">Produktit 9 </t>
    </r>
    <r>
      <rPr>
        <b/>
        <sz val="8"/>
        <color indexed="8"/>
        <rFont val="Garamond"/>
        <family val="1"/>
      </rPr>
      <t>sipas Artikujve Ekonomikë</t>
    </r>
  </si>
  <si>
    <t>Modernizimi i  bujqësisë nëpërmjet realizimit të "kartës së fermerit" dhe sistemit te monitorimit agro-meteorologjik</t>
  </si>
  <si>
    <t>Produkti 11</t>
  </si>
  <si>
    <t>Ka të bëjë me realizimin e kartës elektronike të fermerit dhe sistemin e monitorimit metereologjik</t>
  </si>
  <si>
    <r>
      <t xml:space="preserve">Detajimi i Kostos Totale të </t>
    </r>
    <r>
      <rPr>
        <b/>
        <sz val="8"/>
        <color indexed="10"/>
        <rFont val="Garamond"/>
        <family val="1"/>
      </rPr>
      <t xml:space="preserve">Produktit 11 </t>
    </r>
    <r>
      <rPr>
        <b/>
        <sz val="8"/>
        <color indexed="8"/>
        <rFont val="Garamond"/>
        <family val="1"/>
      </rPr>
      <t>sipas Artikujve Ekonomikë</t>
    </r>
  </si>
  <si>
    <t>Kosto totale e produktit 11</t>
  </si>
  <si>
    <t>Ndryshimi në % i totalit të shpenzimeve të Programit</t>
  </si>
  <si>
    <t>Irfan Tarelli</t>
  </si>
  <si>
    <t>Koordinatori i GMS/ Nënunësi Autorizues</t>
  </si>
  <si>
    <t>Emri: Enea Hoti</t>
  </si>
  <si>
    <t xml:space="preserve">FORMAT 2: FORMATI STANDARD I PËRGATITJES SË KËRKESAVE BUXHETORE PBA 2021-2023 </t>
  </si>
  <si>
    <t>Menaxhim i Qëndrueshëm i Tokës Bujqësore</t>
  </si>
  <si>
    <t>05470</t>
  </si>
  <si>
    <t>Krijimi i një sistemi modern  informacioni mbi tokën  bujqësore si një instrument efektiv në realizimin e politikës për një administrim të qëndrueshëm të tokës bujqësore, përdorimit, mbrojtjes, konsolidimit dhe zhvillimin e tregut të saj.</t>
  </si>
  <si>
    <t xml:space="preserve">Administrimi i qëndrueshëm i tokës bujqësore nëpërmjet përmirësimit të vazhdueshëm të sistemit të informacionit dhe funksionimit të një kadastre toke të shumëllojshme. </t>
  </si>
  <si>
    <t>Sipërfaqja e tokës së dixhitalizuar në %</t>
  </si>
  <si>
    <t xml:space="preserve">Rregjistra të dixhitalizuara të njësive administrative </t>
  </si>
  <si>
    <t>Njësi administrative të integruara në aplikacionin Web GIS</t>
  </si>
  <si>
    <t xml:space="preserve">Krijimi i sistemit të informacionit për tokën (LIS) dhe integrimi në GIS  </t>
  </si>
  <si>
    <t>Trend rrites</t>
  </si>
  <si>
    <t>Sipërfaqe toke bujqësore në (ha), e integruar në Sistemin e Informacionit Gjeografik (GIS)</t>
  </si>
  <si>
    <t xml:space="preserve">Sistemi i informacionit mbi tokën LIS i plotësuar dhe integrimi i saj në GIS </t>
  </si>
  <si>
    <t xml:space="preserve">Ky produkt do të kontribuojë në kërkesat që ka qeveria për; mbledhjen, përpunimin, organizimin, përmirësimin e vazhdueshëm të të dhënave; në ndërtimin e principeve të drejta për menaxhimin e qëndueshëm të burimeve tokësore, proçesin e monitorimit të politikave, strategjive si dhe në ndërtimin e politikave të zhvillimit të sektorit të bujqësisë, lidhur ngushtë këto dhe me mbrojtjen e tokës bujqësore. </t>
  </si>
  <si>
    <t>(hektar)</t>
  </si>
  <si>
    <r>
      <rPr>
        <b/>
        <sz val="8"/>
        <color rgb="FFFF0000"/>
        <rFont val="Garamond"/>
        <family val="1"/>
      </rPr>
      <t>Produkti 2</t>
    </r>
    <r>
      <rPr>
        <sz val="8"/>
        <color theme="1"/>
        <rFont val="Garamond"/>
        <family val="1"/>
      </rPr>
      <t>(shto produkte sipas rastit)</t>
    </r>
  </si>
  <si>
    <r>
      <t>Detajimi i Kostos Totale të</t>
    </r>
    <r>
      <rPr>
        <b/>
        <sz val="8"/>
        <color rgb="FFFF0000"/>
        <rFont val="Garamond"/>
        <family val="1"/>
      </rPr>
      <t xml:space="preserve"> Produktit X </t>
    </r>
    <r>
      <rPr>
        <b/>
        <sz val="8"/>
        <color theme="1"/>
        <rFont val="Garamond"/>
        <family val="1"/>
      </rPr>
      <t>sipas Artikujve Ekonomikë</t>
    </r>
  </si>
  <si>
    <t>Kosto totale e produktit X</t>
  </si>
  <si>
    <r>
      <rPr>
        <b/>
        <sz val="8"/>
        <color rgb="FFFF0000"/>
        <rFont val="Garamond"/>
        <family val="1"/>
      </rPr>
      <t>Produkti 3</t>
    </r>
    <r>
      <rPr>
        <sz val="8"/>
        <color theme="1"/>
        <rFont val="Garamond"/>
        <family val="1"/>
      </rPr>
      <t>(shto produkte sipas rastit)</t>
    </r>
  </si>
  <si>
    <t>Kosto totale e produkti 2</t>
  </si>
  <si>
    <t>Produkti X (shto produkte sipas rastit)</t>
  </si>
  <si>
    <r>
      <t xml:space="preserve">Detajimi i Kostos Totale të </t>
    </r>
    <r>
      <rPr>
        <b/>
        <sz val="8"/>
        <color rgb="FFFF0000"/>
        <rFont val="Garamond"/>
        <family val="1"/>
      </rPr>
      <t xml:space="preserve">Produktit 1&amp;2 …X </t>
    </r>
    <r>
      <rPr>
        <b/>
        <sz val="8"/>
        <color theme="1"/>
        <rFont val="Garamond"/>
        <family val="1"/>
      </rPr>
      <t>sipas Artikujve Ekonomikë</t>
    </r>
  </si>
  <si>
    <t xml:space="preserve">Kosto totale e projektit </t>
  </si>
  <si>
    <r>
      <t xml:space="preserve">Detajimi i Kostos Totale të </t>
    </r>
    <r>
      <rPr>
        <b/>
        <sz val="8"/>
        <color rgb="FFFF0000"/>
        <rFont val="Garamond"/>
        <family val="1"/>
      </rPr>
      <t>Produktit X</t>
    </r>
    <r>
      <rPr>
        <b/>
        <sz val="8"/>
        <color theme="1"/>
        <rFont val="Garamond"/>
        <family val="1"/>
      </rPr>
      <t xml:space="preserve"> sipas Artikujve Ekonomikë</t>
    </r>
  </si>
  <si>
    <r>
      <t xml:space="preserve">Detajimi i Kostos Totale të </t>
    </r>
    <r>
      <rPr>
        <b/>
        <sz val="8"/>
        <color rgb="FFFF0000"/>
        <rFont val="Garamond"/>
        <family val="1"/>
      </rPr>
      <t xml:space="preserve">Produktit X </t>
    </r>
    <r>
      <rPr>
        <b/>
        <sz val="8"/>
        <color theme="1"/>
        <rFont val="Garamond"/>
        <family val="1"/>
      </rPr>
      <t>sipas Artikujve Ekonomikë</t>
    </r>
  </si>
  <si>
    <t xml:space="preserve">Kosto totale e produktit </t>
  </si>
  <si>
    <t xml:space="preserve">Pjerin Shoshi </t>
  </si>
  <si>
    <t>Koordinatori i GMS/ Nëpunësi Autorizues</t>
  </si>
  <si>
    <r>
      <t xml:space="preserve">Bledar </t>
    </r>
    <r>
      <rPr>
        <b/>
        <sz val="9"/>
        <rFont val="Calibri"/>
        <family val="2"/>
      </rPr>
      <t>Çuçi</t>
    </r>
  </si>
  <si>
    <t xml:space="preserve">Produkti 10 </t>
  </si>
  <si>
    <t>Krijimi sistemi per funksionimin e skemes se naftes pa taxa te fermerit, me pajisje kompjuterike</t>
  </si>
  <si>
    <t>Pajisje per funksionimin e skemes se naftes</t>
  </si>
  <si>
    <t>Shpenzime per krijimin e sistemit funksional me oajisjet e nevojsjme per skemen e naftes pa taksa per fermeret</t>
  </si>
  <si>
    <t>Mbështetja për peshkim</t>
  </si>
  <si>
    <t>04230</t>
  </si>
  <si>
    <t xml:space="preserve">Politikat që do të ndiqen në kuadër të këtij programi janë në përputhje me Politikën e Përbashkët të Peshkimit të BE dhe të Strategjisë Kombëtare të Peshkimit me fokus zhvillimin e qëndrueshëm të sektorit të peshkimit dhe akuakultures, shfrytëzimin e përgjegjshëm të burimeve peshkore  dhe kapaciteteve të flotes së peshkimit për arritjen e një ekuilibri të qëndrueshëm midis tyre, përcaktimin e rregullave për menaxhimin dhe bashkëmenaxhimin e sektorit të peshkimit dhe te porteve dhe qendrave të peshkimit edhe në kuadër të politikës së tregut,  nxitjen dhe përkrahjen e kërkimit shkencor  dhe grumbullimit të të dhënave në peshkim, zbatimin e një politike strukturore dhe ngritjen e një sistemi kontrolli dhe inspektimi për peshkimin në det, në tokë dhe në të gjithë zinxhirin e tregut. </t>
  </si>
  <si>
    <t>Menaxhimi i peshkimit dhe akuakulturës duke mbështetur sektorin me politika strukturore për tregjet, politikat tregtare dhe politikat ndërkombëtare me qëllim  zhvillimin e aktivitetit të peshkimit në përputhje me standardet e BE duke garantuar konkurueshmërinë, mbrojtjen e resurseve.</t>
  </si>
  <si>
    <t>Numër politikash strukturore të miratuara për peshkimin dhe akuakulturën</t>
  </si>
  <si>
    <t xml:space="preserve">Nr. Shoqatash /organizatash peshkimi te krijuara </t>
  </si>
  <si>
    <t>Nr Shkeljesh të vërejtura. Zbatim rekomandimesh në rritje</t>
  </si>
  <si>
    <t xml:space="preserve">Sasia e prodhimit te molusqeve (ne ton) </t>
  </si>
  <si>
    <t>Përqindja e pjesmarrjes së grave në industrinë e përpunimit të produkteve peshkore</t>
  </si>
  <si>
    <t>Menaxhim I infrastrukturës portuale  sipas politikave e standarteve të miratuar</t>
  </si>
  <si>
    <t>Nr Shkeljesh te verejtura. Zbatim rekomandimesh ne rritje</t>
  </si>
  <si>
    <t>Infrastrukture portuale e mirëmenaxhuar</t>
  </si>
  <si>
    <t xml:space="preserve">Ky produkt ka për qëllim menaxhimin e porteve Shëngjin, Vlore, Sarandë e Durrës dhe të tre ekonomive Zvezdë, Lin e Butrint duke bërë te mundur rritjen e produktivitetit të resurseve nëpërmjet menaxhimit të programeve të ripopullimit me rasate. </t>
  </si>
  <si>
    <t>numër porte dhe ekonomi peshkimi</t>
  </si>
  <si>
    <t>ok</t>
  </si>
  <si>
    <t xml:space="preserve">Kontrollet e inspektoriatit të peshkimit në subjektet e peshkimit. </t>
  </si>
  <si>
    <t xml:space="preserve">Kontrollet kanë për qëllim garantimin e zbatimit të politikave nëpërmjet inspektimit e kontrollit të subjekteve të peshkimit të licensuara dhe të palicensuara nga inspektoriati i peshkimit në rrethe. </t>
  </si>
  <si>
    <t>Sistemi i vrojtim monitorimit e survejimit në anijet e peshkimit të instaluara.</t>
  </si>
  <si>
    <t>Mirëmbajtja e sistemit të anijet dhe e sistemit te vrojtim  monitorimit e survejimit VMS, nëpërmjet QNOD</t>
  </si>
  <si>
    <t>sistem</t>
  </si>
  <si>
    <t xml:space="preserve">Raporte të kryera për një monitorim sa më të saktë të aktiviteteve të lidhur me peshkimin, akuakulturën dhe molusqet. </t>
  </si>
  <si>
    <t xml:space="preserve">Produkti synon një monitorim sa me te saktë të aktiviteteve lidhur me peshkimin, akuakulturën dhe molusqet. </t>
  </si>
  <si>
    <t>numër raportesh</t>
  </si>
  <si>
    <t>Ripopullim me rasate për pasurim të resurseve peshkore</t>
  </si>
  <si>
    <t xml:space="preserve">Ripopullim me rasate për rritjen e rezervave peshkore. Ky produkt ka për qëllim menaxhimin e rasateve në liqenin e Fierzes me 200.000 cope, liqenin ee Ulzës e Shkopetit me 150.000 copë, në Ujëmbldhesin e Bovillës me 50.000 copë, në liqenin Artificial të Tiranës me 50.000 copë rasate të llojeve krap, amur ballëgjerë. </t>
  </si>
  <si>
    <t>numër rasatesh</t>
  </si>
  <si>
    <t>Ngritje e infrastruktures se  markatave te peshkimit nëpër porte</t>
  </si>
  <si>
    <t xml:space="preserve"> Ndertimi i tregut te peshkut Vlore (markato)</t>
  </si>
  <si>
    <t xml:space="preserve">Infrastrukturë e përmirësuar në porte do të bëjë të mundur përmiresimin  e tregtimit të produkteve peshkore, si nëpërmjet ngritjes së markateve te peshkimit dhe kontrollit më të mirë të produkteve. </t>
  </si>
  <si>
    <t>numër projektesh</t>
  </si>
  <si>
    <r>
      <t xml:space="preserve">Detajimi i Kostos Totale të </t>
    </r>
    <r>
      <rPr>
        <b/>
        <sz val="8"/>
        <color indexed="10"/>
        <rFont val="Garamond"/>
        <family val="1"/>
      </rPr>
      <t xml:space="preserve">Produktit 1 </t>
    </r>
    <r>
      <rPr>
        <b/>
        <sz val="8"/>
        <color indexed="8"/>
        <rFont val="Garamond"/>
        <family val="1"/>
      </rPr>
      <t>sipas Artikujve Ekonomikë</t>
    </r>
  </si>
  <si>
    <t>Ndërtimi i Tregut  Shëngjin</t>
  </si>
  <si>
    <t>M051510</t>
  </si>
  <si>
    <t>numer tregu</t>
  </si>
  <si>
    <t>Standarte ndërkombëtare te perafruar (EU, ICCAT, GFCM)</t>
  </si>
  <si>
    <t>Nr standartesh të përafruar</t>
  </si>
  <si>
    <t>Numër Logbookeve të dorëzuar krahasuar me numrin e daljeve në peshkim</t>
  </si>
  <si>
    <t>Emërtimi i Treguesit x (shto tregues sipas rastit)</t>
  </si>
  <si>
    <t>Vlera Bazë</t>
  </si>
  <si>
    <t>Vlera e Synuar</t>
  </si>
  <si>
    <t>Standartet nderkombetare te perafruar (EU, ICCAT, GFCM</t>
  </si>
  <si>
    <t>Nëpërmjet këtij produkti, nën objektivin përafrimin dhe përshtatjen e standarteve, kryhen trajnime për stafin menaxhues dhe përfaqësues të OMP-ve</t>
  </si>
  <si>
    <t>numër aktivitetesh</t>
  </si>
  <si>
    <t>Produktet për Objektivin  2</t>
  </si>
  <si>
    <t>Dokumenti sektorial per Peshkimii</t>
  </si>
  <si>
    <t>Dokumenti sektorial për Peshkimi fonancimi i huaj IPA II</t>
  </si>
  <si>
    <t>18AJ 702</t>
  </si>
  <si>
    <t>Pergatitja e dokumjentit sektorial per peshkimin IPA II</t>
  </si>
  <si>
    <t>numer dokumenti</t>
  </si>
  <si>
    <t>Dizenjimi i nje porti peshkimi - IPA 2016</t>
  </si>
  <si>
    <t>Dizenjimi i portit te peshkimit Vlorë</t>
  </si>
  <si>
    <t>Mbështetje për zhvillimin e tregjeve dhe prodhimtarisëe detare.</t>
  </si>
  <si>
    <t>Mbështetje për zhvillimin e tregjeve dhe prodhimtarisë detare.</t>
  </si>
  <si>
    <t>numër dokumenti</t>
  </si>
  <si>
    <t>Sistemi  VMS</t>
  </si>
  <si>
    <t>Kodi i Projektit sipas listës se investimeve</t>
  </si>
  <si>
    <t>Instalimi I sistemit VMS te Anijeve te peshkimit</t>
  </si>
  <si>
    <r>
      <t xml:space="preserve">Detajimi i Kostos Totale të </t>
    </r>
    <r>
      <rPr>
        <b/>
        <sz val="8"/>
        <color indexed="10"/>
        <rFont val="Times New Roman"/>
        <family val="1"/>
        <charset val="238"/>
      </rPr>
      <t xml:space="preserve">Produktit 1 </t>
    </r>
    <r>
      <rPr>
        <b/>
        <sz val="8"/>
        <color indexed="8"/>
        <rFont val="Times New Roman"/>
        <family val="1"/>
        <charset val="238"/>
      </rPr>
      <t>sipas Artikujve Ekonomikë</t>
    </r>
  </si>
  <si>
    <t>Projekti i thellimit të grykëderdhjes së kanalit të Butrintit me detin dhe porti I vlores</t>
  </si>
  <si>
    <t>Studim dhe projektim  i thellimit te grykëderdhjes së kanalit te Butrintit me detin</t>
  </si>
  <si>
    <t>Nr. Projektesh zbatimi</t>
  </si>
  <si>
    <r>
      <t xml:space="preserve">Detajimi i Kostos Totale të </t>
    </r>
    <r>
      <rPr>
        <b/>
        <sz val="8"/>
        <color indexed="10"/>
        <rFont val="Times New Roman"/>
        <family val="1"/>
        <charset val="238"/>
      </rPr>
      <t xml:space="preserve">Produktit 2 </t>
    </r>
    <r>
      <rPr>
        <b/>
        <sz val="8"/>
        <color indexed="8"/>
        <rFont val="Times New Roman"/>
        <family val="1"/>
        <charset val="238"/>
      </rPr>
      <t>sipas Artikujve Ekonomikë</t>
    </r>
  </si>
  <si>
    <t>Thellimi i kanalit te portit Vlore</t>
  </si>
  <si>
    <t xml:space="preserve">Produkti 4 </t>
  </si>
  <si>
    <t>Permiresimi i infratruktures se peshkimit</t>
  </si>
  <si>
    <t xml:space="preserve">Permiresimi i infratruktures se peshkimit </t>
  </si>
  <si>
    <r>
      <t xml:space="preserve">Detajimi i Kostos Totale të </t>
    </r>
    <r>
      <rPr>
        <b/>
        <sz val="8"/>
        <color indexed="10"/>
        <rFont val="Times New Roman"/>
        <family val="1"/>
        <charset val="238"/>
      </rPr>
      <t xml:space="preserve">Produktit 4 </t>
    </r>
    <r>
      <rPr>
        <b/>
        <sz val="8"/>
        <color indexed="8"/>
        <rFont val="Times New Roman"/>
        <family val="1"/>
        <charset val="238"/>
      </rPr>
      <t>sipas Artikujve Ekonomikë</t>
    </r>
  </si>
  <si>
    <t>Lauresha Grezda</t>
  </si>
  <si>
    <t>FORMATI STANDARD I PËRGATITJES SË KËRKESAVE BUXHETORE PBA 2021-2023</t>
  </si>
  <si>
    <t xml:space="preserve">Këshillimi dhe Informacioni Bujqësor </t>
  </si>
  <si>
    <t>04860</t>
  </si>
  <si>
    <t>Ky program përfshin realizimin e politikave të MBZHR-së, për zhvillimin e bujqësisë, duke asistuar fermerët me metoda dhe materiale të reja (inpute) për bujqësinë; paketa/karta teknologjike (elementë të përmirësura) për kultura bujqësore dhe blegtorale, hallka të larta të disa lloje farërash e fidanësh të çertifikuara; trajnimin e specialistëve të bujqësisë; publikime dhe mjete të tjera të komunikimit masiv; promovimin e bashkëpunimit bujqësor, promovimin dhe mbështetjen e barazisë gjinore.</t>
  </si>
  <si>
    <t>Përmirësimi i njohurive të fermerëve dhe agrobizneseve duke ofruar asistencë teknike falas me qëllim rritjen e prodhimit</t>
  </si>
  <si>
    <t>Pesha specifike e prodhimit bujqësor në PBB</t>
  </si>
  <si>
    <t>Fermerë që aplikojnë paketa dhe karta teknologjike të ofruara nga ekstensioni, kundrejt numrit total të fermerëve të asistuar</t>
  </si>
  <si>
    <t>Numri i fermërëve që marrin informacion nga strukturat e ekstensionit</t>
  </si>
  <si>
    <t>Rritja e numrit të fermerëve të asistuar nga ekstensioni për aplikimet në skemat kombëtare dhe IPARD</t>
  </si>
  <si>
    <t>Rritja e numrit të grave fermere të informuara përmes strukturave të Shërbimit Këshillimor publik</t>
  </si>
  <si>
    <t>Rritja e të ardhurave nga bazat eksperimentale prodhuese të 5 QTTB-ve</t>
  </si>
  <si>
    <t xml:space="preserve">Ofrimi për fermerët i kartave dhe paketave teknologjike me elementë të përmirësuar dhe rekomandime të dala nga studimet e kryera nga QTTB-të. </t>
  </si>
  <si>
    <t>Numri i kartave teknologjike të ofruara për fermerët</t>
  </si>
  <si>
    <t>Paketat dhe kartat teknologjike të prodhuara nga 5 QTTB që ju vihen në dispozicion fermerëve dhe agrobizneseve dhe aplikohen prej tyre</t>
  </si>
  <si>
    <t>90506AA</t>
  </si>
  <si>
    <t>Nga 5 QTTB kryhen studime, testime dhe rigjenerime të cilat përmes paketave dhe kartave teknologjike ju vihen në dispozicion fermerëve dhe agrobizneseve dhe aplikohen prej tyre.</t>
  </si>
  <si>
    <t>Nr fermerësh</t>
  </si>
  <si>
    <r>
      <t xml:space="preserve">Detajimi i Kostos Totale të </t>
    </r>
    <r>
      <rPr>
        <b/>
        <sz val="11"/>
        <color indexed="10"/>
        <rFont val="Garamond"/>
        <family val="1"/>
      </rPr>
      <t>Produktit 1</t>
    </r>
    <r>
      <rPr>
        <b/>
        <sz val="11"/>
        <color indexed="8"/>
        <rFont val="Garamond"/>
        <family val="1"/>
      </rPr>
      <t xml:space="preserve"> sipas Artikujve Ekonomikë</t>
    </r>
  </si>
  <si>
    <t>Qendra të Transferimit të Teknologjive Bujqësore funksionale</t>
  </si>
  <si>
    <t>90506AB</t>
  </si>
  <si>
    <t>Qendrat e Transferimit të Teknologjive Bujqësore për ushtrimin e funksioneve të tyre duhet të realizojnë shpenzime për realizimin e programeve vjetore dhe mirëmbatjen e vet insitucioneve</t>
  </si>
  <si>
    <t>Nr punonjësish</t>
  </si>
  <si>
    <r>
      <t>Detajimi i Kostos Totale të</t>
    </r>
    <r>
      <rPr>
        <b/>
        <sz val="11"/>
        <color indexed="10"/>
        <rFont val="Garamond"/>
        <family val="1"/>
      </rPr>
      <t xml:space="preserve"> Produktit 2 </t>
    </r>
    <r>
      <rPr>
        <b/>
        <sz val="11"/>
        <color indexed="8"/>
        <rFont val="Garamond"/>
        <family val="1"/>
      </rPr>
      <t>sipas Artikujve Ekonomikë</t>
    </r>
  </si>
  <si>
    <t>Gra të informuara dhe trajnuara nga shërbimi këshillimor publik</t>
  </si>
  <si>
    <t>90506AC</t>
  </si>
  <si>
    <t>QTTB-të në bashkëpunim me AREB ofrojnë trajnime specifike për gratë fermerë në kuadrin e zbutjes së pabarazisë gjinore</t>
  </si>
  <si>
    <r>
      <t>Detajimi i Kostos Totale të</t>
    </r>
    <r>
      <rPr>
        <b/>
        <sz val="11"/>
        <color indexed="10"/>
        <rFont val="Garamond"/>
        <family val="1"/>
      </rPr>
      <t xml:space="preserve"> Produktit 3 </t>
    </r>
    <r>
      <rPr>
        <b/>
        <sz val="11"/>
        <color indexed="8"/>
        <rFont val="Garamond"/>
        <family val="1"/>
      </rPr>
      <t>sipas Artikujve Ekonomikë</t>
    </r>
  </si>
  <si>
    <t>Fermerë të asistuar nga Agjensitë Rajonale të Ekstensionit Bujqësor për aplikimet në skemat kombëtare dhe IPARD</t>
  </si>
  <si>
    <t>90506AD</t>
  </si>
  <si>
    <t>Strukturat e Agjensive Rajonale të Ekstensionit Bujqësor informojnë fermerët dhe agrobizneset dhe i asistojnë ata për plotësimin e aplikimeve në skemat mbështetëse dhe ato të IPARD</t>
  </si>
  <si>
    <r>
      <t>Detajimi i Kostos Totale të</t>
    </r>
    <r>
      <rPr>
        <b/>
        <sz val="11"/>
        <color indexed="10"/>
        <rFont val="Garamond"/>
        <family val="1"/>
      </rPr>
      <t xml:space="preserve"> Produktit 4 </t>
    </r>
    <r>
      <rPr>
        <b/>
        <sz val="11"/>
        <color indexed="8"/>
        <rFont val="Garamond"/>
        <family val="1"/>
      </rPr>
      <t>sipas Artikujve Ekonomikë</t>
    </r>
  </si>
  <si>
    <t>Fermerë të informuar dhe asistuar nga strukturat e ekstensionit</t>
  </si>
  <si>
    <t>90506AE</t>
  </si>
  <si>
    <t xml:space="preserve">Agjensitë Rajonale të Ekstensionit Bujqësor nëpërmjet aktiviteteve të planifikuara vjetore asistojnë dhe informojnë fermerët </t>
  </si>
  <si>
    <r>
      <t>Detajimi i Kostos Totale të</t>
    </r>
    <r>
      <rPr>
        <b/>
        <sz val="11"/>
        <color indexed="10"/>
        <rFont val="Garamond"/>
        <family val="1"/>
      </rPr>
      <t xml:space="preserve"> Produktit 5</t>
    </r>
  </si>
  <si>
    <t xml:space="preserve">Blerje pajisje, sisteme dhe makineri </t>
  </si>
  <si>
    <t>Pajisje kompjuterike të blera nga QTTB-te Lushnje dhe Fushe Kruje</t>
  </si>
  <si>
    <t>Për realizimin e detyrave funksionale është e nevojshme pajisja e stafit te 2 QTTB-ve me pajisje kompjuterike</t>
  </si>
  <si>
    <t>cope</t>
  </si>
  <si>
    <t>Pajisje kompjuterike të blera nga AREB Tirane, Shkoder, Korce dhe Lushnje</t>
  </si>
  <si>
    <t>Për realizimin e detyrave funksionale është e nevojshme pajisja e stafit te 4 AREB-ve  me pajisje kompjuterike</t>
  </si>
  <si>
    <r>
      <t xml:space="preserve">Detajimi i Kostos Totale të </t>
    </r>
    <r>
      <rPr>
        <b/>
        <sz val="11"/>
        <color indexed="10"/>
        <rFont val="Garamond"/>
        <family val="1"/>
      </rPr>
      <t>Produktit 2</t>
    </r>
    <r>
      <rPr>
        <b/>
        <sz val="11"/>
        <color indexed="8"/>
        <rFont val="Garamond"/>
        <family val="1"/>
      </rPr>
      <t xml:space="preserve"> sipas Artikujve Ekonomikë</t>
    </r>
  </si>
  <si>
    <t>Blerje pajisjesh kompjuterike, ndërtime dhe rikonstruksione.</t>
  </si>
  <si>
    <t xml:space="preserve">Studime dhe projektime të realizuara </t>
  </si>
  <si>
    <t xml:space="preserve">Për rikonstruksionin e Hangarit të Mekanikës Bujqësore në QTTB Korçë i nevojitet një studim dhe realizimi i një detyre projektimi  </t>
  </si>
  <si>
    <r>
      <t xml:space="preserve">Detajimi i Kostos Totale të </t>
    </r>
    <r>
      <rPr>
        <b/>
        <sz val="11"/>
        <color indexed="10"/>
        <rFont val="Garamond"/>
        <family val="1"/>
      </rPr>
      <t xml:space="preserve">Produktit 1 </t>
    </r>
    <r>
      <rPr>
        <b/>
        <sz val="11"/>
        <color indexed="8"/>
        <rFont val="Garamond"/>
        <family val="1"/>
      </rPr>
      <t>sipas Artikujve Ekonomikë</t>
    </r>
  </si>
  <si>
    <t>Sisitemi ujitës në QTTB Vlorë i instaluar ( faza II-te dhe e III-te)</t>
  </si>
  <si>
    <t>18AL504</t>
  </si>
  <si>
    <t>Ky sistem realizon furnizimin me ujë të bazës prodhuese në QTTB Vlorë duke ndikuar në realizimin e prodhimeve të saj.</t>
  </si>
  <si>
    <r>
      <t xml:space="preserve">Detajimi i Kostos Totale të </t>
    </r>
    <r>
      <rPr>
        <b/>
        <sz val="11"/>
        <color indexed="10"/>
        <rFont val="Garamond"/>
        <family val="1"/>
      </rPr>
      <t xml:space="preserve">Produktit 2 </t>
    </r>
    <r>
      <rPr>
        <b/>
        <sz val="11"/>
        <color indexed="8"/>
        <rFont val="Garamond"/>
        <family val="1"/>
      </rPr>
      <t>sipas Artikujve Ekonomikë</t>
    </r>
  </si>
  <si>
    <t>Hangari i mekanikës bujqësore në QTTB Korçë i rikonstruktuar dhe rikostruksion ambjentesh</t>
  </si>
  <si>
    <t>18AL505</t>
  </si>
  <si>
    <t>Me qëllim sigurimin dhe ruajtjen e makinerive e agregateve bujqësore nga agjentet atmosferike dhe dëmtimin e tyre të QTTB Korçë nevojitet ndërtimi i një hangari</t>
  </si>
  <si>
    <t>ml</t>
  </si>
  <si>
    <r>
      <t xml:space="preserve">Detajimi i Kostos Totale të </t>
    </r>
    <r>
      <rPr>
        <b/>
        <sz val="11"/>
        <color indexed="10"/>
        <rFont val="Garamond"/>
        <family val="1"/>
      </rPr>
      <t xml:space="preserve">Produktit 3 </t>
    </r>
    <r>
      <rPr>
        <b/>
        <sz val="11"/>
        <color indexed="8"/>
        <rFont val="Garamond"/>
        <family val="1"/>
      </rPr>
      <t>sipas Artikujve Ekonomikë</t>
    </r>
  </si>
  <si>
    <t>Pajisje laboratorike në QTTB Lushnjë e blerë</t>
  </si>
  <si>
    <t>Për realizimin e analizave në laboratorin e QTTB Lushnjë është e nevojshme blerja e një pajisjeje laboratorike</t>
  </si>
  <si>
    <r>
      <t xml:space="preserve">Detajimi i Kostos Totale të </t>
    </r>
    <r>
      <rPr>
        <b/>
        <sz val="11"/>
        <color indexed="10"/>
        <rFont val="Garamond"/>
        <family val="1"/>
      </rPr>
      <t xml:space="preserve">Produktit 4 </t>
    </r>
    <r>
      <rPr>
        <b/>
        <sz val="11"/>
        <color indexed="8"/>
        <rFont val="Garamond"/>
        <family val="1"/>
      </rPr>
      <t>sipas Artikujve Ekonomikë</t>
    </r>
  </si>
  <si>
    <t>Blerje mjetesh dhe pajisjesh</t>
  </si>
  <si>
    <t xml:space="preserve">Mjelëse mekanike në QTTB Korcë e blerë </t>
  </si>
  <si>
    <t>18AL605</t>
  </si>
  <si>
    <t xml:space="preserve">Blerja e mjelëses mekanike nga QTTB Korcë është e nevojshme për mjeljen në mënyrë mekanike të qumështit </t>
  </si>
  <si>
    <r>
      <t xml:space="preserve">Detajimi i Kostos Totale të </t>
    </r>
    <r>
      <rPr>
        <b/>
        <sz val="11"/>
        <color indexed="10"/>
        <rFont val="Garamond"/>
        <family val="1"/>
      </rPr>
      <t xml:space="preserve">Produktit 5 </t>
    </r>
    <r>
      <rPr>
        <b/>
        <sz val="11"/>
        <color indexed="8"/>
        <rFont val="Garamond"/>
        <family val="1"/>
      </rPr>
      <t>sipas Artikujve Ekonomikë</t>
    </r>
  </si>
  <si>
    <t xml:space="preserve">Për ndertimin e serres se QTTB Lushnje nevojitet një studim dhe realizimi i një detyre projektimi  </t>
  </si>
  <si>
    <r>
      <t xml:space="preserve">Detajimi i Kostos Totale të </t>
    </r>
    <r>
      <rPr>
        <b/>
        <sz val="11"/>
        <color indexed="10"/>
        <rFont val="Garamond"/>
        <family val="1"/>
      </rPr>
      <t xml:space="preserve">Produktit 6 </t>
    </r>
    <r>
      <rPr>
        <b/>
        <sz val="11"/>
        <color indexed="8"/>
        <rFont val="Garamond"/>
        <family val="1"/>
      </rPr>
      <t>sipas Artikujve Ekonomikë</t>
    </r>
  </si>
  <si>
    <t>Serre per bazen eksperimentale me QTTB Lushnje e ndertuar</t>
  </si>
  <si>
    <t>Ky objekt eshte i domosdoshem nisur nga fakti se siperfaqja e ambjenteve te mbrojtura (serra) eshte e kufizuar dhe nuk mjafton per të bëre studime me te plota  per kulturat e ndryshme te perimeve,studime te hibrideve te rinj dhe studimin e  teknologjive te reja bashkekohore</t>
  </si>
  <si>
    <r>
      <t xml:space="preserve">Detajimi i Kostos Totale të </t>
    </r>
    <r>
      <rPr>
        <b/>
        <sz val="11"/>
        <color indexed="10"/>
        <rFont val="Garamond"/>
        <family val="1"/>
      </rPr>
      <t xml:space="preserve">Produktit 7 </t>
    </r>
    <r>
      <rPr>
        <b/>
        <sz val="11"/>
        <color indexed="8"/>
        <rFont val="Garamond"/>
        <family val="1"/>
      </rPr>
      <t>sipas Artikujve Ekonomikë</t>
    </r>
  </si>
  <si>
    <t xml:space="preserve">Magazine ne QTTB Fushe Kruje e ndertuar </t>
  </si>
  <si>
    <t xml:space="preserve">Magazina egzistuese ne bazen eksperimetale ne QTTB Fushe Kruje eshte ne gjendje tejet e amortizuar. Me qellim sigurimin e produkteve qe magazinohen ne te kerkohet rindertimi i saj ne nje pjese te konsiderueshme   </t>
  </si>
  <si>
    <t>m2</t>
  </si>
  <si>
    <r>
      <t xml:space="preserve">Detajimi i Kostos Totale të </t>
    </r>
    <r>
      <rPr>
        <b/>
        <sz val="11"/>
        <color indexed="10"/>
        <rFont val="Garamond"/>
        <family val="1"/>
      </rPr>
      <t xml:space="preserve">Produktit 8 </t>
    </r>
    <r>
      <rPr>
        <b/>
        <sz val="11"/>
        <color indexed="8"/>
        <rFont val="Garamond"/>
        <family val="1"/>
      </rPr>
      <t>sipas Artikujve Ekonomikë</t>
    </r>
  </si>
  <si>
    <t xml:space="preserve">Traktor i blere nga QTTB Shkoder  </t>
  </si>
  <si>
    <t xml:space="preserve">Per punimet ne bazen eksperimentale prodhuese QTTB-se Shkoder I nevojitet blerja e 1 traktori 35-55 Kf. </t>
  </si>
  <si>
    <r>
      <t xml:space="preserve">Detajimi i Kostos Totale të </t>
    </r>
    <r>
      <rPr>
        <b/>
        <sz val="11"/>
        <color indexed="10"/>
        <rFont val="Garamond"/>
        <family val="1"/>
      </rPr>
      <t xml:space="preserve">Produktit 9 </t>
    </r>
    <r>
      <rPr>
        <b/>
        <sz val="11"/>
        <color indexed="8"/>
        <rFont val="Garamond"/>
        <family val="1"/>
      </rPr>
      <t>sipas Artikujve Ekonomikë</t>
    </r>
  </si>
  <si>
    <t xml:space="preserve">Makine korrese dhe mbledhese jonxhe nga QTTB Korce e blere </t>
  </si>
  <si>
    <t>Per punimet ne bazen eksperimentale prodhuese QTTB-se Korce I nevojitet nje agregat bujqesor i automatizuar (makine korrese dhe mbledhese)</t>
  </si>
  <si>
    <r>
      <t xml:space="preserve">Detajimi i Kostos Totale të </t>
    </r>
    <r>
      <rPr>
        <b/>
        <sz val="11"/>
        <color indexed="10"/>
        <rFont val="Garamond"/>
        <family val="1"/>
      </rPr>
      <t xml:space="preserve">Produktit 10 </t>
    </r>
    <r>
      <rPr>
        <b/>
        <sz val="11"/>
        <color indexed="8"/>
        <rFont val="Garamond"/>
        <family val="1"/>
      </rPr>
      <t>sipas Artikujve Ekonomikë</t>
    </r>
  </si>
  <si>
    <t xml:space="preserve">Pajisje kompjuterike te blera nga AREB Shkoder </t>
  </si>
  <si>
    <t xml:space="preserve">Per realizimin e detyrave funksionale AREB Shkoder e ka te nevojshme  pajisjen me disa kompjutera.   </t>
  </si>
  <si>
    <r>
      <t xml:space="preserve">Detajimi i Kostos Totale të </t>
    </r>
    <r>
      <rPr>
        <b/>
        <sz val="11"/>
        <color indexed="10"/>
        <rFont val="Garamond"/>
        <family val="1"/>
      </rPr>
      <t xml:space="preserve">Produktit 11 </t>
    </r>
    <r>
      <rPr>
        <b/>
        <sz val="11"/>
        <color indexed="8"/>
        <rFont val="Garamond"/>
        <family val="1"/>
      </rPr>
      <t>sipas Artikujve Ekonomikë</t>
    </r>
  </si>
  <si>
    <t>Produkti 12</t>
  </si>
  <si>
    <t xml:space="preserve">Pajisje kompjuterike te blera nga AREB Lushnje </t>
  </si>
  <si>
    <t xml:space="preserve">Me qellim permiresimin e kushteve te punes, per realizimin e detyrave funksionale,  AREB Lushnje e ka te nevojshme blerjen e disa pajisve per mobilimin e zyrave    </t>
  </si>
  <si>
    <r>
      <t xml:space="preserve">Detajimi i Kostos Totale të </t>
    </r>
    <r>
      <rPr>
        <b/>
        <sz val="11"/>
        <color indexed="10"/>
        <rFont val="Garamond"/>
        <family val="1"/>
      </rPr>
      <t xml:space="preserve">Produktit 12 </t>
    </r>
    <r>
      <rPr>
        <b/>
        <sz val="11"/>
        <color indexed="8"/>
        <rFont val="Garamond"/>
        <family val="1"/>
      </rPr>
      <t>sipas Artikujve Ekonomikë</t>
    </r>
  </si>
  <si>
    <t>Kosto totale e produktit 12</t>
  </si>
  <si>
    <t>Produkti 13</t>
  </si>
  <si>
    <t>Pajisje zysrash te blera nga AREB Korce</t>
  </si>
  <si>
    <t xml:space="preserve">Me qellim permiresimin e kushteve te punes, per realizimin e detyrave funksionale,  AREB Korce e ka te nevojshme blerjen e disa pajisve per mobilimin e zyrave    </t>
  </si>
  <si>
    <r>
      <t xml:space="preserve">Detajimi i Kostos Totale të </t>
    </r>
    <r>
      <rPr>
        <b/>
        <sz val="11"/>
        <color indexed="10"/>
        <rFont val="Garamond"/>
        <family val="1"/>
      </rPr>
      <t xml:space="preserve">Produktit 13 </t>
    </r>
    <r>
      <rPr>
        <b/>
        <sz val="11"/>
        <color indexed="8"/>
        <rFont val="Garamond"/>
        <family val="1"/>
      </rPr>
      <t>sipas Artikujve Ekonomikë</t>
    </r>
  </si>
  <si>
    <t>Kosto totale e produktit 13</t>
  </si>
  <si>
    <t>Produkti 14</t>
  </si>
  <si>
    <t xml:space="preserve">Godinë e rikonsktruktuar dhe stallë lopësh e ndërtuar në QTTB Fushë Kujë </t>
  </si>
  <si>
    <t>Projektet e zbatimit për modernizimin e kërkimit dhe vlerësimit teknologjik në sektorin e bujqësisë dhe në sektorin e blegtorisë  kërkojnë rikonstruksion të godinës së QTTB Fsuhë Krujë si dhe ndërtimin e një stalle sipas kërkesave bashkëkohore.</t>
  </si>
  <si>
    <r>
      <t xml:space="preserve">Detajimi i Kostos Totale të </t>
    </r>
    <r>
      <rPr>
        <b/>
        <sz val="11"/>
        <color indexed="10"/>
        <rFont val="Garamond"/>
        <family val="1"/>
      </rPr>
      <t xml:space="preserve">Produktit 14 </t>
    </r>
    <r>
      <rPr>
        <b/>
        <sz val="11"/>
        <color indexed="8"/>
        <rFont val="Garamond"/>
        <family val="1"/>
      </rPr>
      <t>sipas Artikujve Ekonomikë</t>
    </r>
  </si>
  <si>
    <t>Kosto totale e produktit 14</t>
  </si>
  <si>
    <t>Produkti 15</t>
  </si>
  <si>
    <t>Rikonstruksion magazinash Qender ne QTTB Korce</t>
  </si>
  <si>
    <t xml:space="preserve">QTTB Korce ne bazen eksperimentale te saj ka magazina per ruajtjen e produkteve. Aktualisht gjendja e ketyre magazinave eshte teje e amortizuar. Per kete qellim eshte i domosdoshem rikonstruksioni i tyre    </t>
  </si>
  <si>
    <r>
      <t xml:space="preserve">Detajimi i Kostos Totale të </t>
    </r>
    <r>
      <rPr>
        <b/>
        <sz val="11"/>
        <color indexed="10"/>
        <rFont val="Garamond"/>
        <family val="1"/>
      </rPr>
      <t xml:space="preserve">Produktit 15 </t>
    </r>
    <r>
      <rPr>
        <b/>
        <sz val="11"/>
        <color indexed="8"/>
        <rFont val="Garamond"/>
        <family val="1"/>
      </rPr>
      <t>sipas Artikujve Ekonomikë</t>
    </r>
  </si>
  <si>
    <t>Kosto totale e produktit 15</t>
  </si>
  <si>
    <t>Produkti 16</t>
  </si>
  <si>
    <t>Sistem ujites ne QTTB Fushe Kruje i instaluar</t>
  </si>
  <si>
    <t>Me qellim realizimin e procesit te ujitjes ne bazen eksperimentale te QTTB Fushe Kruje nevojitet instalimin i nje sistemi ujites</t>
  </si>
  <si>
    <r>
      <t xml:space="preserve">Detajimi i Kostos Totale të </t>
    </r>
    <r>
      <rPr>
        <b/>
        <sz val="11"/>
        <color indexed="10"/>
        <rFont val="Garamond"/>
        <family val="1"/>
      </rPr>
      <t xml:space="preserve">Produktit 16 </t>
    </r>
    <r>
      <rPr>
        <b/>
        <sz val="11"/>
        <color indexed="8"/>
        <rFont val="Garamond"/>
        <family val="1"/>
      </rPr>
      <t>sipas Artikujve Ekonomikë</t>
    </r>
  </si>
  <si>
    <t>Kosto totale e produktit 16</t>
  </si>
  <si>
    <t>Produkti 17</t>
  </si>
  <si>
    <t xml:space="preserve">Pajisje laboratorike ne QTTB Vlore e blere </t>
  </si>
  <si>
    <t xml:space="preserve">Per kryerjen e disa analizave te domosdoshme dhe specifike ne Laboratorin Biokimik  ne QTTB Vlore nevojitet blerja e nje pajisje Laboratorike AND. </t>
  </si>
  <si>
    <r>
      <t xml:space="preserve">Detajimi i Kostos Totale të </t>
    </r>
    <r>
      <rPr>
        <b/>
        <sz val="11"/>
        <color indexed="10"/>
        <rFont val="Garamond"/>
        <family val="1"/>
      </rPr>
      <t xml:space="preserve">Produktit 17 </t>
    </r>
    <r>
      <rPr>
        <b/>
        <sz val="11"/>
        <color indexed="8"/>
        <rFont val="Garamond"/>
        <family val="1"/>
      </rPr>
      <t>sipas Artikujve Ekonomikë</t>
    </r>
  </si>
  <si>
    <t>Kosto totale e produktit 17</t>
  </si>
  <si>
    <t>Produkti 18</t>
  </si>
  <si>
    <t xml:space="preserve">Pajisje kompjuterike  ne AREB-e te blera </t>
  </si>
  <si>
    <t xml:space="preserve">Per realizimin e detyrave funksionale 4 Agjencite Rajonale te Ekstensionit Bujqesor e kane te nevojshme blerjen e disa pajisjeve kompjuterike </t>
  </si>
  <si>
    <r>
      <t xml:space="preserve">Detajimi i Kostos Totale të </t>
    </r>
    <r>
      <rPr>
        <b/>
        <sz val="11"/>
        <color indexed="10"/>
        <rFont val="Garamond"/>
        <family val="1"/>
      </rPr>
      <t xml:space="preserve">Produktit 18 </t>
    </r>
    <r>
      <rPr>
        <b/>
        <sz val="11"/>
        <color indexed="8"/>
        <rFont val="Garamond"/>
        <family val="1"/>
      </rPr>
      <t>sipas Artikujve Ekonomikë</t>
    </r>
  </si>
  <si>
    <t>Kosto totale e produktit 18</t>
  </si>
  <si>
    <t>Produkti 19</t>
  </si>
  <si>
    <t xml:space="preserve">Laboratori i QTTB Shkoder i rikonstruktuar </t>
  </si>
  <si>
    <t>Gjendja aktuale e Laboratoritte fares te QTTB Shkoder eshte tejet e amortizuar. Per kete kerkohet nderhyrje dhe rikonstruksion i plote i tij</t>
  </si>
  <si>
    <r>
      <t xml:space="preserve">Detajimi i Kostos Totale të </t>
    </r>
    <r>
      <rPr>
        <b/>
        <sz val="11"/>
        <color indexed="10"/>
        <rFont val="Garamond"/>
        <family val="1"/>
      </rPr>
      <t xml:space="preserve">Produktit 19 </t>
    </r>
    <r>
      <rPr>
        <b/>
        <sz val="11"/>
        <color indexed="8"/>
        <rFont val="Garamond"/>
        <family val="1"/>
      </rPr>
      <t>sipas Artikujve Ekonomikë</t>
    </r>
  </si>
  <si>
    <t>Kosto totale e produktit 19</t>
  </si>
  <si>
    <t>Produkti 20</t>
  </si>
  <si>
    <t xml:space="preserve">Baza eksperimentale ne QTTB Vlore e rrethuar  </t>
  </si>
  <si>
    <t>Baza e ekperimentale e QTTB Vlore,ne Shamogjin eshte e pa rrethuar. Per mirembajtjen dhe ruajtjen  e koleksioneve dhe kulturave te mbjella ne kete baze nevojitet rrethimi i saj.</t>
  </si>
  <si>
    <r>
      <t xml:space="preserve">Detajimi i Kostos Totale të </t>
    </r>
    <r>
      <rPr>
        <b/>
        <sz val="11"/>
        <color indexed="10"/>
        <rFont val="Garamond"/>
        <family val="1"/>
      </rPr>
      <t xml:space="preserve">Produktit 20 </t>
    </r>
    <r>
      <rPr>
        <b/>
        <sz val="11"/>
        <color indexed="8"/>
        <rFont val="Garamond"/>
        <family val="1"/>
      </rPr>
      <t>sipas Artikujve Ekonomikë</t>
    </r>
  </si>
  <si>
    <t>Kosto totale e produktit 20</t>
  </si>
  <si>
    <t>Pjerin Shoshi</t>
  </si>
  <si>
    <t>Bledar ÇUÇI</t>
  </si>
  <si>
    <t>FORMAT 2: FORMATI STANDARD I PËRGATITJES SË KËRKESAVE BUXHETORE PBA 2021-2023 FAZA III</t>
  </si>
  <si>
    <t>Siguria Ushqimore dhe Mbrojtja e Konsumatorit</t>
  </si>
  <si>
    <t>04220</t>
  </si>
  <si>
    <t>Garantimi i sigurisë ushqimore, shëndetit dhe mirëqenies së kafshëve, dhe shëndetit të bimëve përmes adoptimit të standardeve përkatëse të BE në kuadrin normativ vendas, zhvillimit të kapaciteteve administrative dhe infrastrukturës fizike të nevojshme për zbatimin e këtij kuadri normativ si dhe forcimit të kontrollit zyrtar si element i rëndësishëm i sistemit të sigurisë ushqimore, për të garantuar jetën dhe shëndetin e konsumatorit, shëndetin dhe mirëqënien e kafshëve dhe shëndetin e bimëve, si dhe lehtësimi i rritjes së eksportit.</t>
  </si>
  <si>
    <t xml:space="preserve">Fuqizimi i sistemit të kontrollit dhe inspektimit, duke përfshirë të gjithë zinxhirin ushqimor nga ferma në tavolinë. </t>
  </si>
  <si>
    <t>Numri i jokonformiteteve të konstatuara</t>
  </si>
  <si>
    <t xml:space="preserve"> </t>
  </si>
  <si>
    <t>Numri i operatorëve që aplikojnë sistemin HACCAP</t>
  </si>
  <si>
    <t>Numri i rasteve të sëmundshmërisë së njerëzve nga kafshët</t>
  </si>
  <si>
    <t>Rritja e munrit të certifikatave të unifikuara për eksport</t>
  </si>
  <si>
    <t>Kontrolli dhe monitorimi i sëmundjeve infektive dhe zoonotike në kafshët e gjalla (ISUV dhe Agjencitë Rajonale të Shërbimit Veterinar dhe Mbrojtjes së Bimëve)</t>
  </si>
  <si>
    <t>Kafshë të prekura nga Bruceloza</t>
  </si>
  <si>
    <t>Kafshë të prekura nga plasja</t>
  </si>
  <si>
    <t>Kafshë të prekura nga turbekulozi</t>
  </si>
  <si>
    <t>Kafshë të prekura nga LSD</t>
  </si>
  <si>
    <t>Kafshë të vaksinuara, të gjurmuara</t>
  </si>
  <si>
    <t>90502AA</t>
  </si>
  <si>
    <t>Vaksinimi  është një proces në zbatim të strategjisë së miratuar dhe kryhet me vaksinë të blerë që mbulohet nga buxheti i MBZHR (Agjencitë Rajonale të Shërbimit Veterinar dhe mbrojtjes së Bimëve).</t>
  </si>
  <si>
    <t>Numër vaksinash</t>
  </si>
  <si>
    <r>
      <t xml:space="preserve">Detajimi i Kostos Totale të </t>
    </r>
    <r>
      <rPr>
        <b/>
        <sz val="8"/>
        <color rgb="FFFF0000"/>
        <rFont val="Times New Roman"/>
        <family val="1"/>
        <charset val="238"/>
      </rPr>
      <t>Produktit 1</t>
    </r>
    <r>
      <rPr>
        <b/>
        <sz val="8"/>
        <color theme="1"/>
        <rFont val="Times New Roman"/>
        <family val="1"/>
        <charset val="238"/>
      </rPr>
      <t xml:space="preserve"> sipas Artikujve Ekonomikë</t>
    </r>
  </si>
  <si>
    <t>Kafshë të shëndetshme dhe të kontrolluara</t>
  </si>
  <si>
    <t>90502AB</t>
  </si>
  <si>
    <t>Zbaton politikat e shëndetit dhe mirëqenies së kafshëve të gjalla, si dhe programet e parandalimit, kontrollit, eliminimit deri në çrrënjosjen e sëmundjeve infektive në kafshë, sipas përcaktimeve të legjislacionit veterinar (realizohet nga Agjencitë Rajonale të Shërbimit Veterinar dhe mbrojtjes së Bimëve)</t>
  </si>
  <si>
    <t>Numër kontrollesh</t>
  </si>
  <si>
    <r>
      <t>Detajimi i Kostos Totale të</t>
    </r>
    <r>
      <rPr>
        <b/>
        <sz val="8"/>
        <color rgb="FFFF0000"/>
        <rFont val="Times New Roman"/>
        <family val="1"/>
        <charset val="238"/>
      </rPr>
      <t xml:space="preserve"> Produktit 2 </t>
    </r>
    <r>
      <rPr>
        <b/>
        <sz val="8"/>
        <color theme="1"/>
        <rFont val="Times New Roman"/>
        <family val="1"/>
        <charset val="238"/>
      </rPr>
      <t>sipas Artikujve Ekonomikë</t>
    </r>
  </si>
  <si>
    <t>Matrikuj për kafshët e gjalla të blerë</t>
  </si>
  <si>
    <t>90502AC</t>
  </si>
  <si>
    <t>Për vitin 2020 do të realizohet një fushatë masive për matrikullimin e kafshëve të gjalla, gjedhë dhe të imta. Blerja e matrikujve do të mbulohet nga buxheti i shtetit dhe do të bëhet falas</t>
  </si>
  <si>
    <t>Numër matrikujsh</t>
  </si>
  <si>
    <r>
      <t>Detajimi i Kostos Totale të</t>
    </r>
    <r>
      <rPr>
        <b/>
        <sz val="8"/>
        <color rgb="FFFF0000"/>
        <rFont val="Times New Roman"/>
        <family val="1"/>
        <charset val="238"/>
      </rPr>
      <t xml:space="preserve"> Produktit 3 </t>
    </r>
    <r>
      <rPr>
        <b/>
        <sz val="8"/>
        <color theme="1"/>
        <rFont val="Times New Roman"/>
        <family val="1"/>
        <charset val="238"/>
      </rPr>
      <t>sipas Artikujve Ekonomikë</t>
    </r>
  </si>
  <si>
    <t>Analiza të kryera  në kuadër të monitorimeve të programeve të miratuara nga Ministria e Bujqësisë dhe Zhvillimit Rural (realizuar nga ISUV).</t>
  </si>
  <si>
    <t>90502AD</t>
  </si>
  <si>
    <t>Për të rritur mundësinë e eksportit të produkteve shtazore dhe të kafshëve të gjalla, në vendet e BE, hartohen programe kombëtare të monitorimit të mbetjeve, si një detyrim përballë vendeve të BE. Këto programe mbështeten nga buxheti i MBZHR.</t>
  </si>
  <si>
    <t>Numër analizash të kryera nga Instituti i Sigurisë Ushqimore dhe Veterinarisë (ISUV).</t>
  </si>
  <si>
    <r>
      <t>Detajimi i Kostos Totale të</t>
    </r>
    <r>
      <rPr>
        <b/>
        <sz val="8"/>
        <color rgb="FFFF0000"/>
        <rFont val="Times New Roman"/>
        <family val="1"/>
        <charset val="238"/>
      </rPr>
      <t xml:space="preserve"> Produktit 4 </t>
    </r>
    <r>
      <rPr>
        <b/>
        <sz val="8"/>
        <color theme="1"/>
        <rFont val="Times New Roman"/>
        <family val="1"/>
        <charset val="238"/>
      </rPr>
      <t>sipas Artikujve Ekonomikë</t>
    </r>
  </si>
  <si>
    <t>Emergjenca veterinare dhe emergjenca për sigurinë ushqimore</t>
  </si>
  <si>
    <t>90502AE</t>
  </si>
  <si>
    <t>Në aparat mbahet gjithmonë një zë i cili përdoret për emergjencat veterinare dhe emergjencat për sigurinë ushqimore. Ky zë përdoret në rastet e shpërthimit të sëmundjeve ose epidemive të cilat janë të pa parashikueshme.</t>
  </si>
  <si>
    <t>Numër kafshësh të dëmshpërblyera</t>
  </si>
  <si>
    <r>
      <t>Detajimi i Kostos Totale të</t>
    </r>
    <r>
      <rPr>
        <b/>
        <sz val="8"/>
        <color rgb="FFFF0000"/>
        <rFont val="Times New Roman"/>
        <family val="1"/>
        <charset val="238"/>
      </rPr>
      <t xml:space="preserve"> Produktit 5 </t>
    </r>
    <r>
      <rPr>
        <b/>
        <sz val="8"/>
        <color theme="1"/>
        <rFont val="Times New Roman"/>
        <family val="1"/>
        <charset val="238"/>
      </rPr>
      <t>sipas Artikujve Ekonomikë</t>
    </r>
  </si>
  <si>
    <t>Shërbim në njësitë e vetëqeverisjes vendore</t>
  </si>
  <si>
    <t>90502AF</t>
  </si>
  <si>
    <t>Në muajin Qershor të vitit 2020 është parashikuar të miratohet ligji për ndryshime në  ligjin veterinar te sherbimit veterinar. Me miratimin e ligjit, të gjitha komunat do të punësojnë nga një veteriner zyrtar me qëllim që të rritet kontrolli dhe fusha e mbulimit të vendit me mjekë veterinerë.</t>
  </si>
  <si>
    <t>Numër veterinerësh</t>
  </si>
  <si>
    <r>
      <t>Detajimi i Kostos Totale të</t>
    </r>
    <r>
      <rPr>
        <b/>
        <sz val="8"/>
        <color rgb="FFFF0000"/>
        <rFont val="Times New Roman"/>
        <family val="1"/>
        <charset val="238"/>
      </rPr>
      <t xml:space="preserve"> Produktit 6 </t>
    </r>
    <r>
      <rPr>
        <b/>
        <sz val="8"/>
        <color theme="1"/>
        <rFont val="Times New Roman"/>
        <family val="1"/>
        <charset val="238"/>
      </rPr>
      <t>sipas Artikujve Ekonomikë</t>
    </r>
  </si>
  <si>
    <t>Funksionimi i Autoritetit Kombëtar Veterinar dhe Mbrojtjes të Bimëve</t>
  </si>
  <si>
    <t>AKVMB-së ka për detyrë të garantojë mbrojtjen e shëndetit dhe të mirëqenies së kafshëve, mbrojtjen e shëndetit publik në Republikën e Shqipërisë nga sëmundjet zoonotike të transmetueshme nga kafshët dhe mbrojtjen e bimëve, nëpërmjet drejtimit të veprimtarisë së kontrollit zyrtar dhe veprimtarive të tjera veterinare brenda fushës së përgjegjësisë, dhe ofrimit të shërbimit të mbrojtjes së bimëve nga dëmtuesit dhe sëmundjet.</t>
  </si>
  <si>
    <t>Numër strafi</t>
  </si>
  <si>
    <t>Ambjente të rikonstruktuara për Institutin e Sigurisë Ushqimore dhe Veterinarisë (Godina qëndrore)</t>
  </si>
  <si>
    <t>M050437</t>
  </si>
  <si>
    <t>Përmirësimi i kushteve të punës për laburantët që punojnë në ISUV çdo ditë me gazra dhe sëmundje infektive të ndryshme</t>
  </si>
  <si>
    <t>Numër ambjentesh</t>
  </si>
  <si>
    <r>
      <t xml:space="preserve">Detajimi i Kostos Totale të </t>
    </r>
    <r>
      <rPr>
        <b/>
        <sz val="8"/>
        <color rgb="FFFF0000"/>
        <rFont val="Times New Roman"/>
        <family val="1"/>
        <charset val="238"/>
      </rPr>
      <t xml:space="preserve">Produktit 1 </t>
    </r>
    <r>
      <rPr>
        <b/>
        <sz val="8"/>
        <color theme="1"/>
        <rFont val="Times New Roman"/>
        <family val="1"/>
        <charset val="238"/>
      </rPr>
      <t>sipas Artikujve Ekonomikë</t>
    </r>
  </si>
  <si>
    <t>Ambjente të rikonstruktuara për Institutin e Sigurisë Ushqimore dhe Veterinarisë (Godina 2 katshe plus projekti)</t>
  </si>
  <si>
    <t>18AJ304</t>
  </si>
  <si>
    <r>
      <t xml:space="preserve">Detajimi i Kostos Totale të </t>
    </r>
    <r>
      <rPr>
        <b/>
        <sz val="8"/>
        <color rgb="FFFF0000"/>
        <rFont val="Times New Roman"/>
        <family val="1"/>
        <charset val="238"/>
      </rPr>
      <t xml:space="preserve">Produktit 2 </t>
    </r>
    <r>
      <rPr>
        <b/>
        <sz val="8"/>
        <color theme="1"/>
        <rFont val="Times New Roman"/>
        <family val="1"/>
        <charset val="238"/>
      </rPr>
      <t>sipas Artikujve Ekonomikë</t>
    </r>
  </si>
  <si>
    <t>Blerje pajisjesh laboratorike për ISUV</t>
  </si>
  <si>
    <t>M051467</t>
  </si>
  <si>
    <t>Numër pajisjesh të blera</t>
  </si>
  <si>
    <r>
      <t xml:space="preserve">Detajimi i Kostos Totale të </t>
    </r>
    <r>
      <rPr>
        <b/>
        <sz val="8"/>
        <color rgb="FFFF0000"/>
        <rFont val="Times New Roman"/>
        <family val="1"/>
        <charset val="238"/>
      </rPr>
      <t xml:space="preserve">Produktit 3 </t>
    </r>
    <r>
      <rPr>
        <b/>
        <sz val="8"/>
        <color theme="1"/>
        <rFont val="Times New Roman"/>
        <family val="1"/>
        <charset val="238"/>
      </rPr>
      <t>sipas Artikujve Ekonomikë</t>
    </r>
  </si>
  <si>
    <t>Blerje ashensori në ISUV (furnizim vendosjeje)</t>
  </si>
  <si>
    <t>Institutit I nevojeit ashensor për të bërë të mundur lëvizjen e aparaturave që instalohen në godinë si dhe furnizimi I aparaturave me kite dhe reagent të cilat për shkak të peshës shumë të madhe, janë të pa mundura për tu transportuar nëpërmjet shkallëve</t>
  </si>
  <si>
    <t>Ashensor I instaluar</t>
  </si>
  <si>
    <r>
      <t xml:space="preserve">Detajimi i Kostos Totale të </t>
    </r>
    <r>
      <rPr>
        <b/>
        <sz val="8"/>
        <color rgb="FFFF0000"/>
        <rFont val="Times New Roman"/>
        <family val="1"/>
        <charset val="238"/>
      </rPr>
      <t xml:space="preserve">Produktit 4 </t>
    </r>
    <r>
      <rPr>
        <b/>
        <sz val="8"/>
        <color theme="1"/>
        <rFont val="Times New Roman"/>
        <family val="1"/>
        <charset val="238"/>
      </rPr>
      <t>sipas Artikujve Ekonomikë</t>
    </r>
  </si>
  <si>
    <t>Krijimi i ambienteve bashke me pajisje kompjuterike per Autoritetin Kompetent Veterinar</t>
  </si>
  <si>
    <t xml:space="preserve"> Me ndryshimet te cilat ju bene ligjit nr. 10465, date 29.09.2011  "Per Sherbimin Veterinar ne Republiken e Shqiperise", lind nevoja per krijimin e Autoritetit Kompetent Veterinar I cili do te drejtoje veprimtarine e sherbimit veterinar ne lidhje me kryerjen e kontrolleve zyrtare dhe veprimtarive te tjera veterinare, administron mjetet financiare per mbrojtjen e shendetit dhe mireqenies se kafsheve</t>
  </si>
  <si>
    <t>Godine e ndertuar</t>
  </si>
  <si>
    <t>Ambjente të rikonstruktuara për Agjensinë Rajonale të Shërbimit Veterinar dhe Mbrojtjes së Bimëve, Shkodër.</t>
  </si>
  <si>
    <t>18AJ306</t>
  </si>
  <si>
    <t>Përmirësimi i kushteve të punës për Agjencite Rajonale te Sherbimit Veterinar dhe Mbrojtjes se Bimeve, Shkodër</t>
  </si>
  <si>
    <r>
      <t xml:space="preserve">Detajimi i Kostos Totale të </t>
    </r>
    <r>
      <rPr>
        <b/>
        <sz val="8"/>
        <color rgb="FFFF0000"/>
        <rFont val="Times New Roman"/>
        <family val="1"/>
        <charset val="238"/>
      </rPr>
      <t xml:space="preserve">Produktit 6 </t>
    </r>
    <r>
      <rPr>
        <b/>
        <sz val="8"/>
        <color theme="1"/>
        <rFont val="Times New Roman"/>
        <family val="1"/>
        <charset val="238"/>
      </rPr>
      <t>sipas Artikujve Ekonomikë</t>
    </r>
  </si>
  <si>
    <t>Blerje pajisje kompjuterike për Agjensinë Rajonale të Shërbimit Veterinar dhe Mbrojtjes së Bimëve.</t>
  </si>
  <si>
    <t>Përmirësimi i kushteve të punës për Agjencite Rajonale te Sherbimit Veterinar dhe Mbrojtjes se Bimeve</t>
  </si>
  <si>
    <r>
      <t xml:space="preserve">Detajimi i Kostos Totale të </t>
    </r>
    <r>
      <rPr>
        <b/>
        <sz val="8"/>
        <color rgb="FFFF0000"/>
        <rFont val="Times New Roman"/>
        <family val="1"/>
        <charset val="238"/>
      </rPr>
      <t xml:space="preserve">Produktit 7 </t>
    </r>
    <r>
      <rPr>
        <b/>
        <sz val="8"/>
        <color theme="1"/>
        <rFont val="Times New Roman"/>
        <family val="1"/>
        <charset val="238"/>
      </rPr>
      <t>sipas Artikujve Ekonomikë</t>
    </r>
  </si>
  <si>
    <t>Përmirësimi i mbrojtjes së konsumatorit, për luftimin e sëmundjeve zoonotike, faza II (Projekti PAZA)</t>
  </si>
  <si>
    <t xml:space="preserve">Projekti i BE, IPA 2012 për sëmundjet zoonotike (projekti PAZA) </t>
  </si>
  <si>
    <t>GM05036</t>
  </si>
  <si>
    <t>Vaksinimi  është një proces në zbatim të strategjisë së miratuar dhe kryhet me vaksina të blera. Procesi mbulohet nga grandi i donatorit BE dhe bashkëfinancimi i Qeverisë Shqiptare nëpërmjet buxhetit të MBZHR si TVSH dhe kosto lokale. (vaksinimi realizohet nga Agjencitë Rajonale të Shërbimit Veterinar dhe mbrojtjes së Bimëve).</t>
  </si>
  <si>
    <t>Kafshë të vaksinuara</t>
  </si>
  <si>
    <r>
      <t xml:space="preserve">Detajimi i Kostos Totale të </t>
    </r>
    <r>
      <rPr>
        <b/>
        <sz val="8"/>
        <color rgb="FFFF0000"/>
        <rFont val="Times New Roman"/>
        <family val="1"/>
        <charset val="238"/>
      </rPr>
      <t xml:space="preserve">Produktit 8 </t>
    </r>
    <r>
      <rPr>
        <b/>
        <sz val="8"/>
        <color theme="1"/>
        <rFont val="Times New Roman"/>
        <family val="1"/>
        <charset val="238"/>
      </rPr>
      <t>sipas Artikujve Ekonomikë</t>
    </r>
  </si>
  <si>
    <t>Forcimi i laboratorëve të Sigurisë Ushqimore në Shqipëri Projekjt i BE - IPA 2013 (ISUV dhe Drejtoritë Rajonale të AKU)</t>
  </si>
  <si>
    <t>GM05037</t>
  </si>
  <si>
    <t>Për të realizuar mundësinë e eksportit të produkteve shtazore dhe të kafshëve të gjalla, në vendet e BE, hartohen programe kombëtare të monitorimit të mbetjeve, si një detyrim përballë vendeve të BE. Këto programe mbështeten nga buxheti i MBZHR.</t>
  </si>
  <si>
    <t>Pajisje laboratorike të blera</t>
  </si>
  <si>
    <r>
      <t xml:space="preserve">Detajimi i Kostos Totale të </t>
    </r>
    <r>
      <rPr>
        <b/>
        <sz val="8"/>
        <color rgb="FFFF0000"/>
        <rFont val="Times New Roman"/>
        <family val="1"/>
        <charset val="238"/>
      </rPr>
      <t xml:space="preserve">Produktit 9 </t>
    </r>
    <r>
      <rPr>
        <b/>
        <sz val="8"/>
        <color theme="1"/>
        <rFont val="Times New Roman"/>
        <family val="1"/>
        <charset val="238"/>
      </rPr>
      <t>sipas Artikujve Ekonomikë</t>
    </r>
  </si>
  <si>
    <t>Kosto totale e produkti 9</t>
  </si>
  <si>
    <t>Forcimi i kontrollit të ushqimit, rritja e garancinë së konsumatorit për cilësinë, sigurinë dhe standartin.</t>
  </si>
  <si>
    <t>Numër gjobash të vendosura nga inspektimet në terren</t>
  </si>
  <si>
    <t>Numër biznesesh të mbyllura për mosplotesimin e kushteve të sigurisë ushqimore</t>
  </si>
  <si>
    <t>Numri i rasteve të produkteve ushqimore të asgjesuara</t>
  </si>
  <si>
    <t>Numri i ngarkesave të kthyera në PIK</t>
  </si>
  <si>
    <t>Inspektime të kryera në fushën e sigurisë ushqimore (AKU)</t>
  </si>
  <si>
    <t>90502AG</t>
  </si>
  <si>
    <t>AKU zgjeron gjithnjë e më shumë aktivitet e saj. Në punën e tij si institucion totalisht buxhetor ka nevojë për shpenzime nga buxheti i shtetit.</t>
  </si>
  <si>
    <t>Numër inspektimesh</t>
  </si>
  <si>
    <t>Sipërfaqe e trajtuar dhe e mbrojtur nga parazitët në fushën e bujqësisë</t>
  </si>
  <si>
    <t>90502AH</t>
  </si>
  <si>
    <t>Mbrojtja e bimëve të kultivuara apo spontane nga parazitët, në ambjentet e mbrojtura dhe në fushë të hapur. Kontrolli i të cilave parashikohet të mbështetet me buxhetin e MBZHR.</t>
  </si>
  <si>
    <t>Sipërfaqe në (ha) e trajtuar</t>
  </si>
  <si>
    <t>Ambiente të rikonstruktuara për Autoritetin Kombëtar të Ushqimit dhe Drejtoritë Rajonale</t>
  </si>
  <si>
    <t>Autoriteti Kombëtar i Ushqimit zgjeron gjithnjë e më shumë aktivitet e saj. Në punën e tij si institucion totalisht buxhetor ka nevojë për investime nga buxheti i shtetit.</t>
  </si>
  <si>
    <t>Blerje e pajisjeve për grupin e inspektimit të AKU</t>
  </si>
  <si>
    <t>Autoriteti Kombëtar i Ushqimit zgjeron gjithnjë e më shumë aktivitet e saj. Në punën e tij si institucion totalisht buxhetor ka nevojë për investime nga buxheti i shtetit për blerjen e pajisjeve specifike për grupet e inspektorëve të terrenit.</t>
  </si>
  <si>
    <t>Pajisje të blera</t>
  </si>
  <si>
    <t>Dokumenti Sektorial për Sigurinë Ushqimore dhe Veterinarinë (IPA II)</t>
  </si>
  <si>
    <t>Financim i huaj dhe bashkëfinancim për Dokumenti Sektorial për Sigurinë Ushqimore dhe Veterinarinë IPA II</t>
  </si>
  <si>
    <t>GM05054</t>
  </si>
  <si>
    <t>Përafrimi i standardeve aktuale me ato të BE, të sigurisë së produkteve ushqimore, të shëndetit dhe mirëqenies së kafshëve, të mbrojtjes së bimëve, me qëllim zbatimin e legjislacionit.</t>
  </si>
  <si>
    <t>Numër dokumenti</t>
  </si>
  <si>
    <t>Kontrolli dhe çrrënjosja e sëmundjes së tërbimit III (IPA 2017)</t>
  </si>
  <si>
    <t>19AB701</t>
  </si>
  <si>
    <t xml:space="preserve">Ne lidhje me projektin e crrenjosjes se terbimit parashikohen te zhvillohen 3 fushata vaksinimi ku ne cdo fushate do te shperndahen 560,000 vaksina ne gjithe vendin. </t>
  </si>
  <si>
    <t>Numër vaksinimesh</t>
  </si>
  <si>
    <t>Mbështetje për masat kundër etheve afrikane të derrave (projekt i Komisionit Evropian)</t>
  </si>
  <si>
    <r>
      <t xml:space="preserve">Detajimi i Kostos Totale të </t>
    </r>
    <r>
      <rPr>
        <b/>
        <sz val="8"/>
        <color rgb="FFFF0000"/>
        <rFont val="Times New Roman"/>
        <family val="1"/>
        <charset val="238"/>
      </rPr>
      <t xml:space="preserve">Produktit 5 </t>
    </r>
    <r>
      <rPr>
        <b/>
        <sz val="8"/>
        <color theme="1"/>
        <rFont val="Times New Roman"/>
        <family val="1"/>
        <charset val="238"/>
      </rPr>
      <t>sipas Artikujve Ekonomikë</t>
    </r>
  </si>
  <si>
    <t>Monitorimi për vaksinimin e sëmundjes së tërbimit III (IPA 2017)</t>
  </si>
  <si>
    <t>19AB702</t>
  </si>
  <si>
    <t>Fushatat e vaksinimit do te monitorohen permes kontrates se sherbimit “Monitorimi per vaksinimin e semundjes se terbimit – III”. Monitorimi pas vaksinimit do të konsistojë në mbledhjen e të paktën 324 dhelprave</t>
  </si>
  <si>
    <t>Numër monitorimesh</t>
  </si>
  <si>
    <t>Mbështetje për zhvillimin strukturor të sigurisë ushqimore</t>
  </si>
  <si>
    <t>18AJ307</t>
  </si>
  <si>
    <t>Drejtuesi i EMP</t>
  </si>
  <si>
    <t>Arian Jaupllari</t>
  </si>
  <si>
    <t>FORMAT 2.1 : FORMATI STANDARD I PËRGATITJES SË KËRKESAVE BUXHETORE PBA 2021-2023</t>
  </si>
  <si>
    <t>Politikat Ekzistuese Sipas Tavaneve</t>
  </si>
  <si>
    <t>Menaxhimi i infrastruktures së kullimit dhe ujitjes</t>
  </si>
  <si>
    <t>04240</t>
  </si>
  <si>
    <t>Përmirësimi i politikave kombëtare për ujitjen, kullimin dhe mbrojtjen nga përmbytja në përshtatje me ndryshimet klimaterike, duke kordinuar ndërtimin, rehabilitimin dhe mirëmbajtjen e sistemit të ujitjes, kullimit dhe mbrojtjes nga përmbytja si dhe reformimin e menaxhimit të ketyre sistemeve,  nëpërmjet transferimit të një pjese të përgjegjësive të ujitjes dhe kullimit nga Ministria e Bujqësisë dhe Zhvillimit Rural (MBZHR) tek  Bashkitë/ Organizatat e Përdoruesve të Ujit, për të siguruar qëndrueshmërinë e këtyre sistemeve, reduktimin e presionit në financat publike, rritjen e përgjegjësise dhe përmirësimit të kthimit të kostove, me ndikim  në rritjen e produktivitetit bujqësor kombëtar.</t>
  </si>
  <si>
    <t>Rritja e prodhimit bujqësor nëpërmjet plotesimit të vazhdueshëm të nevojave të fermerëve për ujë, për ujitje, sigurimin e kullimit   dhe zvogëlimin e rrezikut nga përmbytjet.</t>
  </si>
  <si>
    <t>Rritja e peshës se prodhimit bujqësor ndaj PBB</t>
  </si>
  <si>
    <t>trend rritës</t>
  </si>
  <si>
    <t>% e fermerëve që përfitojnë nga permiresimi i infrastruktures ujitëse dhe kulluese ndaj totalit të fermërëve ne siperfaqen potencialisht te ujitshme</t>
  </si>
  <si>
    <t>Ofrimi i shërbimeve të qëndrueshme dhe të besueshme të ujitjes, nëpërmjet rehabilitimit dhe përmirësimit/mirëmbajtjes  të sistemeve kryesore ujitëse</t>
  </si>
  <si>
    <t>Përqindja e sipërfaqes ujitëse ku fermerët kanë akses për ujë për ujitje, kundrejt sipërfaqes potencialisht të ujitshme (360 000 ha)</t>
  </si>
  <si>
    <t>Rritja vjetore e sipërfaqes ujitëse me infrastrukturë kryesore të përmirësuar/mirëmbajtur ( si proces ciklik vjetor ne ha)</t>
  </si>
  <si>
    <t xml:space="preserve">Sipërfaqe ujitëse me rrjetin kryesorë ujitës të mirëmbajtur </t>
  </si>
  <si>
    <t>Mundësohet pastrimi nga bimësia dhe depozitimi i dherave, me ekskavator, të rrjetit të kanaleve kryesorë ujitës  si dhe kryeht riparimi i veprave të artit për furnizim më të mirë me ujë të rrjetit të kanaleve sekondarë që administrohen nga bashkitë</t>
  </si>
  <si>
    <t>ha (hektare)</t>
  </si>
  <si>
    <t>Detajimi i Kostos Totale të Produktit 1 sipas Artikujve Ekonomikë</t>
  </si>
  <si>
    <t>Kategoria 1: Shpenzimet Administrative Kapitale (nuk ka)</t>
  </si>
  <si>
    <t>Përmirësimi i Infrastrukturës Kryesore të Ujitjes</t>
  </si>
  <si>
    <t>GJU 1, Dropull Poshtem Rezervuari  Dofti (Rez. Lume + Stp.p)</t>
  </si>
  <si>
    <t>18AJ805</t>
  </si>
  <si>
    <t>Mundeson ujitjen ne rreth 2700 ha , nepermjet rikonstruksionit te kanalit kryesore dhe veprave te artit ne tre bashki Gjirokaster, Libohove dhe Dropull</t>
  </si>
  <si>
    <t>Kosto totale e produkti 1</t>
  </si>
  <si>
    <t>Kanali Ujites Postribe</t>
  </si>
  <si>
    <t>18AJ806</t>
  </si>
  <si>
    <t>Mundeson ujitjen ne rreth 700 ha , nepermjet rikonstruksionit te kanalit kryesore dhe veprave te artit ne bashkine Shkoder si dhe kryen funksionin e mbushjes se rezervuarit te Shtodrit</t>
  </si>
  <si>
    <t>Detajimi i Kostos Totale të Produktit 2 sipas Artikujve Ekonomikë</t>
  </si>
  <si>
    <t>Kanali Ujites Ndroq Callik,  Faza II-te (Segmenti  nga dalja e Sifonit Erzen e ne vazhdim K 4030 m)</t>
  </si>
  <si>
    <t>18AJ802</t>
  </si>
  <si>
    <t xml:space="preserve">Mundeson ujitjen ne rreth 1000 ha , ne pjesen fundore te skemes ujitese ne zonen Shijak e Durres nepermjet rikonstruksionit te kanalit kryesore dhe veprave te artit. </t>
  </si>
  <si>
    <t>Detajimi i Kostos Totale të Produktit 3 sipas Artikujve Ekonomikë</t>
  </si>
  <si>
    <t>Kosto totale e produkti 3</t>
  </si>
  <si>
    <t>Skema Ujitese Armen (Peshkepi-Armen), Selenice</t>
  </si>
  <si>
    <t>18AJ807</t>
  </si>
  <si>
    <t xml:space="preserve">Mundeson ujitjen ne rreth 300 ha , ne zonen e selenices nepermjet rikonstruksionit te kanalit kryesore dhe veprave te artit. </t>
  </si>
  <si>
    <t>Detajimi i Kostos Totale të Produktit 4 sipas Artikujve Ekonomikë</t>
  </si>
  <si>
    <t>Kosto totale e produkti 4</t>
  </si>
  <si>
    <t>Ura ne Kufizuesin e Majte, Libofsh</t>
  </si>
  <si>
    <t>18AJ804</t>
  </si>
  <si>
    <t>Mundeson rikonstruksioni i ures, veper arti e infrastruktures se ujitjes dhe kullimit, ne sherbim te kesaj infrastrukture</t>
  </si>
  <si>
    <t>ure (veper arti)</t>
  </si>
  <si>
    <t>Detajimi i Kostos Totale të Produktit 5 sipas Artikujve Ekonomikë</t>
  </si>
  <si>
    <t>Kosto totale e produkti 5</t>
  </si>
  <si>
    <t xml:space="preserve">Rehabilitim i kanalit ujites  Berat - Ura e Kuçit - Berat </t>
  </si>
  <si>
    <t>18AJ808</t>
  </si>
  <si>
    <t xml:space="preserve">Mundeson ujitjen ne rreth 300 ha , nepermjet rikonstruksionit te kanalit kryesore dhe veprave te artit. </t>
  </si>
  <si>
    <t>Detajimi i Kostos Totale të Produktit 6 sipas Artikujve Ekonomikë</t>
  </si>
  <si>
    <t>Kosto totale e produkti 6</t>
  </si>
  <si>
    <t>Rehabilitimi i diges se rezervuarit Shtoder, Shkoder</t>
  </si>
  <si>
    <t>18AK312</t>
  </si>
  <si>
    <t xml:space="preserve">Mundeson rritjen e sigurise se diges, dhe permireson ujitjen ne rreth 2500 ha  </t>
  </si>
  <si>
    <t>dige</t>
  </si>
  <si>
    <t>Detajimi i Kostos Totale të Produktit 7 sipas Artikujve Ekonomikë</t>
  </si>
  <si>
    <t>Kosto totale e produkti 7</t>
  </si>
  <si>
    <t>Rikonstruksion i Urës në fshatin Varibop, mbi V-L-F</t>
  </si>
  <si>
    <t>18CI801</t>
  </si>
  <si>
    <t>Mundesohet permiresimi  infrastruktures ndihmese te ujitjes  nepermjet rehabilitimit/rikonstruksionit e kesaj veprave te artit</t>
  </si>
  <si>
    <t>Ure</t>
  </si>
  <si>
    <t>Detajimi i Kostos Totale të Produktit 8 sipas Artikujve Ekonomikë</t>
  </si>
  <si>
    <t>Kosto totale e produkti 8</t>
  </si>
  <si>
    <t>Objekte te ujitjes te vitit 2021 - 2023</t>
  </si>
  <si>
    <t>Mundesojne permiresimin e ujitjes  nepermjet rehabilitimit/rikonstruksionit te kanaleve kryesore dhe veprave te artit</t>
  </si>
  <si>
    <t>Detajimi i Kostos Totale të Produktit 10 sipas Artikujve Ekonomikë</t>
  </si>
  <si>
    <t>Kosto totale e produkti 10</t>
  </si>
  <si>
    <t xml:space="preserve">Rikonstruksioni i godines se zyrave dhe magazina </t>
  </si>
  <si>
    <t>18CJ001</t>
  </si>
  <si>
    <t>Mundesohet berjen funksionale te zyrave te DUK Korce me qellim permiresimin e kushteve te punes per personelin qe menaxhon infrastrukturen e ujitjes dhe te kullmit</t>
  </si>
  <si>
    <t>Godine (zyra)</t>
  </si>
  <si>
    <t>Detajimi i Kostos Totale të Produktit 11 sipas Artikujve Ekonomikë</t>
  </si>
  <si>
    <t>Kosto totale e produkti 11</t>
  </si>
  <si>
    <t xml:space="preserve">Përmirësimi i infrastrukturës ujitese, mbrojtjes nga permbytja dhe sigurise se digave ne administrim te Bashkive </t>
  </si>
  <si>
    <t>Rehabilitimi  digës së ujëmbledhësit Tapizë</t>
  </si>
  <si>
    <t>18AJ902</t>
  </si>
  <si>
    <t>Mundesohet rehabilitimi i digave perberese te rezervuarit te Tapizes</t>
  </si>
  <si>
    <t>Rehabilitimi i digës së ujëmblëdhësit Shoshaj</t>
  </si>
  <si>
    <t>18AJ903</t>
  </si>
  <si>
    <t>Mundesohet rehabilitimi i diges se rezervuarit Shoshaj</t>
  </si>
  <si>
    <t>Rehabilitim i ujëmblëdhesit Kurjan</t>
  </si>
  <si>
    <t>18AJ904</t>
  </si>
  <si>
    <t>Mundesohet rehabilitimi i nenobjekteve te diges se rezervuarit Kurjan</t>
  </si>
  <si>
    <t>Rezervuari Paskuqan</t>
  </si>
  <si>
    <t>18AJ905</t>
  </si>
  <si>
    <t>Mundesohet rehabilitimi i diges dhe nenobjekteve te rezervuarit te Paskuqanit</t>
  </si>
  <si>
    <t>Rehabilitimi i digës së rezervaurit Kukaj</t>
  </si>
  <si>
    <t>18AJ906</t>
  </si>
  <si>
    <t>Mundesohet rehabilitimi i diges dhe nenobjekteve te rezervuarit te Kukaj</t>
  </si>
  <si>
    <t>Rehabilitimi i diges se ujembledhesit Arapaj 1</t>
  </si>
  <si>
    <t>18AJ907</t>
  </si>
  <si>
    <t>Mundesohet rehabilitimi i diges dhe nenobjekteve te rezervuarit te Arapaj 1</t>
  </si>
  <si>
    <t>Rehabilitimi i diges se ujembledhesit Spitalle</t>
  </si>
  <si>
    <t>18AJ908</t>
  </si>
  <si>
    <t>Mundesohet rehabilitimi i diges dhe nenobjekteve te rezervuarit te Spitalle</t>
  </si>
  <si>
    <t>Rehabilitimi i digës dhe skemës ujitëse të rezervuarit të Okshtunit</t>
  </si>
  <si>
    <t>18AJ909</t>
  </si>
  <si>
    <t>Mundesohet rehabilitimi i diges dhe nenobjekteve te rezervuarit te Okshtunit</t>
  </si>
  <si>
    <t>Përroi  Zaranikës</t>
  </si>
  <si>
    <t>18AJ910</t>
  </si>
  <si>
    <t>Mundesohet rikonstruksioni i shtratit te perroit te Zaranikes ne nje gjatesi 2 km</t>
  </si>
  <si>
    <t>km</t>
  </si>
  <si>
    <t>Detajimi i Kostos Totale të Produktit 9 sipas Artikujve Ekonomikë</t>
  </si>
  <si>
    <t xml:space="preserve"> Dega Ujitëse e Fierit </t>
  </si>
  <si>
    <t>18AJ911</t>
  </si>
  <si>
    <t>Mundesohet rehabilitimi i rrjetit te kanaleve ujitese dhe veprave te artit duke permiresuar ujitjen ne rreth 1640 ha</t>
  </si>
  <si>
    <t>ha</t>
  </si>
  <si>
    <t>Skema ujitëse-Sektori i Ri në Xeng</t>
  </si>
  <si>
    <t>18AJ912</t>
  </si>
  <si>
    <t>Mundesohet rehabilitimi i rrjetit te kanaleve ujitese me tuba dhe veprave te artit duke permiresuar ujitjen ne rreth 250 ha</t>
  </si>
  <si>
    <t>Kanali ujitës Kabash, Leskovik</t>
  </si>
  <si>
    <t>18AJ913</t>
  </si>
  <si>
    <t>Mundesohet rehabilitimi i rrjetit te kanaleve ujitese  dhe veprave te artit duke permiresuar ujitjen ne rreth 1200 ha</t>
  </si>
  <si>
    <t>Detajimi i Kostos Totale të Produktit 12 sipas Artikujve Ekonomikë</t>
  </si>
  <si>
    <t>Kosto totale e produkti 12</t>
  </si>
  <si>
    <t>Rikonstruksioni i pjesshëm i Degës Ventrok</t>
  </si>
  <si>
    <t>18AJ914</t>
  </si>
  <si>
    <t>Detajimi i Kostos Totale të Produktit 13 sipas Artikujve Ekonomikë</t>
  </si>
  <si>
    <t>Kosto totale e produkti 13</t>
  </si>
  <si>
    <t>Rehabilitim i skemes ujitëse ujëmbledhësi Malaj-2 (Faza 3)</t>
  </si>
  <si>
    <t>18AJ916</t>
  </si>
  <si>
    <t>Mundesohet rehabilitimi i rrjetit te kanaleve ujitese dhe veprave te artit duke permiresuar ujitjen ne rreth 250 ha</t>
  </si>
  <si>
    <t>Detajimi i Kostos Totale të Produktit 14 sipas Artikujve Ekonomikë</t>
  </si>
  <si>
    <t>Kosto totale e produkti 14</t>
  </si>
  <si>
    <t>Skeme ujitëse me rehabilitimin e kanaleve sekondare të Shtodrit, Loti 2</t>
  </si>
  <si>
    <t>18AJ917</t>
  </si>
  <si>
    <t>Mundesohet rehabilitimi i rrjetit te kanaleve ujitese dhe veprave te artit duke permiresuar ujitjen ne rreth 2400 ha</t>
  </si>
  <si>
    <t>Detajimi i Kostos Totale të Produktit 15 sipas Artikujve Ekonomikë</t>
  </si>
  <si>
    <t>Kosto totale e produkti 15</t>
  </si>
  <si>
    <t>Rehabilitimi i Kanalit Vaditës fshati Qerret</t>
  </si>
  <si>
    <t>18AJ918</t>
  </si>
  <si>
    <t>Detajimi i Kostos Totale të Produktit 16 sipas Artikujve Ekonomikë</t>
  </si>
  <si>
    <t>Kosto totale e produkti 16</t>
  </si>
  <si>
    <t>Rehabilitimi i Kanalit Ujitës Hardhishtë-Rreth</t>
  </si>
  <si>
    <t>18AJ920</t>
  </si>
  <si>
    <t>Mundesohet rehabilitimi i rrjetit te kanaleve ujitese dhe veprave te artit duke permiresuar ujitjen ne rreth 500 ha</t>
  </si>
  <si>
    <t>Detajimi i Kostos Totale të Produktit 17 sipas Artikujve Ekonomikë</t>
  </si>
  <si>
    <t>Kosto totale e produkti 17</t>
  </si>
  <si>
    <t>Kanali i Ujitjes Çerrage</t>
  </si>
  <si>
    <t>18AJ921</t>
  </si>
  <si>
    <t>Mundesohet rehabilitimi i rrjetit te kanaleve ujitese dhe veprave te artit duke permiresuar ujitjen ne rreth 100 ha</t>
  </si>
  <si>
    <t>Detajimi i Kostos Totale të Produktit 18 sipas Artikujve Ekonomikë</t>
  </si>
  <si>
    <t>Kosto totale e produkti 18</t>
  </si>
  <si>
    <t>Rikonstruksion i kanalit ujitës Galigat-Cingar Sipër-Drizë</t>
  </si>
  <si>
    <t>18AJ922</t>
  </si>
  <si>
    <t>Detajimi i Kostos Totale të Produktit 19 sipas Artikujve Ekonomikë</t>
  </si>
  <si>
    <t>Kosto totale e produkti 19</t>
  </si>
  <si>
    <t>Rikonstruksion i kanalit vaditës Gurakuq Kuturman, (Loti I-rë ndërtimi  i Sifonit të Madh )</t>
  </si>
  <si>
    <t>18AJ923</t>
  </si>
  <si>
    <t>Mundesohet rehabilitimi i rrjetit te kanaleve ujitese dhe veprave te artit duke permiresuar ujitjen ne rreth 380 ha</t>
  </si>
  <si>
    <t>Detajimi i Kostos Totale të Produktit 20 sipas Artikujve Ekonomikë</t>
  </si>
  <si>
    <t>Kosto totale e produkti 20</t>
  </si>
  <si>
    <t>Produkti 21</t>
  </si>
  <si>
    <t>Skema Ujitëse Ballaban, Ujitja e Fushës Ballaban, vazhdim</t>
  </si>
  <si>
    <t>18AJ924</t>
  </si>
  <si>
    <t>Detajimi i Kostos Totale të Produktit 21 sipas Artikujve Ekonomikë</t>
  </si>
  <si>
    <t>Kosto totale e produkti 21</t>
  </si>
  <si>
    <t>Produkti 22</t>
  </si>
  <si>
    <t>Rikonstruksion i Kanalit Ujitës Vija e Mullirit Gjoricë</t>
  </si>
  <si>
    <t>18AJ926</t>
  </si>
  <si>
    <t>Mundesohet rehabilitimi i rrjetit te kanaleve ujitese dhe veprave te artit duke permiresuar ujitjen ne rreth 200 ha</t>
  </si>
  <si>
    <t>Detajimi i Kostos Totale të Produktit 22 sipas Artikujve Ekonomikë</t>
  </si>
  <si>
    <t>Kosto totale e produkti 22</t>
  </si>
  <si>
    <t>Produkti 23</t>
  </si>
  <si>
    <t>Kanali ujitës Përroi i Lixhave Lagjia Dobrovë</t>
  </si>
  <si>
    <t>18AJ927</t>
  </si>
  <si>
    <t>Mundesohet rehabilitimi i rrjetit te kanaleve ujitese dhe veprave te artit duke permiresuar ujitjen ne rreth 50 ha</t>
  </si>
  <si>
    <t>Detajimi i Kostos Totale të Produktit 23 sipas Artikujve Ekonomikë</t>
  </si>
  <si>
    <t>Kosto totale e produkti 23</t>
  </si>
  <si>
    <t>Produkti 24</t>
  </si>
  <si>
    <t>Sifoni ujitës dalja e rezervuarit Shumbat</t>
  </si>
  <si>
    <t>18AJ928</t>
  </si>
  <si>
    <t>Mundesohet rehabilitimi i rrjetit te kanaleve ujitese dhe veprave te artit duke permiresuar ujitjen ne rreth 170 ha</t>
  </si>
  <si>
    <t>Detajimi i Kostos Totale të Produktit 24 sipas Artikujve Ekonomikë</t>
  </si>
  <si>
    <t>Kosto totale e produkti 24</t>
  </si>
  <si>
    <t>Produkti 25</t>
  </si>
  <si>
    <t>Rehabilitim i kanalit ujitës Bushat, Njësia Administrative Bicaj Bashkia Kukës</t>
  </si>
  <si>
    <t>18AJ929</t>
  </si>
  <si>
    <t>Mundesohet rehabilitimi i rrjetit te kanaleve ujitese dhe veprave te artit duke permiresuar ujitjen ne rreth 140 ha</t>
  </si>
  <si>
    <t>Detajimi i Kostos Totale të Produktit 25 sipas Artikujve Ekonomikë</t>
  </si>
  <si>
    <t>Kosto totale e produkti 25</t>
  </si>
  <si>
    <t>Produkti 26</t>
  </si>
  <si>
    <t>Rehabilitimi i pesë kanaleve ujitëse në zonën  e Sukut</t>
  </si>
  <si>
    <t>18AJ930</t>
  </si>
  <si>
    <t>Detajimi i Kostos Totale të Produktit 26 sipas Artikujve Ekonomikë</t>
  </si>
  <si>
    <t>Kosto totale e produkti 26</t>
  </si>
  <si>
    <t>Produkti 27</t>
  </si>
  <si>
    <t>Rehabilitimi i kanalit ujitës U.3-15, U.3-15/4, U.3-15/5 në fshatin Fier i Ri, Nj.Ad. Krutje</t>
  </si>
  <si>
    <t>18AJ931</t>
  </si>
  <si>
    <t>Mundesohet rehabilitimi i rrjetit te kanaleve ujitese dhe veprave te artit duke permiresuar ujitjen ne rreth 156 ha</t>
  </si>
  <si>
    <t>Detajimi i Kostos Totale të Produktit 27 sipas Artikujve Ekonomikë</t>
  </si>
  <si>
    <t>Kosto totale e produkti 27</t>
  </si>
  <si>
    <t>Produkti 28</t>
  </si>
  <si>
    <t>Kanali Ujitës VLU-10</t>
  </si>
  <si>
    <t>18AJ932</t>
  </si>
  <si>
    <t>Detajimi i Kostos Totale të Produktit 28 sipas Artikujve Ekonomikë</t>
  </si>
  <si>
    <t>Kosto totale e produkti 28</t>
  </si>
  <si>
    <t>Produkti 29</t>
  </si>
  <si>
    <t>Kanali Ujites BRU-15 Manastir &amp; Ushqyesi i Rezervuarit</t>
  </si>
  <si>
    <t>18AJ933</t>
  </si>
  <si>
    <t>Detajimi i Kostos Totale të Produktit 29 sipas Artikujve Ekonomikë</t>
  </si>
  <si>
    <t>Kosto totale e produkti 29</t>
  </si>
  <si>
    <t>Produkti 30</t>
  </si>
  <si>
    <t>Rehabilitim Sistemi Ujitjës</t>
  </si>
  <si>
    <t>18AJ934</t>
  </si>
  <si>
    <t>Mundesohet rehabilitimi i rrjetit te kanaleve ujitese dhe veprave te artit duke permiresuar ujitjen ne rreth 1100 ha</t>
  </si>
  <si>
    <t>Detajimi i Kostos Totale të Produktit 30 sipas Artikujve Ekonomikë</t>
  </si>
  <si>
    <t>Kosto totale e produkti 30</t>
  </si>
  <si>
    <t>Produkti 31</t>
  </si>
  <si>
    <t xml:space="preserve">Rikonstruksion i kanalit fshati Iballë </t>
  </si>
  <si>
    <t>18AJ935</t>
  </si>
  <si>
    <t>Detajimi i Kostos Totale të Produktit 31 sipas Artikujve Ekonomikë</t>
  </si>
  <si>
    <t>Kosto totale e produkti 31</t>
  </si>
  <si>
    <t>Produkti 32</t>
  </si>
  <si>
    <t>Kanali Strembec</t>
  </si>
  <si>
    <t>18AJ936</t>
  </si>
  <si>
    <t>Detajimi i Kostos Totale të Produktit 32 sipas Artikujve Ekonomikë</t>
  </si>
  <si>
    <t>Kosto totale e produkti 32</t>
  </si>
  <si>
    <t>Produkti 33</t>
  </si>
  <si>
    <t>Rehabilitimi i skemës ujitëse të Bulos si dhe kanalit kullues K-1-76 Fushë Nepravishtë</t>
  </si>
  <si>
    <t>18AJ937</t>
  </si>
  <si>
    <t>Mundesohet rehabilitimi i rrjetit te kanaleve ujitese dhe veprave te artit duke permiresuar ujitjen ne rreth 450 ha</t>
  </si>
  <si>
    <t>Detajimi i Kostos Totale të Produktit 33 sipas Artikujve Ekonomikë</t>
  </si>
  <si>
    <t>Kosto totale e produkti 33</t>
  </si>
  <si>
    <t>Produkti 34</t>
  </si>
  <si>
    <t xml:space="preserve">Mbrojtje nga Lumi Vjosë, në Kashisht </t>
  </si>
  <si>
    <t>18AJ939</t>
  </si>
  <si>
    <t xml:space="preserve">Nepermjet ndertimimit te argjinaturave gjatesore dhe peneleve terthore (me gure, gabion dhe veshje betoni) mundesohet mbrojtja nga errozini dhe permbytja nga lumi Vjose i tokave bujqesore dhe zonave te banuara </t>
  </si>
  <si>
    <t>Detajimi i Kostos Totale të Produktit 34 sipas Artikujve Ekonomikë</t>
  </si>
  <si>
    <t>Kosto totale e produkti 34</t>
  </si>
  <si>
    <t>Produkti 35</t>
  </si>
  <si>
    <t>Rehabilitimi i Digës së Gramës</t>
  </si>
  <si>
    <t>19AF301</t>
  </si>
  <si>
    <r>
      <t>Mundesohet rehabilitimi i diges se rezervuarit</t>
    </r>
    <r>
      <rPr>
        <sz val="8"/>
        <rFont val="Garamond"/>
        <family val="1"/>
        <charset val="238"/>
      </rPr>
      <t xml:space="preserve"> Grames</t>
    </r>
  </si>
  <si>
    <r>
      <t xml:space="preserve">Detajimi i Kostos Totale të </t>
    </r>
    <r>
      <rPr>
        <b/>
        <sz val="8"/>
        <rFont val="Garamond"/>
        <family val="1"/>
        <charset val="238"/>
      </rPr>
      <t>Produktit 35</t>
    </r>
    <r>
      <rPr>
        <b/>
        <sz val="8"/>
        <rFont val="Garamond"/>
        <family val="1"/>
      </rPr>
      <t xml:space="preserve"> sipas Artikujve Ekonomikë</t>
    </r>
  </si>
  <si>
    <r>
      <t xml:space="preserve">Kosto totale e </t>
    </r>
    <r>
      <rPr>
        <b/>
        <i/>
        <sz val="9"/>
        <rFont val="Garamond"/>
        <family val="1"/>
        <charset val="238"/>
      </rPr>
      <t>produkti 35</t>
    </r>
  </si>
  <si>
    <t>Produkti 36</t>
  </si>
  <si>
    <t>Ndërtimi i shkarkuesve katastrofik në rezervuare</t>
  </si>
  <si>
    <t>19AF302</t>
  </si>
  <si>
    <t>Mundesohet rehabilitimi i 7 shkarjuesve katastrofik</t>
  </si>
  <si>
    <t>nen objket dige</t>
  </si>
  <si>
    <r>
      <t xml:space="preserve">Detajimi i Kostos Totale të </t>
    </r>
    <r>
      <rPr>
        <b/>
        <sz val="8"/>
        <rFont val="Garamond"/>
        <family val="1"/>
        <charset val="238"/>
      </rPr>
      <t>Produktit 36</t>
    </r>
    <r>
      <rPr>
        <b/>
        <sz val="8"/>
        <rFont val="Garamond"/>
        <family val="1"/>
      </rPr>
      <t xml:space="preserve"> sipas Artikujve Ekonomikë</t>
    </r>
  </si>
  <si>
    <r>
      <t xml:space="preserve">Kosto totale e </t>
    </r>
    <r>
      <rPr>
        <b/>
        <i/>
        <sz val="9"/>
        <rFont val="Garamond"/>
        <family val="1"/>
        <charset val="238"/>
      </rPr>
      <t>produkti 36</t>
    </r>
  </si>
  <si>
    <t>Produkti 37</t>
  </si>
  <si>
    <t>Rehabilitimi i Digës së Rezervuarit Paskuqan (faza e dytë)</t>
  </si>
  <si>
    <t>19AF303</t>
  </si>
  <si>
    <t xml:space="preserve">Mundesohet rehabilitimi i diges se rezervuarit Paskuqan (vazhdim) </t>
  </si>
  <si>
    <r>
      <t xml:space="preserve">Detajimi i Kostos Totale të </t>
    </r>
    <r>
      <rPr>
        <b/>
        <sz val="8"/>
        <rFont val="Garamond"/>
        <family val="1"/>
        <charset val="238"/>
      </rPr>
      <t>Produktit 37</t>
    </r>
    <r>
      <rPr>
        <b/>
        <sz val="8"/>
        <rFont val="Garamond"/>
        <family val="1"/>
      </rPr>
      <t xml:space="preserve"> sipas Artikujve Ekonomikë</t>
    </r>
  </si>
  <si>
    <r>
      <t xml:space="preserve">Kosto totale e </t>
    </r>
    <r>
      <rPr>
        <b/>
        <i/>
        <sz val="9"/>
        <rFont val="Garamond"/>
        <family val="1"/>
        <charset val="238"/>
      </rPr>
      <t>produkti 37</t>
    </r>
  </si>
  <si>
    <t>Produkti 38</t>
  </si>
  <si>
    <t>Rehabilitimi i digave të ujëmbledhësve të bashkisë Dropull (Kakavijë, Likomil, Peshkëpi dhe Bodrisht) dhe kanalit ujitës i rezervuarit të Peshkëpisë</t>
  </si>
  <si>
    <t>19AF304</t>
  </si>
  <si>
    <r>
      <t>Mundesohet rehabilitimi i pjeseshe</t>
    </r>
    <r>
      <rPr>
        <sz val="8"/>
        <rFont val="Garamond"/>
        <family val="1"/>
        <charset val="238"/>
      </rPr>
      <t xml:space="preserve">m  4 digeve   </t>
    </r>
  </si>
  <si>
    <r>
      <t xml:space="preserve">Detajimi i Kostos Totale të </t>
    </r>
    <r>
      <rPr>
        <b/>
        <sz val="8"/>
        <rFont val="Garamond"/>
        <family val="1"/>
        <charset val="238"/>
      </rPr>
      <t>Produktit 38</t>
    </r>
    <r>
      <rPr>
        <b/>
        <sz val="8"/>
        <rFont val="Garamond"/>
        <family val="1"/>
      </rPr>
      <t xml:space="preserve"> sipas Artikujve Ekonomikë</t>
    </r>
  </si>
  <si>
    <r>
      <t xml:space="preserve">Kosto totale e </t>
    </r>
    <r>
      <rPr>
        <b/>
        <i/>
        <sz val="9"/>
        <rFont val="Garamond"/>
        <family val="1"/>
        <charset val="238"/>
      </rPr>
      <t>produkti 38</t>
    </r>
  </si>
  <si>
    <t>Produkti 39</t>
  </si>
  <si>
    <t>Reabilitim i mekanizmit të komandimit të portave të ujëlëshuesit dhe shkarkuesit katastrofik anësor të rezervuarit  Gjyslikonje.</t>
  </si>
  <si>
    <t>19AF305</t>
  </si>
  <si>
    <r>
      <t xml:space="preserve">Mundesohet rehabilitimi i diges </t>
    </r>
    <r>
      <rPr>
        <sz val="8"/>
        <rFont val="Garamond"/>
        <family val="1"/>
        <charset val="238"/>
      </rPr>
      <t xml:space="preserve"> Gjyslikonje.</t>
    </r>
  </si>
  <si>
    <r>
      <t xml:space="preserve">Detajimi i Kostos Totale të </t>
    </r>
    <r>
      <rPr>
        <b/>
        <sz val="8"/>
        <rFont val="Garamond"/>
        <family val="1"/>
        <charset val="238"/>
      </rPr>
      <t>Produktit 39</t>
    </r>
    <r>
      <rPr>
        <b/>
        <sz val="8"/>
        <rFont val="Garamond"/>
        <family val="1"/>
      </rPr>
      <t xml:space="preserve"> sipas Artikujve Ekonomikë</t>
    </r>
  </si>
  <si>
    <r>
      <t xml:space="preserve">Kosto totale e </t>
    </r>
    <r>
      <rPr>
        <b/>
        <i/>
        <sz val="9"/>
        <rFont val="Garamond"/>
        <family val="1"/>
        <charset val="238"/>
      </rPr>
      <t>produkti 39</t>
    </r>
  </si>
  <si>
    <r>
      <t xml:space="preserve">Produkti </t>
    </r>
    <r>
      <rPr>
        <b/>
        <sz val="8"/>
        <rFont val="Garamond"/>
        <family val="1"/>
        <charset val="238"/>
      </rPr>
      <t>40</t>
    </r>
  </si>
  <si>
    <t>Rehabilitimi i kanalit ujitës Dukaj</t>
  </si>
  <si>
    <t>19AF306</t>
  </si>
  <si>
    <r>
      <t xml:space="preserve">Mundesohet rehabilitimi i rrjetit te kanaleve ujitese dhe veprave te artit duke permiresuar ujitjen </t>
    </r>
    <r>
      <rPr>
        <sz val="8"/>
        <rFont val="Garamond"/>
        <family val="1"/>
        <charset val="238"/>
      </rPr>
      <t>ne rreth 120 ha</t>
    </r>
  </si>
  <si>
    <r>
      <t xml:space="preserve">Detajimi i Kostos Totale të </t>
    </r>
    <r>
      <rPr>
        <b/>
        <sz val="8"/>
        <rFont val="Garamond"/>
        <family val="1"/>
        <charset val="238"/>
      </rPr>
      <t>Produktit 40 sipas</t>
    </r>
    <r>
      <rPr>
        <b/>
        <sz val="8"/>
        <rFont val="Garamond"/>
        <family val="1"/>
      </rPr>
      <t xml:space="preserve"> Artikujve Ekonomikë</t>
    </r>
  </si>
  <si>
    <r>
      <t xml:space="preserve">Kosto totale e </t>
    </r>
    <r>
      <rPr>
        <b/>
        <i/>
        <sz val="9"/>
        <rFont val="Garamond"/>
        <family val="1"/>
        <charset val="238"/>
      </rPr>
      <t>produkti 40</t>
    </r>
  </si>
  <si>
    <r>
      <t xml:space="preserve">Produkti </t>
    </r>
    <r>
      <rPr>
        <b/>
        <sz val="8"/>
        <rFont val="Garamond"/>
        <family val="1"/>
        <charset val="238"/>
      </rPr>
      <t>41</t>
    </r>
  </si>
  <si>
    <t>Rehabilitimi i kanalit ujitës Ksamil, pjesa e I</t>
  </si>
  <si>
    <t>19AF307</t>
  </si>
  <si>
    <r>
      <t xml:space="preserve">Mundesohet rehabilitimi i rrjetit te kanaleve ujitese dhe veprave te artit duke permiresuar ujitjen </t>
    </r>
    <r>
      <rPr>
        <sz val="8"/>
        <rFont val="Garamond"/>
        <family val="1"/>
        <charset val="238"/>
      </rPr>
      <t>ne rreth 497 ha</t>
    </r>
  </si>
  <si>
    <r>
      <t xml:space="preserve">Detajimi i Kostos Totale të </t>
    </r>
    <r>
      <rPr>
        <b/>
        <sz val="8"/>
        <rFont val="Garamond"/>
        <family val="1"/>
        <charset val="238"/>
      </rPr>
      <t>Produktit 41 sipas</t>
    </r>
    <r>
      <rPr>
        <b/>
        <sz val="8"/>
        <rFont val="Garamond"/>
        <family val="1"/>
      </rPr>
      <t xml:space="preserve"> Artikujve Ekonomikë</t>
    </r>
  </si>
  <si>
    <r>
      <t xml:space="preserve">Kosto totale e </t>
    </r>
    <r>
      <rPr>
        <b/>
        <i/>
        <sz val="9"/>
        <rFont val="Garamond"/>
        <family val="1"/>
        <charset val="238"/>
      </rPr>
      <t>produkti 41</t>
    </r>
  </si>
  <si>
    <r>
      <t xml:space="preserve">Produkti </t>
    </r>
    <r>
      <rPr>
        <b/>
        <sz val="8"/>
        <rFont val="Garamond"/>
        <family val="1"/>
        <charset val="238"/>
      </rPr>
      <t>42</t>
    </r>
  </si>
  <si>
    <t>Rehabilitimi i rrjetit ujitës Çorush</t>
  </si>
  <si>
    <t>19AF308</t>
  </si>
  <si>
    <r>
      <t xml:space="preserve">Mundesohet rehabilitimi i rrjetit te kanaleve ujitese dhe veprave te artit duke permiresuar ujitjen </t>
    </r>
    <r>
      <rPr>
        <sz val="8"/>
        <rFont val="Garamond"/>
        <family val="1"/>
        <charset val="238"/>
      </rPr>
      <t>ne rreth 500 ha</t>
    </r>
  </si>
  <si>
    <r>
      <t xml:space="preserve">Detajimi i Kostos Totale të </t>
    </r>
    <r>
      <rPr>
        <b/>
        <sz val="8"/>
        <rFont val="Garamond"/>
        <family val="1"/>
        <charset val="238"/>
      </rPr>
      <t>Produktit 42 sipas</t>
    </r>
    <r>
      <rPr>
        <b/>
        <sz val="8"/>
        <rFont val="Garamond"/>
        <family val="1"/>
      </rPr>
      <t xml:space="preserve"> Artikujve Ekonomikë</t>
    </r>
  </si>
  <si>
    <r>
      <t xml:space="preserve">Kosto totale e </t>
    </r>
    <r>
      <rPr>
        <b/>
        <i/>
        <sz val="9"/>
        <rFont val="Garamond"/>
        <family val="1"/>
        <charset val="238"/>
      </rPr>
      <t>produkti 42</t>
    </r>
  </si>
  <si>
    <t>Produkti 43</t>
  </si>
  <si>
    <t>Dega e Martinës</t>
  </si>
  <si>
    <t>19AF309</t>
  </si>
  <si>
    <r>
      <t xml:space="preserve">Mundesohet rehabilitimi i rrjetit te kanaleve ujitese dhe veprave te artit duke permiresuar ujitjen </t>
    </r>
    <r>
      <rPr>
        <sz val="8"/>
        <rFont val="Garamond"/>
        <family val="1"/>
        <charset val="238"/>
      </rPr>
      <t>ne rreth 2500 ha</t>
    </r>
  </si>
  <si>
    <r>
      <t xml:space="preserve">Detajimi i Kostos Totale të </t>
    </r>
    <r>
      <rPr>
        <b/>
        <sz val="8"/>
        <rFont val="Garamond"/>
        <family val="1"/>
        <charset val="238"/>
      </rPr>
      <t>Produktit 43 sipas</t>
    </r>
    <r>
      <rPr>
        <b/>
        <sz val="8"/>
        <rFont val="Garamond"/>
        <family val="1"/>
      </rPr>
      <t xml:space="preserve"> Artikujve Ekonomikë</t>
    </r>
  </si>
  <si>
    <r>
      <t xml:space="preserve">Kosto totale e </t>
    </r>
    <r>
      <rPr>
        <b/>
        <i/>
        <sz val="9"/>
        <rFont val="Garamond"/>
        <family val="1"/>
        <charset val="238"/>
      </rPr>
      <t>produkti 43</t>
    </r>
  </si>
  <si>
    <t>Produkti 44</t>
  </si>
  <si>
    <t>Ku-13, Shelqet , Vau i Dejës</t>
  </si>
  <si>
    <t>19AF310</t>
  </si>
  <si>
    <r>
      <t xml:space="preserve">Mundesohet rehabilitimi i rrjetit te kanaleve ujitese dhe veprave te artit duke permiresuar ujitjen </t>
    </r>
    <r>
      <rPr>
        <sz val="8"/>
        <rFont val="Garamond"/>
        <family val="1"/>
        <charset val="238"/>
      </rPr>
      <t>ne rreth 450 ha</t>
    </r>
  </si>
  <si>
    <r>
      <t xml:space="preserve">Detajimi i Kostos Totale të </t>
    </r>
    <r>
      <rPr>
        <b/>
        <sz val="8"/>
        <rFont val="Garamond"/>
        <family val="1"/>
        <charset val="238"/>
      </rPr>
      <t>Produktit 44 sipas</t>
    </r>
    <r>
      <rPr>
        <b/>
        <sz val="8"/>
        <rFont val="Garamond"/>
        <family val="1"/>
      </rPr>
      <t xml:space="preserve"> Artikujve Ekonomikë</t>
    </r>
  </si>
  <si>
    <r>
      <t xml:space="preserve">Kosto totale e </t>
    </r>
    <r>
      <rPr>
        <b/>
        <i/>
        <sz val="9"/>
        <rFont val="Garamond"/>
        <family val="1"/>
        <charset val="238"/>
      </rPr>
      <t>produkti 44</t>
    </r>
  </si>
  <si>
    <t>Produkti 45</t>
  </si>
  <si>
    <t>Rikonstruksion kanali vaditës Cerujë</t>
  </si>
  <si>
    <t>19AF311</t>
  </si>
  <si>
    <r>
      <t xml:space="preserve">Mundesohet rehabilitimi i rrjetit te kanaleve ujitese dhe veprave te artit duke permiresuar ujitjen </t>
    </r>
    <r>
      <rPr>
        <sz val="8"/>
        <rFont val="Garamond"/>
        <family val="1"/>
        <charset val="238"/>
      </rPr>
      <t>ne rreth 100 ha</t>
    </r>
  </si>
  <si>
    <r>
      <t xml:space="preserve">Detajimi i Kostos Totale të </t>
    </r>
    <r>
      <rPr>
        <b/>
        <sz val="8"/>
        <rFont val="Garamond"/>
        <family val="1"/>
        <charset val="238"/>
      </rPr>
      <t>Produktit 45 sipas</t>
    </r>
    <r>
      <rPr>
        <b/>
        <sz val="8"/>
        <rFont val="Garamond"/>
        <family val="1"/>
      </rPr>
      <t xml:space="preserve"> Artikujve Ekonomikë</t>
    </r>
  </si>
  <si>
    <r>
      <t xml:space="preserve">Kosto totale e </t>
    </r>
    <r>
      <rPr>
        <b/>
        <i/>
        <sz val="9"/>
        <rFont val="Garamond"/>
        <family val="1"/>
        <charset val="238"/>
      </rPr>
      <t>produkti 45</t>
    </r>
  </si>
  <si>
    <t>Produkti 46</t>
  </si>
  <si>
    <t>Rehabilitim i kanalit vaditës rezervuari  Harvala,  rikonstruksioni i kanalit në pjesën e parë nga dalja e ujëlëshuesit të rezervuarit, deri në progresivin 1800 ml</t>
  </si>
  <si>
    <t>19AF312</t>
  </si>
  <si>
    <r>
      <t xml:space="preserve">Mundesohet rehabilitimi i rrjetit te kanaleve ujitese dhe veprave te artit duke permiresuar ujitjen </t>
    </r>
    <r>
      <rPr>
        <sz val="8"/>
        <rFont val="Garamond"/>
        <family val="1"/>
        <charset val="238"/>
      </rPr>
      <t>ne rreth 600 ha</t>
    </r>
  </si>
  <si>
    <r>
      <t xml:space="preserve">Detajimi i Kostos Totale të </t>
    </r>
    <r>
      <rPr>
        <b/>
        <sz val="8"/>
        <rFont val="Garamond"/>
        <family val="1"/>
        <charset val="238"/>
      </rPr>
      <t>Produktit 46 sipas</t>
    </r>
    <r>
      <rPr>
        <b/>
        <sz val="8"/>
        <rFont val="Garamond"/>
        <family val="1"/>
      </rPr>
      <t xml:space="preserve"> Artikujve Ekonomikë</t>
    </r>
  </si>
  <si>
    <r>
      <t xml:space="preserve">Kosto totale e </t>
    </r>
    <r>
      <rPr>
        <b/>
        <i/>
        <sz val="9"/>
        <rFont val="Garamond"/>
        <family val="1"/>
        <charset val="238"/>
      </rPr>
      <t>produkti 46</t>
    </r>
  </si>
  <si>
    <t>Produkti 47</t>
  </si>
  <si>
    <t>Rehabilitimi  sistemit ujitës Nj.A Gjepale</t>
  </si>
  <si>
    <t>19AF313</t>
  </si>
  <si>
    <r>
      <t xml:space="preserve">Mundesohet rehabilitimi i rrjetit te kanaleve ujitese dhe veprave te artit duke permiresuar ujitjen </t>
    </r>
    <r>
      <rPr>
        <sz val="8"/>
        <rFont val="Garamond"/>
        <family val="1"/>
        <charset val="238"/>
      </rPr>
      <t>ne rreth 160 ha</t>
    </r>
  </si>
  <si>
    <r>
      <t xml:space="preserve">Detajimi i Kostos Totale të </t>
    </r>
    <r>
      <rPr>
        <b/>
        <sz val="8"/>
        <rFont val="Garamond"/>
        <family val="1"/>
        <charset val="238"/>
      </rPr>
      <t>Produktit 47 sipas</t>
    </r>
    <r>
      <rPr>
        <b/>
        <sz val="8"/>
        <rFont val="Garamond"/>
        <family val="1"/>
      </rPr>
      <t xml:space="preserve"> Artikujve Ekonomikë</t>
    </r>
  </si>
  <si>
    <r>
      <t xml:space="preserve">Kosto totale e </t>
    </r>
    <r>
      <rPr>
        <b/>
        <i/>
        <sz val="9"/>
        <rFont val="Garamond"/>
        <family val="1"/>
        <charset val="238"/>
      </rPr>
      <t>produkti 47</t>
    </r>
  </si>
  <si>
    <t>Produkti 48</t>
  </si>
  <si>
    <t>Pellgu ujëmbledhës, kanali i furnizimit me ujë të rezervuarit në qytetin e Bilishtit</t>
  </si>
  <si>
    <t>19AF314</t>
  </si>
  <si>
    <r>
      <t xml:space="preserve">Detajimi i Kostos Totale të </t>
    </r>
    <r>
      <rPr>
        <b/>
        <sz val="8"/>
        <rFont val="Garamond"/>
        <family val="1"/>
        <charset val="238"/>
      </rPr>
      <t>Produktit 48 sipas</t>
    </r>
    <r>
      <rPr>
        <b/>
        <sz val="8"/>
        <rFont val="Garamond"/>
        <family val="1"/>
      </rPr>
      <t xml:space="preserve"> Artikujve Ekonomikë</t>
    </r>
  </si>
  <si>
    <r>
      <t xml:space="preserve">Kosto totale e </t>
    </r>
    <r>
      <rPr>
        <b/>
        <i/>
        <sz val="9"/>
        <rFont val="Garamond"/>
        <family val="1"/>
        <charset val="238"/>
      </rPr>
      <t>produkti 48</t>
    </r>
  </si>
  <si>
    <t>Produkti 49</t>
  </si>
  <si>
    <t>Mbrojtje nga lumi Guak në krahun e majtë në zonën e Verorit Çorovodë</t>
  </si>
  <si>
    <t>19AF315</t>
  </si>
  <si>
    <t>Mundesohet rritja e sigurise ndaj permbytjes nepermjet rehabilitimit te rreth 0,1 km te brigjeve te perroit</t>
  </si>
  <si>
    <r>
      <t xml:space="preserve">Detajimi i Kostos Totale të </t>
    </r>
    <r>
      <rPr>
        <b/>
        <sz val="8"/>
        <rFont val="Garamond"/>
        <family val="1"/>
        <charset val="238"/>
      </rPr>
      <t>Produktit 49 sipas</t>
    </r>
    <r>
      <rPr>
        <b/>
        <sz val="8"/>
        <rFont val="Garamond"/>
        <family val="1"/>
      </rPr>
      <t xml:space="preserve"> Artikujve Ekonomikë</t>
    </r>
  </si>
  <si>
    <r>
      <t xml:space="preserve">Kosto totale e </t>
    </r>
    <r>
      <rPr>
        <b/>
        <i/>
        <sz val="9"/>
        <rFont val="Garamond"/>
        <family val="1"/>
        <charset val="238"/>
      </rPr>
      <t>produkti 49</t>
    </r>
  </si>
  <si>
    <t>Produkti 50</t>
  </si>
  <si>
    <t>Kanali ujitës Kotërr- Rrabosht, segmenti Kotërr-Nënshat (L=1000m) dhe segmenti Pirraj Rrabosht (L=2150m)</t>
  </si>
  <si>
    <t>19AF316</t>
  </si>
  <si>
    <r>
      <t xml:space="preserve">Mundesohet rehabilitimi i rrjetit te kanaleve ujitese dhe veprave te artit duke permiresuar ujitjen </t>
    </r>
    <r>
      <rPr>
        <sz val="8"/>
        <rFont val="Garamond"/>
        <family val="1"/>
        <charset val="238"/>
      </rPr>
      <t>ne rreth 471 ha</t>
    </r>
  </si>
  <si>
    <r>
      <t xml:space="preserve">Detajimi i Kostos Totale të </t>
    </r>
    <r>
      <rPr>
        <b/>
        <sz val="8"/>
        <rFont val="Garamond"/>
        <family val="1"/>
        <charset val="238"/>
      </rPr>
      <t>Produktit 50 sipas</t>
    </r>
    <r>
      <rPr>
        <b/>
        <sz val="8"/>
        <rFont val="Garamond"/>
        <family val="1"/>
      </rPr>
      <t xml:space="preserve"> Artikujve Ekonomikë</t>
    </r>
  </si>
  <si>
    <r>
      <t xml:space="preserve">Kosto totale e </t>
    </r>
    <r>
      <rPr>
        <b/>
        <i/>
        <sz val="9"/>
        <rFont val="Garamond"/>
        <family val="1"/>
        <charset val="238"/>
      </rPr>
      <t>produkti 50</t>
    </r>
  </si>
  <si>
    <t>Produkti 51</t>
  </si>
  <si>
    <t>Rikonstruksion i kanalit vaditës të Mesit, Gizavesh, Dorëz, Librazhd</t>
  </si>
  <si>
    <t>19AF317</t>
  </si>
  <si>
    <r>
      <t xml:space="preserve">Mundesohet rehabilitimi i rrjetit te kanaleve ujitese dhe veprave te artit duke permiresuar ujitjen </t>
    </r>
    <r>
      <rPr>
        <sz val="8"/>
        <rFont val="Garamond"/>
        <family val="1"/>
        <charset val="238"/>
      </rPr>
      <t>ne rreth 460 ha</t>
    </r>
  </si>
  <si>
    <r>
      <t xml:space="preserve">Detajimi i Kostos Totale të </t>
    </r>
    <r>
      <rPr>
        <b/>
        <sz val="8"/>
        <rFont val="Garamond"/>
        <family val="1"/>
        <charset val="238"/>
      </rPr>
      <t>Produktit 51 sipas</t>
    </r>
    <r>
      <rPr>
        <b/>
        <sz val="8"/>
        <rFont val="Garamond"/>
        <family val="1"/>
      </rPr>
      <t xml:space="preserve"> Artikujve Ekonomikë</t>
    </r>
  </si>
  <si>
    <r>
      <t xml:space="preserve">Kosto totale e </t>
    </r>
    <r>
      <rPr>
        <b/>
        <i/>
        <sz val="9"/>
        <rFont val="Garamond"/>
        <family val="1"/>
        <charset val="238"/>
      </rPr>
      <t>produkti 51</t>
    </r>
  </si>
  <si>
    <t>Produkti 52</t>
  </si>
  <si>
    <t>Ndërtim i rrjetit ujitës Bodar-Kutal</t>
  </si>
  <si>
    <t>19AF318</t>
  </si>
  <si>
    <r>
      <t xml:space="preserve">Mundesohet rehabilitimi i rrjetit te kanaleve ujitese dhe veprave te artit duke permiresuar ujitjen </t>
    </r>
    <r>
      <rPr>
        <sz val="8"/>
        <rFont val="Garamond"/>
        <family val="1"/>
        <charset val="238"/>
      </rPr>
      <t>ne rreth 200 ha</t>
    </r>
  </si>
  <si>
    <r>
      <t xml:space="preserve">Detajimi i Kostos Totale të </t>
    </r>
    <r>
      <rPr>
        <b/>
        <sz val="8"/>
        <rFont val="Garamond"/>
        <family val="1"/>
        <charset val="238"/>
      </rPr>
      <t>Produktit 52 sipas</t>
    </r>
    <r>
      <rPr>
        <b/>
        <sz val="8"/>
        <rFont val="Garamond"/>
        <family val="1"/>
      </rPr>
      <t xml:space="preserve"> Artikujve Ekonomikë</t>
    </r>
  </si>
  <si>
    <r>
      <t xml:space="preserve">Kosto totale e </t>
    </r>
    <r>
      <rPr>
        <b/>
        <i/>
        <sz val="9"/>
        <rFont val="Garamond"/>
        <family val="1"/>
        <charset val="238"/>
      </rPr>
      <t>produkti 52</t>
    </r>
  </si>
  <si>
    <t>Produkti 53</t>
  </si>
  <si>
    <t>Rehabilitimi i kanalit ujitës U3-27, V-1/1 në fshatin Bishtqethën dhe Bitaj, NjA Kolonjë</t>
  </si>
  <si>
    <t>19AF319</t>
  </si>
  <si>
    <r>
      <t xml:space="preserve">Mundesohet rehabilitimi i rrjetit te kanaleve ujitese dhe veprave te artit duke permiresuar ujitjen </t>
    </r>
    <r>
      <rPr>
        <sz val="8"/>
        <rFont val="Garamond"/>
        <family val="1"/>
        <charset val="238"/>
      </rPr>
      <t>ne rreth 180 ha</t>
    </r>
  </si>
  <si>
    <r>
      <t xml:space="preserve">Detajimi i Kostos Totale të </t>
    </r>
    <r>
      <rPr>
        <b/>
        <sz val="8"/>
        <rFont val="Garamond"/>
        <family val="1"/>
        <charset val="238"/>
      </rPr>
      <t>Produktit 53 sipas</t>
    </r>
    <r>
      <rPr>
        <b/>
        <sz val="8"/>
        <rFont val="Garamond"/>
        <family val="1"/>
      </rPr>
      <t xml:space="preserve"> Artikujve Ekonomikë</t>
    </r>
  </si>
  <si>
    <r>
      <t xml:space="preserve">Kosto totale e </t>
    </r>
    <r>
      <rPr>
        <b/>
        <i/>
        <sz val="9"/>
        <rFont val="Garamond"/>
        <family val="1"/>
        <charset val="238"/>
      </rPr>
      <t>produkti 53</t>
    </r>
  </si>
  <si>
    <t>Produkti 54</t>
  </si>
  <si>
    <t xml:space="preserve">Rikonstruksioni i kanalit vaditës Zhulat </t>
  </si>
  <si>
    <t>19AF320</t>
  </si>
  <si>
    <r>
      <t xml:space="preserve">Mundesohet rehabilitimi i rrjetit te kanaleve ujitese dhe veprave te artit duke permiresuar ujitjen </t>
    </r>
    <r>
      <rPr>
        <sz val="8"/>
        <rFont val="Garamond"/>
        <family val="1"/>
        <charset val="238"/>
      </rPr>
      <t>ne rreth 230 ha</t>
    </r>
  </si>
  <si>
    <r>
      <t xml:space="preserve">Detajimi i Kostos Totale të </t>
    </r>
    <r>
      <rPr>
        <b/>
        <sz val="8"/>
        <rFont val="Garamond"/>
        <family val="1"/>
        <charset val="238"/>
      </rPr>
      <t>Produktit 54 sipas</t>
    </r>
    <r>
      <rPr>
        <b/>
        <sz val="8"/>
        <rFont val="Garamond"/>
        <family val="1"/>
      </rPr>
      <t xml:space="preserve"> Artikujve Ekonomikë</t>
    </r>
  </si>
  <si>
    <r>
      <t xml:space="preserve">Kosto totale e </t>
    </r>
    <r>
      <rPr>
        <b/>
        <i/>
        <sz val="9"/>
        <rFont val="Garamond"/>
        <family val="1"/>
        <charset val="238"/>
      </rPr>
      <t>produkti 54</t>
    </r>
  </si>
  <si>
    <t>Produkti 55</t>
  </si>
  <si>
    <t>Kanali ujitës Tuçep, Bulqizë</t>
  </si>
  <si>
    <t>19AF321</t>
  </si>
  <si>
    <r>
      <t xml:space="preserve">Mundesohet rehabilitimi i rrjetit te kanaleve ujitese dhe veprave te artit duke permiresuar ujitjen </t>
    </r>
    <r>
      <rPr>
        <sz val="8"/>
        <rFont val="Garamond"/>
        <family val="1"/>
        <charset val="238"/>
      </rPr>
      <t>ne rreth 705 ha</t>
    </r>
  </si>
  <si>
    <r>
      <t xml:space="preserve">Detajimi i Kostos Totale të </t>
    </r>
    <r>
      <rPr>
        <b/>
        <sz val="8"/>
        <rFont val="Garamond"/>
        <family val="1"/>
        <charset val="238"/>
      </rPr>
      <t>Produktit 55 sipas</t>
    </r>
    <r>
      <rPr>
        <b/>
        <sz val="8"/>
        <rFont val="Garamond"/>
        <family val="1"/>
      </rPr>
      <t xml:space="preserve"> Artikujve Ekonomikë</t>
    </r>
  </si>
  <si>
    <r>
      <t xml:space="preserve">Kosto totale e </t>
    </r>
    <r>
      <rPr>
        <b/>
        <i/>
        <sz val="9"/>
        <rFont val="Garamond"/>
        <family val="1"/>
        <charset val="238"/>
      </rPr>
      <t>produkti 55</t>
    </r>
  </si>
  <si>
    <t>Produkti 56</t>
  </si>
  <si>
    <t>Rehabilitimi i kanaleve  vaditës e kullues Bashkia Cërrik</t>
  </si>
  <si>
    <t>19AF322</t>
  </si>
  <si>
    <r>
      <t xml:space="preserve">Mundesohet rehabilitimi i rrjetit te kanaleve ujitese dhe veprave te artit duke permiresuar ujitjen </t>
    </r>
    <r>
      <rPr>
        <sz val="8"/>
        <rFont val="Garamond"/>
        <family val="1"/>
        <charset val="238"/>
      </rPr>
      <t>ne rreth 400 ha</t>
    </r>
  </si>
  <si>
    <r>
      <t xml:space="preserve">Detajimi i Kostos Totale të </t>
    </r>
    <r>
      <rPr>
        <b/>
        <sz val="8"/>
        <rFont val="Garamond"/>
        <family val="1"/>
        <charset val="238"/>
      </rPr>
      <t>Produktit 56 sipas</t>
    </r>
    <r>
      <rPr>
        <b/>
        <sz val="8"/>
        <rFont val="Garamond"/>
        <family val="1"/>
      </rPr>
      <t xml:space="preserve"> Artikujve Ekonomikë</t>
    </r>
  </si>
  <si>
    <r>
      <t xml:space="preserve">Kosto totale e </t>
    </r>
    <r>
      <rPr>
        <b/>
        <i/>
        <sz val="9"/>
        <rFont val="Garamond"/>
        <family val="1"/>
        <charset val="238"/>
      </rPr>
      <t>produkti 56</t>
    </r>
  </si>
  <si>
    <t>Produkti 57</t>
  </si>
  <si>
    <t>Rikonstruksioni i rrjetit ujitës të rezervuarit të Gjonçit, bashkia Kolonjë</t>
  </si>
  <si>
    <t>19AF323</t>
  </si>
  <si>
    <r>
      <t xml:space="preserve">Mundesohet rehabilitimi i rrjetit te kanaleve ujitese dhe veprave te artit duke permiresuar ujitjen </t>
    </r>
    <r>
      <rPr>
        <sz val="8"/>
        <rFont val="Garamond"/>
        <family val="1"/>
        <charset val="238"/>
      </rPr>
      <t>ne rreth 635 ha</t>
    </r>
  </si>
  <si>
    <r>
      <t xml:space="preserve">Detajimi i Kostos Totale të </t>
    </r>
    <r>
      <rPr>
        <b/>
        <sz val="8"/>
        <rFont val="Garamond"/>
        <family val="1"/>
        <charset val="238"/>
      </rPr>
      <t>Produktit 57 sipas</t>
    </r>
    <r>
      <rPr>
        <b/>
        <sz val="8"/>
        <rFont val="Garamond"/>
        <family val="1"/>
      </rPr>
      <t xml:space="preserve"> Artikujve Ekonomikë</t>
    </r>
  </si>
  <si>
    <r>
      <t xml:space="preserve">Kosto totale e </t>
    </r>
    <r>
      <rPr>
        <b/>
        <i/>
        <sz val="9"/>
        <rFont val="Garamond"/>
        <family val="1"/>
        <charset val="238"/>
      </rPr>
      <t>produkti 57</t>
    </r>
  </si>
  <si>
    <t>Produkti 58</t>
  </si>
  <si>
    <t>Rehabilitimi Skemes Ujitese Radigos-Stranik-Berezeshte</t>
  </si>
  <si>
    <t>19AF324</t>
  </si>
  <si>
    <r>
      <t xml:space="preserve">Mundesohet rehabilitimi i rrjetit te kanaleve ujitese dhe veprave te artit duke permiresuar ujitjen </t>
    </r>
    <r>
      <rPr>
        <sz val="8"/>
        <rFont val="Garamond"/>
        <family val="1"/>
        <charset val="238"/>
      </rPr>
      <t>ne rreth 345 ha</t>
    </r>
  </si>
  <si>
    <r>
      <t xml:space="preserve">Detajimi i Kostos Totale të </t>
    </r>
    <r>
      <rPr>
        <b/>
        <sz val="8"/>
        <rFont val="Garamond"/>
        <family val="1"/>
        <charset val="238"/>
      </rPr>
      <t>Produktit 58 sipas</t>
    </r>
    <r>
      <rPr>
        <b/>
        <sz val="8"/>
        <rFont val="Garamond"/>
        <family val="1"/>
      </rPr>
      <t xml:space="preserve"> Artikujve Ekonomikë</t>
    </r>
  </si>
  <si>
    <r>
      <t xml:space="preserve">Kosto totale e </t>
    </r>
    <r>
      <rPr>
        <b/>
        <i/>
        <sz val="9"/>
        <rFont val="Garamond"/>
        <family val="1"/>
        <charset val="238"/>
      </rPr>
      <t>produkti 58</t>
    </r>
  </si>
  <si>
    <t>Produkti 66</t>
  </si>
  <si>
    <t>Rehabilitimi i kanaleve sekondare  Peqin - Kavajë, Faza e Tretë</t>
  </si>
  <si>
    <r>
      <t xml:space="preserve">Detajimi i Kostos Totale të </t>
    </r>
    <r>
      <rPr>
        <b/>
        <sz val="8"/>
        <rFont val="Garamond"/>
        <family val="1"/>
        <charset val="238"/>
      </rPr>
      <t>Produktit 66 sipas</t>
    </r>
    <r>
      <rPr>
        <b/>
        <sz val="8"/>
        <rFont val="Garamond"/>
        <family val="1"/>
      </rPr>
      <t xml:space="preserve"> Artikujve Ekonomikë</t>
    </r>
  </si>
  <si>
    <r>
      <t xml:space="preserve">Kosto totale e </t>
    </r>
    <r>
      <rPr>
        <b/>
        <i/>
        <sz val="9"/>
        <rFont val="Garamond"/>
        <family val="1"/>
        <charset val="238"/>
      </rPr>
      <t>produkti 66</t>
    </r>
  </si>
  <si>
    <t>Objekte te infrastruktures se ujitjes, mbrojtjes nga permbytja dhe diga te MBZHR dhe Bashkive per vitet 2021-2023</t>
  </si>
  <si>
    <t>Mundesohet permiresimi i infrastruktures se ujitjes, infrastruktures se mbrojtjes nga permbytja dhe siguria e digave ne administrim te Bashkive</t>
  </si>
  <si>
    <t>ha (hektare) / km / diga (per tu percaktuar me VKM perkatese per objektet qe financohen ne vitin 2020, 2021 dhe 2022)</t>
  </si>
  <si>
    <t>Detajimi i Kostos Totale të Produktit 66 sipas Artikujve Ekonomikë</t>
  </si>
  <si>
    <t>Kosto totale e produkti 66</t>
  </si>
  <si>
    <t>Rehabilitimi i Infrastrukturës së Ujitjes-Projekti i Burimeve Ujore dhe Ujitjes (financuar nga Banka Boterore)</t>
  </si>
  <si>
    <t>Rehabilitimi i Skemave Ujitese Krutje dhe Terbuf ne Lushnje, Kurjan-Strum ne Roskovec, Koshnice ne Devoll dhe me shtesen e financimit, perkatesisht skemat Tregtan 1 dhe Tregtan2 ne Has, Sllanica ne Uren Vajgurore,  Leminot ne Maliq, Dega Lushnje dhe Dega Çukas ne Leshnje-Divjake, Janjar ne Konispol dhe Deget e Krutjes V1 dhe V2 ne Divjake</t>
  </si>
  <si>
    <t>KM05016</t>
  </si>
  <si>
    <t xml:space="preserve">Permiresimi i ujitjes nepermjet rehabilitimit te plote te infrastruktures ujitese (rrjetit te kanaleve kryesore, veprave te artit, stacioneve te pompimit etj)  </t>
  </si>
  <si>
    <t>TVSH dhe KL per Projekti i Burimeve Ujore dhe Ujitjes (financuar nga Banka Boterore)</t>
  </si>
  <si>
    <t>M051029</t>
  </si>
  <si>
    <t>Krijimi i kuadrit strategjik për të menaxhuar në mënyrë të integruar burimet e ujit në nivel kombëtar dhe në basenet e Lumenjve Drin-Buna dhe Seman (financuar nga Granti SIDA)</t>
  </si>
  <si>
    <t>Administrimi i ujerave/ Grant i Burimeve ujore dhe ujitjes/ Granti suedez SIDA</t>
  </si>
  <si>
    <t>GM05048</t>
  </si>
  <si>
    <t xml:space="preserve">Parashtron krijimin e kuadrit strategjik për të menaxhuar në mënyrë të integruar burimet e ujit në nivel kombëtar dhe në basenet e Lumenjve Drin-Buna dhe Seman, nëpërmjet: (a) përgatitjes së strategjisë Kombëtare MIBU; (b) përgatitjen e dy planeve të rëna dakord RBM për basenet e Drini-Buna dhe Semani; dhe, (c) krijimin e një baze të dhënash për Burimet e Ujit; </t>
  </si>
  <si>
    <t>Numer/planesh</t>
  </si>
  <si>
    <t>TVSH per Grant te Burimeve ujore (financuar nga SIDA/grant</t>
  </si>
  <si>
    <t>M051289</t>
  </si>
  <si>
    <t xml:space="preserve">Mbeshtetje me TVSH e grantit per projektin </t>
  </si>
  <si>
    <t>Ofrimi i shërbimeve të qëndrueshme dhe të besueshme të kullimit, nëpërmjet rehabilitimit dhe mirëmbajtjes ciklike të sistemeve kryesore kulluese me gravitet dhe ngritje mekanike (hidrovore)</t>
  </si>
  <si>
    <t>Përqindja e sipërfaqes kulluese, që i kryhet procesi ciklik normal i pastrimit të rrjetit kryesorë kullues (1 herë në 5-6 vjet) , kundrejt sipërfaqes potencialisht të kullueshme (280 000 ha)</t>
  </si>
  <si>
    <t>Përqindja e hidrovoreve të rehabilituara/ndërtuara/rikonstruktuar, kundrejt totalit të nevojshëm (14 hidrovorë)</t>
  </si>
  <si>
    <t xml:space="preserve">Shpenzimet Korrente </t>
  </si>
  <si>
    <t xml:space="preserve">Sipërfaqe kulluese me rrjetin kryesorë kullues të pastruar </t>
  </si>
  <si>
    <t>Mundësohet pastrimi nga bimesia dhe depozitimi i dherave, me ekskavator, të rrjetit të kanaleve kryesorë si dhe kryhet riparimi i veprave të artit, për kthimin e tyre në kushtet e projektit fillestarë, duke ndikuar në mirfunksionimin e rrjetit dytesorë dhe tercial kullues, që shkarkojnë ujërat kullues në këto kanale kryesorë.</t>
  </si>
  <si>
    <t>Kosto totale e produktit sipas artikujve ekonomikë</t>
  </si>
  <si>
    <r>
      <rPr>
        <b/>
        <sz val="8"/>
        <rFont val="Garamond"/>
        <family val="1"/>
      </rPr>
      <t>Produkti 2</t>
    </r>
    <r>
      <rPr>
        <sz val="8"/>
        <rFont val="Garamond"/>
        <family val="1"/>
      </rPr>
      <t xml:space="preserve"> </t>
    </r>
  </si>
  <si>
    <t xml:space="preserve">Sipërfaqe kulluese, që i mundësohet kullimi me ngritje mekanike me hidrovorë </t>
  </si>
  <si>
    <t xml:space="preserve">Mundësohet largimi i ujerave kullues për tokat ulta, që nuk kullojnë me gravitet, nëpërmjet garantimit të funksionimit të sigurtë  të 27 stacioneve të pompimit të kullimit (hidrovore), që largojnë rreth 390m3 ujë/sekondë </t>
  </si>
  <si>
    <t>Operimi i Infrastruktures se Ujitjes dhe Kullimit</t>
  </si>
  <si>
    <t xml:space="preserve">Paga e punonjesve te 4 Drejtorive te Ujitjes dhe te Kullimit Durres, Fier, Korçe dhe Lezhe, kryesisht per operimim e makinerise se rende dhe 27 hidrovoreve si dhe inpektimet teknike te infrastruktures. </t>
  </si>
  <si>
    <t>punonjes</t>
  </si>
  <si>
    <t>Mbikqyrje e infrastruktures se ujitjes, kullimit dhe mbrojtjes nga permbytja (Aktiviteti i Drejtorive te Ujitjes dhe te Kullimit)</t>
  </si>
  <si>
    <t>Shpenzime operative te funksionimit te aktivitetit te drejtorive te ujitjes dhe te kullimit</t>
  </si>
  <si>
    <t>Drejtori te Ujitjes dhe te Kullimit</t>
  </si>
  <si>
    <t>Përmirësimit teknik të hidrovoreve</t>
  </si>
  <si>
    <t>Rehabilitimi i hidrovorit te Çukes ne Sarande</t>
  </si>
  <si>
    <t>18AK201</t>
  </si>
  <si>
    <t xml:space="preserve">Mundësohet rikonstruksioni i ndërteses dhe rinovimi i paisjeve elektromekanike (lektropompa, panele elektrike të komandimit, paisje të pastrimit të zgarave etj),  duke përmiresuar dukshëm kullimin për rreth 1 000 ha. </t>
  </si>
  <si>
    <t xml:space="preserve">hidrovore </t>
  </si>
  <si>
    <t>Kosto totale e projektit 1</t>
  </si>
  <si>
    <t>Rehabilitimi i  hidrovorit te Hamallajt, Durres</t>
  </si>
  <si>
    <t>18AK203</t>
  </si>
  <si>
    <t>Mundësohet rikonstruksioni i ndërteses se demtuar nga termeti I dates 26 nentor 2019</t>
  </si>
  <si>
    <t>Kosto totale e projektit 2</t>
  </si>
  <si>
    <t>Rehabilitimi i hidrovorit Shllinxa, Kurbin</t>
  </si>
  <si>
    <t>18AK204</t>
  </si>
  <si>
    <t>Kosto totale e projektit 3</t>
  </si>
  <si>
    <t>Hidrovori Divjake</t>
  </si>
  <si>
    <t>18AK205</t>
  </si>
  <si>
    <t>Kosto totale e projektit 4</t>
  </si>
  <si>
    <t xml:space="preserve">Produkti 5 </t>
  </si>
  <si>
    <t>Rikonstruksion hidrovori Gryke Zeze ,Gocaj, Lezhe</t>
  </si>
  <si>
    <t>18AK206</t>
  </si>
  <si>
    <t>Mundësohet rikonstruksioni i ndërtesave te ketyre 2 hidrovoreve</t>
  </si>
  <si>
    <t>Kosto totale e projektit 5</t>
  </si>
  <si>
    <t xml:space="preserve">Produkti 6 </t>
  </si>
  <si>
    <t xml:space="preserve">Rehabilitim hidrovorit te Karavastase   </t>
  </si>
  <si>
    <t>Mundësohet rikonstruksioni i ndërteses dhe rinovohen pjeserisht elektropompat.</t>
  </si>
  <si>
    <t>Kosto totale e projektit 6</t>
  </si>
  <si>
    <t>Rehabilitimi i hidrovoreve ne vitet 2021-2022</t>
  </si>
  <si>
    <t xml:space="preserve">Mundësohet rikonstruksioni i ndërtesave dhe rinovimi i paisjeve elektromekanike (lektropompa, panele elektrike të komandimit, paisje të pastrimit të zgarave etj), pasi këto hidrovore janë në përdorim mbi 30 vjet, pa ju nënshtruar rikonstruksioneve të plota. Ky proces garanton një punë të sigurt, dhe mundëson rivendosjen e kapacitetit të largimit të ujit sipas projektit fillestarë, duke përmiresuar dukshëm kullimin për rreth 550 ha. </t>
  </si>
  <si>
    <t>Objektivi 3 i Politikës së Programit</t>
  </si>
  <si>
    <t xml:space="preserve">Permiresimi i strukturave të mbrojtjes lumore dhe detare. </t>
  </si>
  <si>
    <t>Vepra të mbrojtjes nga përmbytja të rehabilituara/ndërtuara (argjinatura gjatësore dhe penele terthorë), kundrejt totalit të nevojshëm (300 km)</t>
  </si>
  <si>
    <t>Permiresimi I mbrojtjes nga permbytja</t>
  </si>
  <si>
    <t>Argjinatura e Lumit Shkumbin (vetem argjinatura)</t>
  </si>
  <si>
    <t>18AK304</t>
  </si>
  <si>
    <t xml:space="preserve">Nepermjet procesit te skarifikimit, mbushjes dhe mbilartesimit rritet qendrueshmeria e trupit te argjinatures qe mbron nga permbytja nga lumi Shkumbin tokat bujqesore dhe zonat e banuara, kryesisht ne zonen e Divjakes. </t>
  </si>
  <si>
    <t>Mbrojtje nga lumi Drin i Zi, Zalli i Sines, Lot 2</t>
  </si>
  <si>
    <t>18AJ940</t>
  </si>
  <si>
    <t>Nepermjet rehabilitimit te argjinatures gjatesore dhe ndertimit te peneleve terthore (me gure, gabion dhe veshje betoni) mundesohet mbrojtja nga errozini dhe permbytja nga lumi Drin i Zi  i tokave bujqesore dhe zonen Zalli I Sines, Diber</t>
  </si>
  <si>
    <t>Mbrojtja nga Lumi Vjosa të rrugës Ura e Leklit-Këlcyrë</t>
  </si>
  <si>
    <t>18AK313</t>
  </si>
  <si>
    <t>Nepermjet ndertimit te strukturave te mbrojtjes nga gerryerja mundesohet qendrueshmeria e bregut te lumit Vjosa dhe segmentit rrugor ne kete zone.</t>
  </si>
  <si>
    <t>Mbrojtje nga permbytjet nga lumi Osum ne Starove, Berat</t>
  </si>
  <si>
    <t>18AK314</t>
  </si>
  <si>
    <t>Nepermjet rehabilitimit te argjinatures gjatesore dhe ndertimit te peneleve terthore (me gure, gabion dhe veshje betoni) mundesohet mbrojtja nga errozini dhe permbytja nga lumi Osum I tokave bujqesore ne zonen e Staroves</t>
  </si>
  <si>
    <t>Mbrojtje nga Lumi Seman ne Zhelizhan dhe Toshkez</t>
  </si>
  <si>
    <t>18AK315</t>
  </si>
  <si>
    <t>Nepermjet rehabilitimit te trupit te argjinatures, garantohet siguria e kesaj argjinature</t>
  </si>
  <si>
    <t>Argjinatura Bregdetare, Durres</t>
  </si>
  <si>
    <t>18AK316</t>
  </si>
  <si>
    <t xml:space="preserve">Sistemimi i Lumit Drinos në Palokastër </t>
  </si>
  <si>
    <t>18AK317</t>
  </si>
  <si>
    <t>Nepermjet rehabilitimit te shtratit te lumit mundesohet zgjerimi i seksionit dhe zvogelohet rreziku i daljes se ujit nga shtrati i lumit Drinos</t>
  </si>
  <si>
    <t>Mbrojtje nga lumi Vjose Fusha Hekal Mollajt</t>
  </si>
  <si>
    <t>18AK318</t>
  </si>
  <si>
    <t>Nepermjet rehabilitimit te argjinatures gjatesore dhe ndertimit te peneleve terthore (me gure, gabion dhe veshje betoni) mundesohet mbrojtja nga errozini dhe permbytja e tokave bujqesore ne zonen e Hekalit</t>
  </si>
  <si>
    <t>Mbrojtje nga lumi Vjose ne Pishe Poro, Fier</t>
  </si>
  <si>
    <t>18AK319</t>
  </si>
  <si>
    <t>Nepermjet rehabilitimit te argjinatures gjatesore dhe ndertimit te peneleve terthore (me gure, gabion dhe veshje betoni) mundesohet mbrojtja nga errozini ne Pish Poro</t>
  </si>
  <si>
    <t xml:space="preserve">Mbrojtje ne Kardhiq, Gjirokaster </t>
  </si>
  <si>
    <t>18AK320</t>
  </si>
  <si>
    <t>Nepermjet rehabilitimit te argjinatures gjatesore dhe ndertimit te peneleve terthore (me gure, gabion dhe veshje betoni) mundesohet mbrojtja nga errozini toak bujqesore dhe rrugen nacionale ne zonen e Kardhiqit</t>
  </si>
  <si>
    <t>Mbrojtje nga lumi Shkumbin ne lagjen Belvedere - Shushice (Faza 2)</t>
  </si>
  <si>
    <t>18AK321</t>
  </si>
  <si>
    <t>Nepermjet rehabilitimit te argjinatures gjatesore dhe ndertimit te peneleve terthore (me gure, gabion dhe veshje betoni) mundesohet mbrojtja nga errozini tokave bujqesore dhe zonave te banuara</t>
  </si>
  <si>
    <t>Rehabilitimi i KUL Kurbin</t>
  </si>
  <si>
    <t>18AK324</t>
  </si>
  <si>
    <t>Nepermjet rehabilitimit sillet ne kushtet e projektit  seksioni i ketij kanali duke garantuar percjelljen e prurjes se llogaritur, per minimizimin e rrezikut te permbytjes</t>
  </si>
  <si>
    <t>Rehabilitim i KUL Mamurras</t>
  </si>
  <si>
    <t>18AK323</t>
  </si>
  <si>
    <t>Sistemim i perrenjve malore mbi KUL Kurbin</t>
  </si>
  <si>
    <t>18AK322</t>
  </si>
  <si>
    <t>Nepermjet rehabilitimit sistemohen shtreterit e perrenjeve per minimizimin e rrezikut te permbytjes, nga vershimet e ujit</t>
  </si>
  <si>
    <t xml:space="preserve">Rikonstruksion i Argjinatures se Selevecit,Vlore </t>
  </si>
  <si>
    <t>Rehabilitimi i KUL Sanxhak, Kurbin</t>
  </si>
  <si>
    <t>Nepermjet rehabilitimit sistemohet shtrati  i KUL per minimizimin e rrezikut te permbytjes te zones se banuar ne Laç, nga vershimet e ujerave te larta</t>
  </si>
  <si>
    <t>Mbrojtje nga permbytja nga lumi Osum ne Uznove, Berat</t>
  </si>
  <si>
    <t>Nepermjet rehabilitimit te kesaj argjinature minimizohet  rreziku nga permbytjet, nga vershimet e lumit Osum ne Uzonove</t>
  </si>
  <si>
    <t>Mbrojtja nga gerryerja, krahu i majte i lumit Shkumbin, zona nga mbrojtja ekzistuese ne Muriqan deri tek zona e quajtur Shelgu ne Cerrik</t>
  </si>
  <si>
    <t>Nepermjet rehabilitimit te kesaj argjinature minimizohet  rreziku nga permbytjet, dhe gerryerja nga vershimet e lumit Shkumbin ne Muriqan</t>
  </si>
  <si>
    <t>Mbrojtje nga permbytja lumi Drin, perballe harkut te Berdices, Shkoder</t>
  </si>
  <si>
    <t>Nepermjet rehabilitimit te kesaj argjinature minimizohet  rreziku nga permbytjet, dhe gerryerja nga vershimet e lumit Drin  tek Harku i Berdices</t>
  </si>
  <si>
    <t>Mbrojtje nga lumi Fan, fshati Rreth i Eperm Mirdite</t>
  </si>
  <si>
    <t>Nepermjet rehabilitimit te kesaj argjinature minimizohet  rreziku nga permbytjet, dhe gerryerja nga vershimet e lumit Fan  ne fshatin Rrethi i Eperm, Mirdite</t>
  </si>
  <si>
    <t>Objekte te mbrojtjes nga permbytja per vitet  2022 - 2023</t>
  </si>
  <si>
    <t>Mundesohet rritja e sigurise se mbrojtjes nga permbytja nepermjet rehabilitimit/ndertimit te argjinaturave mbrojtese</t>
  </si>
  <si>
    <t>Studim e Projektim</t>
  </si>
  <si>
    <t>Projekte zbatimi per objektet e infrastruktures se ujitjes, kullimit dhe mbrojtjes nga permbytja</t>
  </si>
  <si>
    <t>M051202</t>
  </si>
  <si>
    <t>Pregatiten projektet e detajuara per objektet qe do te financohen ne vitin pasardhes si dhe behet azhornimi I projekteve egzistuese te pafinancuara</t>
  </si>
  <si>
    <t>set</t>
  </si>
  <si>
    <t>Anëtar të Ekipit të Menaxhimit të Programit</t>
  </si>
  <si>
    <t>Bukurie Çika</t>
  </si>
  <si>
    <t>Elida Xhuveli</t>
  </si>
  <si>
    <t>Lulzim Konç</t>
  </si>
  <si>
    <t>Arben Mukaj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</si>
</sst>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0.0"/>
    <numFmt numFmtId="166" formatCode="_(* #,##0_);_(* \(#,##0\);_(* &quot;-&quot;??_);_(@_)"/>
    <numFmt numFmtId="167" formatCode="#,##0.000"/>
    <numFmt numFmtId="168" formatCode="_(* #,##0.0_);_(* \(#,##0.0\);_(* &quot;-&quot;??_);_(@_)"/>
    <numFmt numFmtId="169" formatCode="#,##0.0"/>
    <numFmt numFmtId="170" formatCode="#,##0_ ;\-#,##0\ "/>
  </numFmts>
  <fonts count="11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Garamond"/>
      <family val="1"/>
    </font>
    <font>
      <sz val="10"/>
      <name val="Arial"/>
      <family val="2"/>
    </font>
    <font>
      <b/>
      <sz val="10"/>
      <color theme="1"/>
      <name val="Garamond"/>
      <family val="1"/>
    </font>
    <font>
      <b/>
      <sz val="9"/>
      <name val="Garamond"/>
      <family val="1"/>
    </font>
    <font>
      <sz val="12"/>
      <color theme="1"/>
      <name val="Calibri"/>
      <family val="2"/>
      <scheme val="minor"/>
    </font>
    <font>
      <b/>
      <sz val="11"/>
      <color rgb="FFFF0000"/>
      <name val="Calibri"/>
      <family val="2"/>
      <scheme val="minor"/>
    </font>
    <font>
      <sz val="9"/>
      <color theme="1"/>
      <name val="Garamond"/>
      <family val="1"/>
    </font>
    <font>
      <sz val="8"/>
      <color theme="1"/>
      <name val="Garamond"/>
      <family val="1"/>
    </font>
    <font>
      <b/>
      <sz val="9"/>
      <color theme="1"/>
      <name val="Garamond"/>
      <family val="1"/>
    </font>
    <font>
      <sz val="8"/>
      <color rgb="FFFF0000"/>
      <name val="Garamond"/>
      <family val="1"/>
    </font>
    <font>
      <b/>
      <sz val="8"/>
      <color theme="1"/>
      <name val="Garamond"/>
      <family val="1"/>
    </font>
    <font>
      <b/>
      <sz val="8"/>
      <color rgb="FFFF0000"/>
      <name val="Garamond"/>
      <family val="1"/>
    </font>
    <font>
      <sz val="8"/>
      <name val="Garamond"/>
      <family val="1"/>
    </font>
    <font>
      <i/>
      <sz val="9"/>
      <color theme="1"/>
      <name val="Garamond"/>
      <family val="1"/>
    </font>
    <font>
      <i/>
      <sz val="8"/>
      <color theme="1"/>
      <name val="Garamond"/>
      <family val="1"/>
    </font>
    <font>
      <b/>
      <i/>
      <sz val="9"/>
      <color rgb="FFFF0000"/>
      <name val="Garamond"/>
      <family val="1"/>
    </font>
    <font>
      <b/>
      <sz val="9"/>
      <color rgb="FFFF0000"/>
      <name val="Garamond"/>
      <family val="1"/>
    </font>
    <font>
      <sz val="8"/>
      <color rgb="FFC00000"/>
      <name val="Garamond"/>
      <family val="1"/>
    </font>
    <font>
      <i/>
      <sz val="8"/>
      <color rgb="FFC00000"/>
      <name val="Garamond"/>
      <family val="1"/>
    </font>
    <font>
      <b/>
      <sz val="8"/>
      <name val="Garamond"/>
      <family val="1"/>
    </font>
    <font>
      <b/>
      <sz val="12"/>
      <color theme="1"/>
      <name val="Times New Roman"/>
      <family val="1"/>
    </font>
    <font>
      <sz val="12"/>
      <color theme="1"/>
      <name val="Times New Roman"/>
      <family val="1"/>
    </font>
    <font>
      <b/>
      <sz val="8"/>
      <color indexed="10"/>
      <name val="Garamond"/>
      <family val="1"/>
    </font>
    <font>
      <b/>
      <sz val="8"/>
      <color indexed="8"/>
      <name val="Garamond"/>
      <family val="1"/>
    </font>
    <font>
      <b/>
      <i/>
      <sz val="10"/>
      <color rgb="FFFF0000"/>
      <name val="Garamond"/>
      <family val="1"/>
    </font>
    <font>
      <sz val="8"/>
      <color indexed="8"/>
      <name val="Garamond"/>
      <family val="1"/>
    </font>
    <font>
      <sz val="10"/>
      <color theme="1"/>
      <name val="Calibri"/>
      <family val="2"/>
      <scheme val="minor"/>
    </font>
    <font>
      <sz val="10"/>
      <color rgb="FF000000"/>
      <name val="Calibri"/>
      <family val="2"/>
      <scheme val="minor"/>
    </font>
    <font>
      <b/>
      <i/>
      <sz val="8"/>
      <color rgb="FFFF0000"/>
      <name val="Garamond"/>
      <family val="1"/>
    </font>
    <font>
      <sz val="12"/>
      <color rgb="FF000000"/>
      <name val="Times New Roman"/>
      <family val="1"/>
    </font>
    <font>
      <b/>
      <i/>
      <sz val="9"/>
      <color theme="1"/>
      <name val="Garamond"/>
      <family val="1"/>
    </font>
    <font>
      <b/>
      <i/>
      <sz val="8"/>
      <color theme="1"/>
      <name val="Garamond"/>
      <family val="1"/>
    </font>
    <font>
      <i/>
      <sz val="9"/>
      <color theme="1"/>
      <name val="Calibri"/>
      <family val="2"/>
      <scheme val="minor"/>
    </font>
    <font>
      <b/>
      <sz val="9"/>
      <color indexed="81"/>
      <name val="Tahoma"/>
      <family val="2"/>
    </font>
    <font>
      <sz val="9"/>
      <color indexed="81"/>
      <name val="Tahoma"/>
      <family val="2"/>
    </font>
    <font>
      <b/>
      <sz val="9"/>
      <name val="Calibri"/>
      <family val="2"/>
    </font>
    <font>
      <b/>
      <sz val="10"/>
      <color theme="1"/>
      <name val="Garamond"/>
      <family val="1"/>
      <charset val="238"/>
    </font>
    <font>
      <sz val="9"/>
      <color theme="1"/>
      <name val="Garamond"/>
      <family val="1"/>
      <charset val="238"/>
    </font>
    <font>
      <sz val="9"/>
      <color theme="1"/>
      <name val="Calibri"/>
      <family val="2"/>
      <scheme val="minor"/>
    </font>
    <font>
      <sz val="8"/>
      <color theme="4"/>
      <name val="Garamond"/>
      <family val="1"/>
    </font>
    <font>
      <sz val="8"/>
      <color theme="1"/>
      <name val="Garamond"/>
      <family val="1"/>
      <charset val="238"/>
    </font>
    <font>
      <b/>
      <sz val="8"/>
      <color theme="1"/>
      <name val="Garamond"/>
      <family val="1"/>
      <charset val="238"/>
    </font>
    <font>
      <b/>
      <sz val="8"/>
      <name val="Garamond"/>
      <family val="1"/>
      <charset val="238"/>
    </font>
    <font>
      <b/>
      <sz val="8"/>
      <color rgb="FFFF0000"/>
      <name val="Garamond"/>
      <family val="1"/>
      <charset val="238"/>
    </font>
    <font>
      <sz val="11"/>
      <color theme="1"/>
      <name val="Times New Roman"/>
      <family val="1"/>
      <charset val="238"/>
    </font>
    <font>
      <b/>
      <sz val="10"/>
      <color theme="1"/>
      <name val="Times New Roman"/>
      <family val="1"/>
      <charset val="238"/>
    </font>
    <font>
      <b/>
      <sz val="8"/>
      <color rgb="FFFF0000"/>
      <name val="Times New Roman"/>
      <family val="1"/>
      <charset val="238"/>
    </font>
    <font>
      <sz val="8"/>
      <color theme="1"/>
      <name val="Times New Roman"/>
      <family val="1"/>
      <charset val="238"/>
    </font>
    <font>
      <sz val="8"/>
      <name val="Times New Roman"/>
      <family val="1"/>
      <charset val="238"/>
    </font>
    <font>
      <b/>
      <sz val="8"/>
      <color theme="1"/>
      <name val="Times New Roman"/>
      <family val="1"/>
      <charset val="238"/>
    </font>
    <font>
      <b/>
      <sz val="8"/>
      <color indexed="10"/>
      <name val="Times New Roman"/>
      <family val="1"/>
      <charset val="238"/>
    </font>
    <font>
      <b/>
      <sz val="8"/>
      <color indexed="8"/>
      <name val="Times New Roman"/>
      <family val="1"/>
      <charset val="238"/>
    </font>
    <font>
      <sz val="9"/>
      <color theme="1"/>
      <name val="Times New Roman"/>
      <family val="1"/>
      <charset val="238"/>
    </font>
    <font>
      <i/>
      <sz val="9"/>
      <color theme="1"/>
      <name val="Times New Roman"/>
      <family val="1"/>
      <charset val="238"/>
    </font>
    <font>
      <sz val="8"/>
      <color theme="1"/>
      <name val="Times New Roman"/>
      <family val="1"/>
    </font>
    <font>
      <b/>
      <i/>
      <sz val="9"/>
      <color rgb="FFFF0000"/>
      <name val="Times New Roman"/>
      <family val="1"/>
      <charset val="238"/>
    </font>
    <font>
      <i/>
      <sz val="8"/>
      <color theme="1"/>
      <name val="Times New Roman"/>
      <family val="1"/>
      <charset val="238"/>
    </font>
    <font>
      <b/>
      <sz val="9"/>
      <color rgb="FFFF0000"/>
      <name val="Times New Roman"/>
      <family val="1"/>
      <charset val="238"/>
    </font>
    <font>
      <b/>
      <sz val="11"/>
      <color theme="1"/>
      <name val="Garamond"/>
      <family val="1"/>
    </font>
    <font>
      <sz val="11"/>
      <color theme="1"/>
      <name val="Garamond"/>
      <family val="1"/>
    </font>
    <font>
      <sz val="11"/>
      <color rgb="FF000000"/>
      <name val="Garamond"/>
      <family val="1"/>
    </font>
    <font>
      <sz val="11"/>
      <color rgb="FFFF0000"/>
      <name val="Garamond"/>
      <family val="1"/>
    </font>
    <font>
      <b/>
      <sz val="11"/>
      <color rgb="FFFF0000"/>
      <name val="Garamond"/>
      <family val="1"/>
    </font>
    <font>
      <sz val="11"/>
      <name val="Garamond"/>
      <family val="1"/>
    </font>
    <font>
      <b/>
      <sz val="11"/>
      <color theme="1"/>
      <name val="Garamond"/>
      <family val="1"/>
      <charset val="238"/>
    </font>
    <font>
      <b/>
      <sz val="11"/>
      <color indexed="10"/>
      <name val="Garamond"/>
      <family val="1"/>
    </font>
    <font>
      <b/>
      <sz val="11"/>
      <color indexed="8"/>
      <name val="Garamond"/>
      <family val="1"/>
    </font>
    <font>
      <i/>
      <sz val="11"/>
      <color theme="1"/>
      <name val="Garamond"/>
      <family val="1"/>
    </font>
    <font>
      <b/>
      <i/>
      <sz val="11"/>
      <color rgb="FFFF0000"/>
      <name val="Garamond"/>
      <family val="1"/>
    </font>
    <font>
      <b/>
      <sz val="12"/>
      <name val="Calibri"/>
      <family val="2"/>
      <scheme val="minor"/>
    </font>
    <font>
      <b/>
      <sz val="11"/>
      <color theme="1"/>
      <name val="Times New Roman"/>
      <family val="1"/>
      <charset val="238"/>
    </font>
    <font>
      <b/>
      <sz val="11"/>
      <color rgb="FFFF0000"/>
      <name val="Times New Roman"/>
      <family val="1"/>
      <charset val="238"/>
    </font>
    <font>
      <sz val="10"/>
      <color theme="1"/>
      <name val="Times New Roman"/>
      <family val="1"/>
      <charset val="238"/>
    </font>
    <font>
      <b/>
      <sz val="9"/>
      <color theme="1"/>
      <name val="Times New Roman"/>
      <family val="1"/>
      <charset val="238"/>
    </font>
    <font>
      <sz val="40"/>
      <color theme="1"/>
      <name val="Times New Roman"/>
      <family val="1"/>
      <charset val="238"/>
    </font>
    <font>
      <b/>
      <sz val="9"/>
      <name val="Times New Roman"/>
      <family val="1"/>
      <charset val="238"/>
    </font>
    <font>
      <sz val="11"/>
      <name val="Calibri"/>
      <family val="2"/>
      <scheme val="minor"/>
    </font>
    <font>
      <b/>
      <sz val="11"/>
      <name val="Calibri"/>
      <family val="2"/>
      <scheme val="minor"/>
    </font>
    <font>
      <b/>
      <sz val="10"/>
      <name val="Garamond"/>
      <family val="1"/>
    </font>
    <font>
      <sz val="10"/>
      <name val="Garamond"/>
      <family val="1"/>
    </font>
    <font>
      <sz val="9"/>
      <name val="Garamond"/>
      <family val="1"/>
    </font>
    <font>
      <i/>
      <sz val="9"/>
      <name val="Garamond"/>
      <family val="1"/>
    </font>
    <font>
      <i/>
      <sz val="8"/>
      <name val="Garamond"/>
      <family val="1"/>
    </font>
    <font>
      <sz val="8"/>
      <color theme="1"/>
      <name val="Calibri"/>
      <family val="2"/>
      <scheme val="minor"/>
    </font>
    <font>
      <b/>
      <i/>
      <sz val="9"/>
      <name val="Garamond"/>
      <family val="1"/>
    </font>
    <font>
      <sz val="10"/>
      <name val="Times New Roman"/>
      <family val="1"/>
      <charset val="238"/>
    </font>
    <font>
      <sz val="10"/>
      <name val="Times New Roman"/>
      <family val="1"/>
    </font>
    <font>
      <sz val="8"/>
      <name val="Garamond"/>
      <family val="1"/>
      <charset val="238"/>
    </font>
    <font>
      <b/>
      <i/>
      <sz val="9"/>
      <name val="Garamond"/>
      <family val="1"/>
      <charset val="238"/>
    </font>
    <font>
      <sz val="8"/>
      <name val="Times New Roman"/>
      <family val="1"/>
    </font>
    <font>
      <b/>
      <sz val="11"/>
      <name val="Garamond"/>
      <family val="1"/>
    </font>
    <font>
      <b/>
      <i/>
      <sz val="8"/>
      <name val="Garamond"/>
      <family val="1"/>
    </font>
    <font>
      <sz val="11"/>
      <name val="Times New Roman"/>
      <family val="1"/>
      <charset val="238"/>
    </font>
    <font>
      <sz val="9"/>
      <name val="Garamond"/>
      <family val="1"/>
      <charset val="238"/>
    </font>
    <font>
      <b/>
      <sz val="9"/>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s>
  <borders count="8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2E74B5"/>
      </left>
      <right/>
      <top style="medium">
        <color rgb="FF2E74B5"/>
      </top>
      <bottom style="medium">
        <color rgb="FF2E74B5"/>
      </bottom>
      <diagonal/>
    </border>
    <border>
      <left/>
      <right/>
      <top style="medium">
        <color rgb="FF2E74B5"/>
      </top>
      <bottom style="medium">
        <color rgb="FF2E74B5"/>
      </bottom>
      <diagonal/>
    </border>
    <border>
      <left/>
      <right style="medium">
        <color rgb="FF2E74B5"/>
      </right>
      <top style="medium">
        <color rgb="FF2E74B5"/>
      </top>
      <bottom style="medium">
        <color rgb="FF2E74B5"/>
      </bottom>
      <diagonal/>
    </border>
    <border>
      <left style="medium">
        <color rgb="FF2E74B5"/>
      </left>
      <right style="medium">
        <color rgb="FF2E74B5"/>
      </right>
      <top style="medium">
        <color rgb="FF2E74B5"/>
      </top>
      <bottom style="medium">
        <color rgb="FF2E74B5"/>
      </bottom>
      <diagonal/>
    </border>
    <border>
      <left style="thin">
        <color indexed="64"/>
      </left>
      <right style="thin">
        <color indexed="64"/>
      </right>
      <top style="thin">
        <color indexed="64"/>
      </top>
      <bottom style="thin">
        <color indexed="64"/>
      </bottom>
      <diagonal/>
    </border>
    <border>
      <left style="medium">
        <color rgb="FF2E74B5"/>
      </left>
      <right style="medium">
        <color rgb="FF2E74B5"/>
      </right>
      <top style="medium">
        <color rgb="FF2E74B5"/>
      </top>
      <bottom/>
      <diagonal/>
    </border>
    <border>
      <left/>
      <right style="medium">
        <color rgb="FF2E74B5"/>
      </right>
      <top/>
      <bottom/>
      <diagonal/>
    </border>
    <border>
      <left style="medium">
        <color rgb="FF2E74B5"/>
      </left>
      <right style="medium">
        <color rgb="FF2E74B5"/>
      </right>
      <top/>
      <bottom style="medium">
        <color rgb="FF2E74B5"/>
      </bottom>
      <diagonal/>
    </border>
    <border>
      <left/>
      <right style="medium">
        <color rgb="FF2E74B5"/>
      </right>
      <top/>
      <bottom style="medium">
        <color rgb="FF2E74B5"/>
      </bottom>
      <diagonal/>
    </border>
    <border>
      <left/>
      <right/>
      <top style="medium">
        <color rgb="FF2E74B5"/>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style="medium">
        <color rgb="FF2E74B5"/>
      </left>
      <right/>
      <top/>
      <bottom style="medium">
        <color rgb="FF2E74B5"/>
      </bottom>
      <diagonal/>
    </border>
    <border>
      <left/>
      <right/>
      <top/>
      <bottom style="medium">
        <color rgb="FF2E74B5"/>
      </bottom>
      <diagonal/>
    </border>
    <border>
      <left style="medium">
        <color rgb="FF2E74B5"/>
      </left>
      <right style="medium">
        <color rgb="FF2E74B5"/>
      </right>
      <top/>
      <bottom/>
      <diagonal/>
    </border>
    <border>
      <left style="medium">
        <color indexed="64"/>
      </left>
      <right style="medium">
        <color rgb="FF2E74B5"/>
      </right>
      <top style="medium">
        <color indexed="64"/>
      </top>
      <bottom style="medium">
        <color rgb="FF2E74B5"/>
      </bottom>
      <diagonal/>
    </border>
    <border>
      <left style="medium">
        <color rgb="FF2E74B5"/>
      </left>
      <right style="medium">
        <color rgb="FF2E74B5"/>
      </right>
      <top style="medium">
        <color indexed="64"/>
      </top>
      <bottom style="medium">
        <color rgb="FF2E74B5"/>
      </bottom>
      <diagonal/>
    </border>
    <border>
      <left style="medium">
        <color rgb="FF2E74B5"/>
      </left>
      <right style="medium">
        <color indexed="64"/>
      </right>
      <top style="medium">
        <color indexed="64"/>
      </top>
      <bottom style="medium">
        <color rgb="FF2E74B5"/>
      </bottom>
      <diagonal/>
    </border>
    <border>
      <left style="medium">
        <color indexed="64"/>
      </left>
      <right style="medium">
        <color rgb="FF2E74B5"/>
      </right>
      <top/>
      <bottom style="medium">
        <color rgb="FF2E74B5"/>
      </bottom>
      <diagonal/>
    </border>
    <border>
      <left style="medium">
        <color rgb="FF2E74B5"/>
      </left>
      <right style="medium">
        <color indexed="64"/>
      </right>
      <top/>
      <bottom style="medium">
        <color rgb="FF2E74B5"/>
      </bottom>
      <diagonal/>
    </border>
    <border>
      <left/>
      <right style="medium">
        <color indexed="64"/>
      </right>
      <top/>
      <bottom style="medium">
        <color rgb="FF2E74B5"/>
      </bottom>
      <diagonal/>
    </border>
    <border>
      <left style="medium">
        <color indexed="64"/>
      </left>
      <right style="medium">
        <color rgb="FF2E74B5"/>
      </right>
      <top/>
      <bottom style="medium">
        <color indexed="64"/>
      </bottom>
      <diagonal/>
    </border>
    <border>
      <left style="medium">
        <color rgb="FF2E74B5"/>
      </left>
      <right style="medium">
        <color rgb="FF2E74B5"/>
      </right>
      <top/>
      <bottom style="medium">
        <color indexed="64"/>
      </bottom>
      <diagonal/>
    </border>
    <border>
      <left/>
      <right style="medium">
        <color rgb="FF2E74B5"/>
      </right>
      <top/>
      <bottom style="medium">
        <color indexed="64"/>
      </bottom>
      <diagonal/>
    </border>
    <border>
      <left/>
      <right style="medium">
        <color indexed="64"/>
      </right>
      <top/>
      <bottom style="medium">
        <color indexed="64"/>
      </bottom>
      <diagonal/>
    </border>
    <border>
      <left style="medium">
        <color rgb="FF2E74B5"/>
      </left>
      <right style="medium">
        <color rgb="FF2E74B5"/>
      </right>
      <top style="medium">
        <color rgb="FF2E74B5"/>
      </top>
      <bottom style="thin">
        <color indexed="64"/>
      </bottom>
      <diagonal/>
    </border>
    <border>
      <left style="medium">
        <color rgb="FF2E74B5"/>
      </left>
      <right/>
      <top style="medium">
        <color rgb="FF2E74B5"/>
      </top>
      <bottom/>
      <diagonal/>
    </border>
    <border>
      <left/>
      <right style="medium">
        <color rgb="FF2E74B5"/>
      </right>
      <top style="medium">
        <color rgb="FF2E74B5"/>
      </top>
      <bottom/>
      <diagonal/>
    </border>
    <border>
      <left style="medium">
        <color theme="4" tint="-0.249977111117893"/>
      </left>
      <right style="medium">
        <color theme="4" tint="-0.249977111117893"/>
      </right>
      <top/>
      <bottom style="medium">
        <color theme="4"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2E74B5"/>
      </right>
      <top style="medium">
        <color indexed="64"/>
      </top>
      <bottom style="medium">
        <color indexed="64"/>
      </bottom>
      <diagonal/>
    </border>
    <border>
      <left style="medium">
        <color rgb="FF2E74B5"/>
      </left>
      <right style="medium">
        <color rgb="FF2E74B5"/>
      </right>
      <top style="medium">
        <color indexed="64"/>
      </top>
      <bottom style="medium">
        <color indexed="64"/>
      </bottom>
      <diagonal/>
    </border>
    <border>
      <left style="medium">
        <color rgb="FF2E74B5"/>
      </left>
      <right style="medium">
        <color indexed="64"/>
      </right>
      <top style="medium">
        <color indexed="64"/>
      </top>
      <bottom style="medium">
        <color indexed="64"/>
      </bottom>
      <diagonal/>
    </border>
    <border>
      <left/>
      <right style="medium">
        <color rgb="FF2E74B5"/>
      </right>
      <top style="medium">
        <color indexed="64"/>
      </top>
      <bottom style="medium">
        <color indexed="64"/>
      </bottom>
      <diagonal/>
    </border>
    <border>
      <left style="medium">
        <color indexed="64"/>
      </left>
      <right style="medium">
        <color rgb="FF2E74B5"/>
      </right>
      <top style="medium">
        <color indexed="64"/>
      </top>
      <bottom/>
      <diagonal/>
    </border>
    <border>
      <left/>
      <right style="medium">
        <color rgb="FF2E74B5"/>
      </right>
      <top style="medium">
        <color indexed="64"/>
      </top>
      <bottom/>
      <diagonal/>
    </border>
    <border>
      <left/>
      <right style="medium">
        <color indexed="64"/>
      </right>
      <top style="medium">
        <color indexed="64"/>
      </top>
      <bottom/>
      <diagonal/>
    </border>
    <border>
      <left style="medium">
        <color rgb="FF2E74B5"/>
      </left>
      <right/>
      <top/>
      <bottom/>
      <diagonal/>
    </border>
    <border>
      <left style="medium">
        <color rgb="FF2E74B5"/>
      </left>
      <right style="medium">
        <color rgb="FF2E74B5"/>
      </right>
      <top style="thin">
        <color indexed="64"/>
      </top>
      <bottom style="medium">
        <color rgb="FF2E74B5"/>
      </bottom>
      <diagonal/>
    </border>
    <border>
      <left style="thin">
        <color indexed="64"/>
      </left>
      <right/>
      <top style="medium">
        <color rgb="FF2E74B5"/>
      </top>
      <bottom style="medium">
        <color rgb="FF2E74B5"/>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4" tint="-0.249977111117893"/>
      </left>
      <right/>
      <top style="medium">
        <color theme="4" tint="-0.249977111117893"/>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style="medium">
        <color rgb="FF2E74B5"/>
      </bottom>
      <diagonal/>
    </border>
    <border>
      <left style="medium">
        <color indexed="64"/>
      </left>
      <right style="medium">
        <color indexed="64"/>
      </right>
      <top style="medium">
        <color indexed="64"/>
      </top>
      <bottom style="medium">
        <color indexed="64"/>
      </bottom>
      <diagonal/>
    </border>
    <border>
      <left style="medium">
        <color indexed="64"/>
      </left>
      <right/>
      <top style="medium">
        <color rgb="FF2E74B5"/>
      </top>
      <bottom style="medium">
        <color rgb="FF2E74B5"/>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top style="medium">
        <color rgb="FF2E74B5"/>
      </top>
      <bottom style="medium">
        <color theme="4" tint="-0.249977111117893"/>
      </bottom>
      <diagonal/>
    </border>
    <border>
      <left/>
      <right style="medium">
        <color theme="4" tint="-0.249977111117893"/>
      </right>
      <top style="medium">
        <color rgb="FF2E74B5"/>
      </top>
      <bottom style="medium">
        <color theme="4" tint="-0.249977111117893"/>
      </bottom>
      <diagonal/>
    </border>
    <border>
      <left/>
      <right style="thin">
        <color indexed="64"/>
      </right>
      <top/>
      <bottom style="medium">
        <color rgb="FF2E74B5"/>
      </bottom>
      <diagonal/>
    </border>
    <border>
      <left style="thin">
        <color indexed="64"/>
      </left>
      <right style="medium">
        <color rgb="FF2E74B5"/>
      </right>
      <top/>
      <bottom style="medium">
        <color rgb="FF2E74B5"/>
      </bottom>
      <diagonal/>
    </border>
    <border>
      <left style="thin">
        <color indexed="64"/>
      </left>
      <right/>
      <top/>
      <bottom style="medium">
        <color rgb="FF2E74B5"/>
      </bottom>
      <diagonal/>
    </border>
    <border>
      <left/>
      <right style="thin">
        <color indexed="64"/>
      </right>
      <top style="medium">
        <color rgb="FF2E74B5"/>
      </top>
      <bottom style="medium">
        <color rgb="FF2E74B5"/>
      </bottom>
      <diagonal/>
    </border>
    <border>
      <left style="medium">
        <color rgb="FF2E74B5"/>
      </left>
      <right style="thin">
        <color indexed="64"/>
      </right>
      <top/>
      <bottom style="medium">
        <color rgb="FF2E74B5"/>
      </bottom>
      <diagonal/>
    </border>
    <border>
      <left/>
      <right/>
      <top style="thin">
        <color indexed="64"/>
      </top>
      <bottom style="thin">
        <color indexed="64"/>
      </bottom>
      <diagonal/>
    </border>
    <border>
      <left style="medium">
        <color rgb="FF2E74B5"/>
      </left>
      <right style="thin">
        <color indexed="64"/>
      </right>
      <top style="medium">
        <color rgb="FF2E74B5"/>
      </top>
      <bottom style="medium">
        <color rgb="FF2E74B5"/>
      </bottom>
      <diagonal/>
    </border>
    <border>
      <left style="thin">
        <color indexed="64"/>
      </left>
      <right/>
      <top style="medium">
        <color indexed="64"/>
      </top>
      <bottom style="thin">
        <color indexed="64"/>
      </bottom>
      <diagonal/>
    </border>
    <border>
      <left/>
      <right/>
      <top style="medium">
        <color theme="4" tint="-0.249977111117893"/>
      </top>
      <bottom style="medium">
        <color theme="4" tint="-0.249977111117893"/>
      </bottom>
      <diagonal/>
    </border>
    <border>
      <left style="medium">
        <color theme="4" tint="-0.249977111117893"/>
      </left>
      <right/>
      <top style="medium">
        <color theme="4" tint="-0.249977111117893"/>
      </top>
      <bottom/>
      <diagonal/>
    </border>
    <border>
      <left/>
      <right style="medium">
        <color theme="4" tint="-0.249977111117893"/>
      </right>
      <top style="medium">
        <color theme="4" tint="-0.249977111117893"/>
      </top>
      <bottom/>
      <diagonal/>
    </border>
  </borders>
  <cellStyleXfs count="4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0" fontId="22"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cellStyleXfs>
  <cellXfs count="1058">
    <xf numFmtId="0" fontId="0" fillId="0" borderId="0" xfId="0"/>
    <xf numFmtId="0" fontId="0" fillId="33" borderId="0" xfId="0" applyFill="1"/>
    <xf numFmtId="0" fontId="0" fillId="0" borderId="0" xfId="0" applyBorder="1"/>
    <xf numFmtId="0" fontId="23" fillId="0" borderId="0" xfId="0" applyFont="1" applyFill="1" applyAlignment="1">
      <alignment horizontal="center"/>
    </xf>
    <xf numFmtId="0" fontId="0" fillId="0" borderId="0" xfId="0" applyFill="1"/>
    <xf numFmtId="0" fontId="20" fillId="33" borderId="13" xfId="0" applyFont="1" applyFill="1" applyBorder="1" applyAlignment="1">
      <alignment horizontal="left" vertical="center" wrapText="1"/>
    </xf>
    <xf numFmtId="0" fontId="18" fillId="0" borderId="0" xfId="0" applyFont="1" applyFill="1" applyBorder="1" applyAlignment="1">
      <alignment horizontal="center" vertical="center"/>
    </xf>
    <xf numFmtId="49" fontId="18" fillId="0" borderId="0" xfId="0" applyNumberFormat="1" applyFont="1" applyFill="1" applyBorder="1" applyAlignment="1">
      <alignment horizontal="center" vertical="center"/>
    </xf>
    <xf numFmtId="0" fontId="18" fillId="0" borderId="0" xfId="0" applyFont="1" applyFill="1" applyBorder="1" applyAlignment="1">
      <alignment horizontal="center" vertical="center" wrapText="1"/>
    </xf>
    <xf numFmtId="0" fontId="20" fillId="0" borderId="0" xfId="0" applyFont="1" applyFill="1" applyBorder="1" applyAlignment="1">
      <alignment horizontal="center"/>
    </xf>
    <xf numFmtId="0" fontId="24" fillId="0" borderId="0" xfId="0" applyFont="1" applyFill="1" applyBorder="1" applyAlignment="1">
      <alignment horizontal="center" vertical="center" wrapText="1"/>
    </xf>
    <xf numFmtId="0" fontId="20" fillId="35" borderId="13" xfId="0" applyFont="1" applyFill="1" applyBorder="1" applyAlignment="1">
      <alignment vertical="center" wrapText="1"/>
    </xf>
    <xf numFmtId="0" fontId="25" fillId="33" borderId="16"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33" borderId="18" xfId="0" applyFont="1" applyFill="1" applyBorder="1" applyAlignment="1">
      <alignment horizontal="center" vertical="center" wrapText="1"/>
    </xf>
    <xf numFmtId="0" fontId="25" fillId="33" borderId="17" xfId="0" applyFont="1" applyFill="1" applyBorder="1" applyAlignment="1">
      <alignment vertical="center" wrapText="1"/>
    </xf>
    <xf numFmtId="3" fontId="25" fillId="33" borderId="18" xfId="0" applyNumberFormat="1" applyFont="1" applyFill="1" applyBorder="1" applyAlignment="1">
      <alignment horizontal="center" vertical="center"/>
    </xf>
    <xf numFmtId="9" fontId="25" fillId="33" borderId="18" xfId="0" applyNumberFormat="1" applyFont="1" applyFill="1" applyBorder="1" applyAlignment="1">
      <alignment horizontal="center" vertical="center"/>
    </xf>
    <xf numFmtId="9" fontId="25" fillId="0" borderId="0" xfId="0" applyNumberFormat="1" applyFont="1" applyFill="1" applyBorder="1" applyAlignment="1">
      <alignment horizontal="center" vertical="center"/>
    </xf>
    <xf numFmtId="0" fontId="25" fillId="33" borderId="17" xfId="0" applyFont="1" applyFill="1" applyBorder="1" applyAlignment="1">
      <alignment horizontal="left" vertical="center" wrapText="1"/>
    </xf>
    <xf numFmtId="3" fontId="25" fillId="0" borderId="0" xfId="0" applyNumberFormat="1" applyFont="1" applyFill="1" applyBorder="1" applyAlignment="1">
      <alignment horizontal="center" vertical="center"/>
    </xf>
    <xf numFmtId="0" fontId="26" fillId="35" borderId="17" xfId="0" applyFont="1" applyFill="1" applyBorder="1" applyAlignment="1">
      <alignment vertical="center" wrapText="1"/>
    </xf>
    <xf numFmtId="3" fontId="25" fillId="33" borderId="18" xfId="44" applyNumberFormat="1" applyFont="1" applyFill="1" applyBorder="1" applyAlignment="1">
      <alignment horizontal="center" vertical="center"/>
    </xf>
    <xf numFmtId="3" fontId="25" fillId="0" borderId="0" xfId="44" applyNumberFormat="1" applyFont="1" applyFill="1" applyBorder="1" applyAlignment="1">
      <alignment horizontal="center" vertical="center"/>
    </xf>
    <xf numFmtId="9" fontId="27" fillId="0" borderId="0" xfId="0" applyNumberFormat="1" applyFont="1" applyFill="1" applyBorder="1" applyAlignment="1">
      <alignment horizontal="center" vertical="center"/>
    </xf>
    <xf numFmtId="0" fontId="28"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7" fillId="35" borderId="12" xfId="0" applyFont="1" applyFill="1" applyBorder="1" applyAlignment="1">
      <alignment horizontal="center" vertical="center"/>
    </xf>
    <xf numFmtId="0" fontId="25" fillId="0" borderId="0" xfId="0" applyFont="1" applyFill="1" applyBorder="1" applyAlignment="1">
      <alignment horizontal="center" vertical="center"/>
    </xf>
    <xf numFmtId="0" fontId="30" fillId="0" borderId="0" xfId="0" applyFont="1" applyFill="1" applyBorder="1" applyAlignment="1">
      <alignment horizontal="center" vertical="center" wrapText="1"/>
    </xf>
    <xf numFmtId="0" fontId="28" fillId="33" borderId="16"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33" borderId="18" xfId="0" applyFont="1" applyFill="1" applyBorder="1" applyAlignment="1">
      <alignment horizontal="center" vertical="center" wrapText="1"/>
    </xf>
    <xf numFmtId="3" fontId="25" fillId="33" borderId="17" xfId="0" applyNumberFormat="1" applyFont="1" applyFill="1" applyBorder="1" applyAlignment="1">
      <alignment horizontal="center" vertical="center" wrapText="1"/>
    </xf>
    <xf numFmtId="3" fontId="25" fillId="0" borderId="0" xfId="0" applyNumberFormat="1" applyFont="1" applyFill="1" applyBorder="1" applyAlignment="1">
      <alignment horizontal="center" vertical="center" wrapText="1"/>
    </xf>
    <xf numFmtId="164" fontId="25" fillId="33" borderId="18" xfId="0" applyNumberFormat="1" applyFont="1" applyFill="1" applyBorder="1" applyAlignment="1">
      <alignment horizontal="center" vertical="center"/>
    </xf>
    <xf numFmtId="164" fontId="25" fillId="0" borderId="0" xfId="0" applyNumberFormat="1" applyFont="1" applyFill="1" applyBorder="1" applyAlignment="1">
      <alignment horizontal="center" vertical="center"/>
    </xf>
    <xf numFmtId="0" fontId="24" fillId="0" borderId="17" xfId="0" applyFont="1" applyBorder="1" applyAlignment="1">
      <alignment horizontal="left" vertical="center" wrapText="1" indent="1"/>
    </xf>
    <xf numFmtId="0" fontId="31" fillId="0" borderId="17" xfId="0" applyFont="1" applyBorder="1" applyAlignment="1">
      <alignment horizontal="left" vertical="center" wrapText="1" indent="1"/>
    </xf>
    <xf numFmtId="3" fontId="32" fillId="33" borderId="18" xfId="0" applyNumberFormat="1" applyFont="1" applyFill="1" applyBorder="1" applyAlignment="1">
      <alignment horizontal="center" vertical="center"/>
    </xf>
    <xf numFmtId="9" fontId="32" fillId="0" borderId="0" xfId="44" applyFont="1" applyFill="1" applyBorder="1" applyAlignment="1">
      <alignment horizontal="center" vertical="center"/>
    </xf>
    <xf numFmtId="164" fontId="32" fillId="33" borderId="18" xfId="0" applyNumberFormat="1" applyFont="1" applyFill="1" applyBorder="1" applyAlignment="1">
      <alignment horizontal="center" vertical="center"/>
    </xf>
    <xf numFmtId="164" fontId="32" fillId="0" borderId="0" xfId="0" applyNumberFormat="1" applyFont="1" applyFill="1" applyBorder="1" applyAlignment="1">
      <alignment horizontal="center" vertical="center"/>
    </xf>
    <xf numFmtId="0" fontId="24" fillId="33" borderId="17" xfId="0" applyFont="1" applyFill="1" applyBorder="1" applyAlignment="1">
      <alignment horizontal="left" vertical="center" wrapText="1" indent="1"/>
    </xf>
    <xf numFmtId="0" fontId="31" fillId="33" borderId="17" xfId="0" applyFont="1" applyFill="1" applyBorder="1" applyAlignment="1">
      <alignment horizontal="left" vertical="center" wrapText="1" indent="1"/>
    </xf>
    <xf numFmtId="3" fontId="32" fillId="0" borderId="0" xfId="0" applyNumberFormat="1" applyFont="1" applyFill="1" applyBorder="1" applyAlignment="1">
      <alignment horizontal="center" vertical="center"/>
    </xf>
    <xf numFmtId="164" fontId="25" fillId="33" borderId="18" xfId="44" applyNumberFormat="1" applyFont="1" applyFill="1" applyBorder="1" applyAlignment="1">
      <alignment horizontal="center" vertical="center"/>
    </xf>
    <xf numFmtId="9" fontId="25" fillId="33" borderId="18" xfId="44" applyFont="1" applyFill="1" applyBorder="1" applyAlignment="1">
      <alignment horizontal="center" vertical="center"/>
    </xf>
    <xf numFmtId="9" fontId="25" fillId="0" borderId="0" xfId="44" applyFont="1" applyFill="1" applyBorder="1" applyAlignment="1">
      <alignment horizontal="center" vertical="center"/>
    </xf>
    <xf numFmtId="0" fontId="33" fillId="0" borderId="23" xfId="0" applyFont="1" applyBorder="1" applyAlignment="1">
      <alignment horizontal="left" vertical="center" wrapText="1" indent="1"/>
    </xf>
    <xf numFmtId="0" fontId="34" fillId="34" borderId="17" xfId="0" applyFont="1" applyFill="1" applyBorder="1" applyAlignment="1">
      <alignment vertical="center" wrapText="1"/>
    </xf>
    <xf numFmtId="3" fontId="28" fillId="34" borderId="16" xfId="0" applyNumberFormat="1" applyFont="1" applyFill="1" applyBorder="1" applyAlignment="1">
      <alignment horizontal="center" vertical="center"/>
    </xf>
    <xf numFmtId="3" fontId="28" fillId="34" borderId="18" xfId="0" applyNumberFormat="1" applyFont="1" applyFill="1" applyBorder="1" applyAlignment="1">
      <alignment horizontal="center" vertical="center"/>
    </xf>
    <xf numFmtId="3" fontId="28" fillId="0" borderId="0" xfId="0" applyNumberFormat="1" applyFont="1" applyFill="1" applyBorder="1" applyAlignment="1">
      <alignment horizontal="center" vertical="center"/>
    </xf>
    <xf numFmtId="0" fontId="29" fillId="35" borderId="21" xfId="0" applyFont="1" applyFill="1" applyBorder="1" applyAlignment="1">
      <alignment vertical="center" wrapText="1"/>
    </xf>
    <xf numFmtId="0" fontId="27" fillId="35" borderId="12" xfId="0" applyFont="1" applyFill="1" applyBorder="1" applyAlignment="1">
      <alignment horizontal="center" vertical="center" wrapText="1"/>
    </xf>
    <xf numFmtId="3" fontId="0" fillId="0" borderId="0" xfId="0" applyNumberFormat="1"/>
    <xf numFmtId="3" fontId="32" fillId="0" borderId="18" xfId="0" applyNumberFormat="1" applyFont="1" applyBorder="1" applyAlignment="1">
      <alignment horizontal="center" vertical="center"/>
    </xf>
    <xf numFmtId="3" fontId="25" fillId="0" borderId="18" xfId="0" applyNumberFormat="1" applyFont="1" applyBorder="1" applyAlignment="1">
      <alignment horizontal="center" vertical="center"/>
    </xf>
    <xf numFmtId="0" fontId="34" fillId="0" borderId="23" xfId="0" applyFont="1" applyBorder="1" applyAlignment="1">
      <alignment horizontal="left" vertical="center" wrapText="1" indent="1"/>
    </xf>
    <xf numFmtId="3" fontId="35" fillId="0" borderId="0" xfId="0" applyNumberFormat="1" applyFont="1" applyFill="1" applyBorder="1" applyAlignment="1">
      <alignment horizontal="center" vertical="center" wrapText="1"/>
    </xf>
    <xf numFmtId="0" fontId="34" fillId="34" borderId="20" xfId="0" applyFont="1" applyFill="1" applyBorder="1" applyAlignment="1">
      <alignment vertical="center" wrapText="1"/>
    </xf>
    <xf numFmtId="0" fontId="25" fillId="33" borderId="24" xfId="0" applyFont="1" applyFill="1" applyBorder="1" applyAlignment="1">
      <alignment horizontal="left" vertical="center" wrapText="1"/>
    </xf>
    <xf numFmtId="3" fontId="25" fillId="33" borderId="25" xfId="0" applyNumberFormat="1" applyFont="1" applyFill="1" applyBorder="1" applyAlignment="1">
      <alignment horizontal="center" vertical="center" wrapText="1"/>
    </xf>
    <xf numFmtId="3" fontId="25" fillId="33" borderId="26" xfId="0" applyNumberFormat="1" applyFont="1" applyFill="1" applyBorder="1" applyAlignment="1">
      <alignment horizontal="center" vertical="center" wrapText="1"/>
    </xf>
    <xf numFmtId="0" fontId="25" fillId="33" borderId="27" xfId="0" applyFont="1" applyFill="1" applyBorder="1" applyAlignment="1">
      <alignment horizontal="left" vertical="center" wrapText="1"/>
    </xf>
    <xf numFmtId="3" fontId="25" fillId="33" borderId="28" xfId="0" applyNumberFormat="1" applyFont="1" applyFill="1" applyBorder="1" applyAlignment="1">
      <alignment horizontal="center" vertical="center" wrapText="1"/>
    </xf>
    <xf numFmtId="3" fontId="25" fillId="33" borderId="0" xfId="0" applyNumberFormat="1" applyFont="1" applyFill="1" applyBorder="1" applyAlignment="1">
      <alignment horizontal="center" vertical="center" wrapText="1"/>
    </xf>
    <xf numFmtId="164" fontId="25" fillId="33" borderId="29" xfId="0" applyNumberFormat="1" applyFont="1" applyFill="1" applyBorder="1" applyAlignment="1">
      <alignment horizontal="center" vertical="center"/>
    </xf>
    <xf numFmtId="0" fontId="25" fillId="33" borderId="30" xfId="0" applyFont="1" applyFill="1" applyBorder="1" applyAlignment="1">
      <alignment horizontal="left" vertical="center" wrapText="1"/>
    </xf>
    <xf numFmtId="0" fontId="25" fillId="33" borderId="31" xfId="0" applyFont="1" applyFill="1" applyBorder="1" applyAlignment="1">
      <alignment horizontal="center" vertical="center" wrapText="1"/>
    </xf>
    <xf numFmtId="164" fontId="25" fillId="33" borderId="32" xfId="0" applyNumberFormat="1" applyFont="1" applyFill="1" applyBorder="1" applyAlignment="1">
      <alignment horizontal="center" vertical="center"/>
    </xf>
    <xf numFmtId="164" fontId="25" fillId="33" borderId="33" xfId="0" applyNumberFormat="1" applyFont="1" applyFill="1" applyBorder="1" applyAlignment="1">
      <alignment horizontal="center" vertical="center"/>
    </xf>
    <xf numFmtId="3" fontId="32" fillId="0" borderId="18" xfId="0" applyNumberFormat="1" applyFont="1" applyFill="1" applyBorder="1" applyAlignment="1">
      <alignment horizontal="center" vertical="center"/>
    </xf>
    <xf numFmtId="3" fontId="25" fillId="0" borderId="18" xfId="0" applyNumberFormat="1" applyFont="1" applyFill="1" applyBorder="1" applyAlignment="1">
      <alignment horizontal="center" vertical="center"/>
    </xf>
    <xf numFmtId="3" fontId="36" fillId="0" borderId="0" xfId="0" applyNumberFormat="1" applyFont="1" applyFill="1" applyBorder="1" applyAlignment="1">
      <alignment horizontal="center" vertical="center"/>
    </xf>
    <xf numFmtId="9" fontId="30" fillId="33" borderId="18" xfId="0" applyNumberFormat="1" applyFont="1" applyFill="1" applyBorder="1" applyAlignment="1">
      <alignment horizontal="center" vertical="center"/>
    </xf>
    <xf numFmtId="9" fontId="35" fillId="0" borderId="0" xfId="0" applyNumberFormat="1" applyFont="1" applyFill="1" applyBorder="1" applyAlignment="1">
      <alignment horizontal="center" vertical="center"/>
    </xf>
    <xf numFmtId="9" fontId="30" fillId="0" borderId="0" xfId="0" applyNumberFormat="1" applyFont="1" applyFill="1" applyBorder="1" applyAlignment="1">
      <alignment horizontal="center" vertical="center"/>
    </xf>
    <xf numFmtId="9" fontId="30" fillId="33" borderId="18" xfId="44" applyNumberFormat="1" applyFont="1" applyFill="1" applyBorder="1" applyAlignment="1">
      <alignment horizontal="center" vertical="center"/>
    </xf>
    <xf numFmtId="0" fontId="29" fillId="35" borderId="21" xfId="0" applyFont="1" applyFill="1" applyBorder="1" applyAlignment="1">
      <alignment horizontal="left" vertical="center" wrapText="1"/>
    </xf>
    <xf numFmtId="0" fontId="24" fillId="0" borderId="17" xfId="0" applyFont="1" applyFill="1" applyBorder="1" applyAlignment="1">
      <alignment horizontal="left" vertical="center" wrapText="1" indent="1"/>
    </xf>
    <xf numFmtId="0" fontId="31" fillId="0" borderId="17" xfId="0" applyFont="1" applyFill="1" applyBorder="1" applyAlignment="1">
      <alignment horizontal="left" vertical="center" wrapText="1" indent="1"/>
    </xf>
    <xf numFmtId="0" fontId="29" fillId="35" borderId="17" xfId="0" applyFont="1" applyFill="1" applyBorder="1" applyAlignment="1">
      <alignment horizontal="left" vertical="center" wrapText="1"/>
    </xf>
    <xf numFmtId="0" fontId="29" fillId="35" borderId="23" xfId="0" applyFont="1" applyFill="1" applyBorder="1" applyAlignment="1">
      <alignment horizontal="left" vertical="center" wrapText="1"/>
    </xf>
    <xf numFmtId="0" fontId="25" fillId="0" borderId="17" xfId="0" applyFont="1" applyFill="1" applyBorder="1" applyAlignment="1">
      <alignment horizontal="left" vertical="center" wrapText="1"/>
    </xf>
    <xf numFmtId="9" fontId="29" fillId="35" borderId="13" xfId="0" applyNumberFormat="1" applyFont="1" applyFill="1" applyBorder="1" applyAlignment="1">
      <alignment horizontal="center" vertical="center" wrapText="1"/>
    </xf>
    <xf numFmtId="0" fontId="25" fillId="33" borderId="20" xfId="0" applyFont="1" applyFill="1" applyBorder="1" applyAlignment="1">
      <alignment horizontal="left" vertical="center" wrapText="1"/>
    </xf>
    <xf numFmtId="0" fontId="25" fillId="33" borderId="0" xfId="0" applyFont="1" applyFill="1" applyBorder="1" applyAlignment="1">
      <alignment horizontal="center" vertical="center" wrapText="1"/>
    </xf>
    <xf numFmtId="0" fontId="33" fillId="0" borderId="34" xfId="0" applyFont="1" applyBorder="1" applyAlignment="1">
      <alignment horizontal="left" vertical="center" wrapText="1" indent="1"/>
    </xf>
    <xf numFmtId="0" fontId="34" fillId="36" borderId="17" xfId="0" applyFont="1" applyFill="1" applyBorder="1" applyAlignment="1">
      <alignment vertical="center" wrapText="1"/>
    </xf>
    <xf numFmtId="3" fontId="28" fillId="36" borderId="18" xfId="0" applyNumberFormat="1" applyFont="1" applyFill="1" applyBorder="1" applyAlignment="1">
      <alignment horizontal="center" vertical="center"/>
    </xf>
    <xf numFmtId="3" fontId="28" fillId="35" borderId="18" xfId="0" applyNumberFormat="1" applyFont="1" applyFill="1" applyBorder="1" applyAlignment="1">
      <alignment horizontal="center" vertical="center"/>
    </xf>
    <xf numFmtId="3" fontId="28" fillId="0" borderId="18" xfId="0" applyNumberFormat="1" applyFont="1" applyBorder="1" applyAlignment="1">
      <alignment horizontal="center" vertical="center"/>
    </xf>
    <xf numFmtId="0" fontId="26" fillId="0" borderId="0" xfId="0" applyFont="1" applyBorder="1" applyAlignment="1">
      <alignment horizontal="left" vertical="center" wrapText="1" indent="1"/>
    </xf>
    <xf numFmtId="3" fontId="25" fillId="0" borderId="0" xfId="0" applyNumberFormat="1" applyFont="1" applyBorder="1" applyAlignment="1">
      <alignment horizontal="center" vertical="center"/>
    </xf>
    <xf numFmtId="0" fontId="21" fillId="0" borderId="14" xfId="0" applyFont="1" applyBorder="1"/>
    <xf numFmtId="0" fontId="21" fillId="0" borderId="0" xfId="0" applyFont="1" applyBorder="1"/>
    <xf numFmtId="0" fontId="26" fillId="0" borderId="0" xfId="0" applyFont="1"/>
    <xf numFmtId="0" fontId="21" fillId="0" borderId="0" xfId="0" applyFont="1" applyBorder="1" applyAlignment="1">
      <alignment horizontal="center" vertical="center" wrapText="1"/>
    </xf>
    <xf numFmtId="0" fontId="21" fillId="0" borderId="0" xfId="0" applyFont="1" applyFill="1" applyBorder="1"/>
    <xf numFmtId="3" fontId="25" fillId="0" borderId="18" xfId="44" applyNumberFormat="1" applyFont="1" applyFill="1" applyBorder="1" applyAlignment="1">
      <alignment horizontal="center" vertical="center"/>
    </xf>
    <xf numFmtId="0" fontId="16" fillId="0" borderId="0" xfId="0" applyFont="1" applyAlignment="1"/>
    <xf numFmtId="0" fontId="21" fillId="0" borderId="0" xfId="0" applyFont="1" applyFill="1" applyBorder="1" applyAlignment="1">
      <alignment horizontal="center" vertical="center" wrapText="1"/>
    </xf>
    <xf numFmtId="0" fontId="31" fillId="0" borderId="23" xfId="0" applyFont="1" applyBorder="1" applyAlignment="1">
      <alignment horizontal="left" vertical="center" wrapText="1" indent="1"/>
    </xf>
    <xf numFmtId="3" fontId="25" fillId="0" borderId="16" xfId="0" applyNumberFormat="1" applyFont="1" applyBorder="1" applyAlignment="1">
      <alignment horizontal="center" vertical="center"/>
    </xf>
    <xf numFmtId="0" fontId="25" fillId="33" borderId="17" xfId="0" applyFont="1" applyFill="1" applyBorder="1" applyAlignment="1">
      <alignment horizontal="center" vertical="center" wrapText="1"/>
    </xf>
    <xf numFmtId="0" fontId="27" fillId="35" borderId="18" xfId="0" applyFont="1" applyFill="1" applyBorder="1" applyAlignment="1">
      <alignment horizontal="center" vertical="center"/>
    </xf>
    <xf numFmtId="0" fontId="25" fillId="33" borderId="41" xfId="0" applyFont="1" applyFill="1" applyBorder="1" applyAlignment="1">
      <alignment horizontal="left" vertical="center" wrapText="1"/>
    </xf>
    <xf numFmtId="0" fontId="25" fillId="33" borderId="42" xfId="0" applyFont="1" applyFill="1" applyBorder="1" applyAlignment="1">
      <alignment horizontal="center" vertical="center" wrapText="1"/>
    </xf>
    <xf numFmtId="0" fontId="25" fillId="33" borderId="43" xfId="0" applyFont="1" applyFill="1" applyBorder="1" applyAlignment="1">
      <alignment horizontal="center" vertical="center" wrapText="1"/>
    </xf>
    <xf numFmtId="3" fontId="32" fillId="0" borderId="16" xfId="0" applyNumberFormat="1" applyFont="1" applyBorder="1" applyAlignment="1">
      <alignment horizontal="center" vertical="center"/>
    </xf>
    <xf numFmtId="0" fontId="31" fillId="0" borderId="41" xfId="0" applyFont="1" applyBorder="1" applyAlignment="1">
      <alignment horizontal="left" vertical="center" wrapText="1" indent="1"/>
    </xf>
    <xf numFmtId="3" fontId="32" fillId="0" borderId="44" xfId="0" applyNumberFormat="1" applyFont="1" applyBorder="1" applyAlignment="1">
      <alignment horizontal="center" vertical="center"/>
    </xf>
    <xf numFmtId="3" fontId="25" fillId="0" borderId="44" xfId="0" applyNumberFormat="1" applyFont="1" applyBorder="1" applyAlignment="1">
      <alignment horizontal="center" vertical="center"/>
    </xf>
    <xf numFmtId="3" fontId="25" fillId="0" borderId="40" xfId="0" applyNumberFormat="1" applyFont="1" applyBorder="1" applyAlignment="1">
      <alignment horizontal="center" vertical="center"/>
    </xf>
    <xf numFmtId="0" fontId="31" fillId="33" borderId="23" xfId="0" applyFont="1" applyFill="1" applyBorder="1" applyAlignment="1">
      <alignment horizontal="left" vertical="center" wrapText="1" indent="1"/>
    </xf>
    <xf numFmtId="3" fontId="32" fillId="33" borderId="16" xfId="0" applyNumberFormat="1" applyFont="1" applyFill="1" applyBorder="1" applyAlignment="1">
      <alignment horizontal="center" vertical="center"/>
    </xf>
    <xf numFmtId="9" fontId="32" fillId="33" borderId="16" xfId="44" applyFont="1" applyFill="1" applyBorder="1" applyAlignment="1">
      <alignment horizontal="center" vertical="center"/>
    </xf>
    <xf numFmtId="0" fontId="31" fillId="33" borderId="41" xfId="0" applyFont="1" applyFill="1" applyBorder="1" applyAlignment="1">
      <alignment horizontal="left" vertical="center" wrapText="1" indent="1"/>
    </xf>
    <xf numFmtId="3" fontId="32" fillId="33" borderId="44" xfId="0" applyNumberFormat="1" applyFont="1" applyFill="1" applyBorder="1" applyAlignment="1">
      <alignment horizontal="center" vertical="center"/>
    </xf>
    <xf numFmtId="164" fontId="32" fillId="33" borderId="44" xfId="0" applyNumberFormat="1" applyFont="1" applyFill="1" applyBorder="1" applyAlignment="1">
      <alignment horizontal="center" vertical="center"/>
    </xf>
    <xf numFmtId="164" fontId="32" fillId="33" borderId="40" xfId="0" applyNumberFormat="1" applyFont="1" applyFill="1" applyBorder="1" applyAlignment="1">
      <alignment horizontal="center" vertical="center"/>
    </xf>
    <xf numFmtId="0" fontId="28" fillId="33" borderId="46" xfId="0" applyFont="1" applyFill="1" applyBorder="1" applyAlignment="1">
      <alignment horizontal="center" vertical="center" wrapText="1"/>
    </xf>
    <xf numFmtId="0" fontId="28" fillId="33" borderId="47" xfId="0" applyFont="1" applyFill="1" applyBorder="1" applyAlignment="1">
      <alignment horizontal="center" vertical="center" wrapText="1"/>
    </xf>
    <xf numFmtId="0" fontId="28" fillId="33" borderId="32" xfId="0" applyFont="1" applyFill="1" applyBorder="1" applyAlignment="1">
      <alignment horizontal="center" vertical="center" wrapText="1"/>
    </xf>
    <xf numFmtId="0" fontId="28" fillId="33" borderId="33" xfId="0" applyFont="1" applyFill="1" applyBorder="1" applyAlignment="1">
      <alignment horizontal="center" vertical="center" wrapText="1"/>
    </xf>
    <xf numFmtId="0" fontId="25" fillId="33" borderId="23" xfId="0" applyFont="1" applyFill="1" applyBorder="1" applyAlignment="1">
      <alignment horizontal="left" vertical="center" wrapText="1"/>
    </xf>
    <xf numFmtId="0" fontId="24" fillId="0" borderId="41" xfId="0" applyFont="1" applyBorder="1" applyAlignment="1">
      <alignment horizontal="left" vertical="center" wrapText="1" indent="1"/>
    </xf>
    <xf numFmtId="3" fontId="28" fillId="0" borderId="44" xfId="0" applyNumberFormat="1" applyFont="1" applyBorder="1" applyAlignment="1">
      <alignment horizontal="center" vertical="center"/>
    </xf>
    <xf numFmtId="3" fontId="28" fillId="0" borderId="40" xfId="0" applyNumberFormat="1" applyFont="1" applyBorder="1" applyAlignment="1">
      <alignment horizontal="center" vertical="center"/>
    </xf>
    <xf numFmtId="0" fontId="38" fillId="0" borderId="0" xfId="0" applyFont="1" applyAlignment="1">
      <alignment vertical="center"/>
    </xf>
    <xf numFmtId="0" fontId="39" fillId="0" borderId="0" xfId="0" applyFont="1" applyAlignment="1">
      <alignment vertical="center"/>
    </xf>
    <xf numFmtId="0" fontId="25" fillId="33" borderId="17" xfId="0" applyFont="1" applyFill="1" applyBorder="1" applyAlignment="1">
      <alignment horizontal="center" vertical="center" wrapText="1"/>
    </xf>
    <xf numFmtId="0" fontId="25" fillId="33" borderId="21" xfId="0" applyFont="1" applyFill="1" applyBorder="1" applyAlignment="1">
      <alignment horizontal="center" vertical="center" wrapText="1"/>
    </xf>
    <xf numFmtId="0" fontId="16" fillId="0" borderId="0" xfId="0" applyFont="1" applyAlignment="1">
      <alignment horizontal="center"/>
    </xf>
    <xf numFmtId="0" fontId="39" fillId="0" borderId="0" xfId="0" applyFont="1"/>
    <xf numFmtId="1" fontId="25" fillId="33" borderId="18" xfId="0" applyNumberFormat="1" applyFont="1" applyFill="1" applyBorder="1" applyAlignment="1">
      <alignment horizontal="center" vertical="center"/>
    </xf>
    <xf numFmtId="1" fontId="0" fillId="0" borderId="0" xfId="0" applyNumberFormat="1"/>
    <xf numFmtId="1" fontId="25" fillId="0" borderId="18" xfId="0" applyNumberFormat="1" applyFont="1" applyFill="1" applyBorder="1" applyAlignment="1">
      <alignment horizontal="center" vertical="center"/>
    </xf>
    <xf numFmtId="2" fontId="25" fillId="0" borderId="18" xfId="0" quotePrefix="1" applyNumberFormat="1" applyFont="1" applyFill="1" applyBorder="1" applyAlignment="1">
      <alignment horizontal="center" vertical="center"/>
    </xf>
    <xf numFmtId="165" fontId="25" fillId="0" borderId="18" xfId="0" quotePrefix="1" applyNumberFormat="1" applyFont="1" applyFill="1" applyBorder="1" applyAlignment="1">
      <alignment horizontal="center" vertical="center"/>
    </xf>
    <xf numFmtId="166" fontId="0" fillId="0" borderId="0" xfId="0" applyNumberFormat="1"/>
    <xf numFmtId="166" fontId="0" fillId="0" borderId="0" xfId="0" applyNumberFormat="1" applyBorder="1"/>
    <xf numFmtId="3" fontId="25" fillId="0" borderId="49" xfId="0" applyNumberFormat="1" applyFont="1" applyFill="1" applyBorder="1" applyAlignment="1">
      <alignment horizontal="left" vertical="center" wrapText="1"/>
    </xf>
    <xf numFmtId="3" fontId="25" fillId="0" borderId="17" xfId="0" applyNumberFormat="1" applyFont="1" applyFill="1" applyBorder="1" applyAlignment="1">
      <alignment horizontal="left" vertical="center" wrapText="1"/>
    </xf>
    <xf numFmtId="3" fontId="25" fillId="0" borderId="17" xfId="0" applyNumberFormat="1" applyFont="1" applyFill="1" applyBorder="1" applyAlignment="1">
      <alignment horizontal="center" vertical="center" wrapText="1"/>
    </xf>
    <xf numFmtId="0" fontId="28" fillId="0" borderId="17" xfId="0" applyFont="1" applyFill="1" applyBorder="1" applyAlignment="1">
      <alignment horizontal="left" vertical="center" wrapText="1"/>
    </xf>
    <xf numFmtId="3" fontId="25" fillId="33" borderId="48" xfId="0" applyNumberFormat="1" applyFont="1" applyFill="1" applyBorder="1" applyAlignment="1">
      <alignment horizontal="center" vertical="center" wrapText="1"/>
    </xf>
    <xf numFmtId="0" fontId="0" fillId="0" borderId="0" xfId="0" applyFill="1" applyBorder="1" applyAlignment="1">
      <alignment horizontal="center"/>
    </xf>
    <xf numFmtId="3" fontId="20" fillId="0" borderId="0" xfId="46" applyNumberFormat="1" applyFont="1" applyFill="1" applyBorder="1" applyAlignment="1">
      <alignment horizontal="center" vertical="center" wrapText="1"/>
    </xf>
    <xf numFmtId="0" fontId="0" fillId="0" borderId="0" xfId="0" applyFill="1" applyBorder="1"/>
    <xf numFmtId="3" fontId="18" fillId="0" borderId="0" xfId="0" applyNumberFormat="1" applyFont="1" applyFill="1" applyBorder="1" applyAlignment="1">
      <alignment horizontal="right" vertical="center"/>
    </xf>
    <xf numFmtId="3" fontId="0" fillId="0" borderId="0" xfId="0" applyNumberFormat="1" applyFill="1" applyBorder="1"/>
    <xf numFmtId="0" fontId="42" fillId="0" borderId="17" xfId="0" applyFont="1" applyFill="1" applyBorder="1" applyAlignment="1">
      <alignment vertical="center" wrapText="1"/>
    </xf>
    <xf numFmtId="4" fontId="28" fillId="34" borderId="18" xfId="0" applyNumberFormat="1" applyFont="1" applyFill="1" applyBorder="1" applyAlignment="1">
      <alignment horizontal="center" vertical="center"/>
    </xf>
    <xf numFmtId="0" fontId="29" fillId="35" borderId="17" xfId="0" applyFont="1" applyFill="1" applyBorder="1" applyAlignment="1">
      <alignment vertical="center" wrapText="1"/>
    </xf>
    <xf numFmtId="4" fontId="25" fillId="33" borderId="17" xfId="0" applyNumberFormat="1" applyFont="1" applyFill="1" applyBorder="1" applyAlignment="1">
      <alignment horizontal="center" vertical="center" wrapText="1"/>
    </xf>
    <xf numFmtId="3" fontId="28" fillId="34" borderId="22" xfId="0" applyNumberFormat="1" applyFont="1" applyFill="1" applyBorder="1" applyAlignment="1">
      <alignment horizontal="center" vertical="center"/>
    </xf>
    <xf numFmtId="166" fontId="44" fillId="0" borderId="0" xfId="0" applyNumberFormat="1" applyFont="1" applyFill="1" applyBorder="1"/>
    <xf numFmtId="0" fontId="24" fillId="0" borderId="17" xfId="0" applyFont="1" applyBorder="1" applyAlignment="1">
      <alignment horizontal="left" vertical="center" wrapText="1"/>
    </xf>
    <xf numFmtId="166" fontId="18" fillId="0" borderId="0" xfId="46" applyNumberFormat="1" applyFont="1" applyFill="1" applyBorder="1" applyAlignment="1">
      <alignment horizontal="center" vertical="center"/>
    </xf>
    <xf numFmtId="0" fontId="31" fillId="0" borderId="17" xfId="0" applyFont="1" applyBorder="1" applyAlignment="1">
      <alignment horizontal="left" vertical="center" wrapText="1"/>
    </xf>
    <xf numFmtId="166" fontId="20" fillId="0" borderId="0" xfId="46" applyNumberFormat="1" applyFont="1" applyFill="1" applyBorder="1" applyAlignment="1">
      <alignment horizontal="center" vertical="center"/>
    </xf>
    <xf numFmtId="0" fontId="29" fillId="0" borderId="17" xfId="0" applyFont="1" applyFill="1" applyBorder="1" applyAlignment="1">
      <alignment horizontal="left" vertical="center" wrapText="1"/>
    </xf>
    <xf numFmtId="0" fontId="31" fillId="0" borderId="0" xfId="0" applyFont="1" applyFill="1" applyBorder="1" applyAlignment="1">
      <alignment horizontal="left" vertical="center" wrapText="1" indent="1"/>
    </xf>
    <xf numFmtId="0" fontId="28" fillId="0" borderId="16"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5" fillId="0" borderId="17" xfId="0" applyFont="1" applyFill="1" applyBorder="1" applyAlignment="1">
      <alignment horizontal="center" vertical="center" wrapText="1"/>
    </xf>
    <xf numFmtId="164" fontId="25" fillId="0" borderId="18" xfId="0" applyNumberFormat="1" applyFont="1" applyFill="1" applyBorder="1" applyAlignment="1">
      <alignment horizontal="center" vertical="center"/>
    </xf>
    <xf numFmtId="3" fontId="28" fillId="0" borderId="18" xfId="0" applyNumberFormat="1" applyFont="1" applyFill="1" applyBorder="1" applyAlignment="1">
      <alignment horizontal="center" vertical="center"/>
    </xf>
    <xf numFmtId="0" fontId="25" fillId="0" borderId="15" xfId="0" applyFont="1" applyFill="1" applyBorder="1" applyAlignment="1">
      <alignment vertical="center" wrapText="1"/>
    </xf>
    <xf numFmtId="0" fontId="25" fillId="0" borderId="35" xfId="0" applyFont="1" applyFill="1" applyBorder="1" applyAlignment="1">
      <alignment vertical="center"/>
    </xf>
    <xf numFmtId="0" fontId="25" fillId="0" borderId="19" xfId="0" applyFont="1" applyFill="1" applyBorder="1" applyAlignment="1">
      <alignment vertical="center"/>
    </xf>
    <xf numFmtId="0" fontId="25" fillId="0" borderId="36" xfId="0" applyFont="1" applyFill="1" applyBorder="1" applyAlignment="1">
      <alignment vertical="center"/>
    </xf>
    <xf numFmtId="9" fontId="29" fillId="0" borderId="13" xfId="0" applyNumberFormat="1" applyFont="1" applyFill="1" applyBorder="1" applyAlignment="1">
      <alignment horizontal="center" vertical="center" wrapText="1"/>
    </xf>
    <xf numFmtId="0" fontId="28" fillId="0" borderId="12" xfId="0" applyFont="1" applyFill="1" applyBorder="1" applyAlignment="1">
      <alignment vertical="center" wrapText="1"/>
    </xf>
    <xf numFmtId="0" fontId="42" fillId="0" borderId="23" xfId="0" applyFont="1" applyFill="1" applyBorder="1" applyAlignment="1">
      <alignment vertical="center" wrapText="1"/>
    </xf>
    <xf numFmtId="0" fontId="25" fillId="0" borderId="14" xfId="0" applyFont="1" applyFill="1" applyBorder="1" applyAlignment="1">
      <alignment vertical="center" wrapText="1"/>
    </xf>
    <xf numFmtId="167" fontId="25" fillId="0" borderId="18" xfId="0" applyNumberFormat="1" applyFont="1" applyFill="1" applyBorder="1" applyAlignment="1">
      <alignment horizontal="center" vertical="center"/>
    </xf>
    <xf numFmtId="167" fontId="32" fillId="0" borderId="18" xfId="0" applyNumberFormat="1" applyFont="1" applyFill="1" applyBorder="1" applyAlignment="1">
      <alignment horizontal="center" vertical="center"/>
    </xf>
    <xf numFmtId="0" fontId="31" fillId="0" borderId="17" xfId="0" applyFont="1" applyFill="1" applyBorder="1" applyAlignment="1">
      <alignment vertical="center" wrapText="1"/>
    </xf>
    <xf numFmtId="0" fontId="31" fillId="0" borderId="23" xfId="0" applyFont="1" applyFill="1" applyBorder="1" applyAlignment="1">
      <alignment vertical="center" wrapText="1"/>
    </xf>
    <xf numFmtId="0" fontId="29" fillId="0" borderId="12" xfId="0" applyFont="1" applyFill="1" applyBorder="1" applyAlignment="1">
      <alignment vertical="center" wrapText="1"/>
    </xf>
    <xf numFmtId="3" fontId="45" fillId="0" borderId="0" xfId="0" applyNumberFormat="1" applyFont="1" applyFill="1"/>
    <xf numFmtId="0" fontId="29" fillId="0" borderId="17" xfId="0" applyFont="1" applyFill="1" applyBorder="1" applyAlignment="1">
      <alignment vertical="center" wrapText="1"/>
    </xf>
    <xf numFmtId="0" fontId="33" fillId="0" borderId="23" xfId="0" applyFont="1" applyFill="1" applyBorder="1" applyAlignment="1">
      <alignment horizontal="left" vertical="center" wrapText="1" indent="1"/>
    </xf>
    <xf numFmtId="0" fontId="28" fillId="0" borderId="12" xfId="0" applyFont="1" applyFill="1" applyBorder="1" applyAlignment="1">
      <alignment vertical="center"/>
    </xf>
    <xf numFmtId="0" fontId="0" fillId="0" borderId="0" xfId="0" applyFill="1" applyAlignment="1"/>
    <xf numFmtId="166" fontId="18" fillId="0" borderId="0" xfId="46" applyNumberFormat="1" applyFont="1" applyFill="1" applyBorder="1" applyAlignment="1">
      <alignment horizontal="right" vertical="center" wrapText="1"/>
    </xf>
    <xf numFmtId="166" fontId="0" fillId="0" borderId="0" xfId="0" applyNumberFormat="1" applyFill="1" applyBorder="1"/>
    <xf numFmtId="0" fontId="31" fillId="0" borderId="23" xfId="0" applyFont="1" applyFill="1" applyBorder="1" applyAlignment="1">
      <alignment horizontal="left" vertical="center" wrapText="1" indent="1"/>
    </xf>
    <xf numFmtId="0" fontId="33" fillId="0" borderId="14" xfId="0" applyFont="1" applyFill="1" applyBorder="1" applyAlignment="1">
      <alignment horizontal="left" vertical="center" wrapText="1" indent="1"/>
    </xf>
    <xf numFmtId="3" fontId="0" fillId="0" borderId="0" xfId="0" applyNumberFormat="1" applyFill="1"/>
    <xf numFmtId="0" fontId="25" fillId="0" borderId="14" xfId="0" applyFont="1" applyFill="1" applyBorder="1" applyAlignment="1">
      <alignment horizontal="left" vertical="center" wrapText="1"/>
    </xf>
    <xf numFmtId="0" fontId="33" fillId="0" borderId="17" xfId="0" applyFont="1" applyFill="1" applyBorder="1" applyAlignment="1">
      <alignment horizontal="left" vertical="center" wrapText="1" indent="1"/>
    </xf>
    <xf numFmtId="3" fontId="46" fillId="0" borderId="18" xfId="0" applyNumberFormat="1" applyFont="1" applyFill="1" applyBorder="1" applyAlignment="1">
      <alignment horizontal="center" vertical="center"/>
    </xf>
    <xf numFmtId="1" fontId="0" fillId="0" borderId="0" xfId="0" applyNumberFormat="1" applyFill="1"/>
    <xf numFmtId="43" fontId="1" fillId="0" borderId="0" xfId="46" applyNumberFormat="1" applyFont="1" applyFill="1" applyBorder="1"/>
    <xf numFmtId="166" fontId="1" fillId="0" borderId="0" xfId="46" applyNumberFormat="1" applyFont="1" applyFill="1" applyBorder="1"/>
    <xf numFmtId="3" fontId="47" fillId="0" borderId="0" xfId="0" applyNumberFormat="1" applyFont="1"/>
    <xf numFmtId="168" fontId="1" fillId="0" borderId="0" xfId="46" applyNumberFormat="1" applyFont="1" applyFill="1" applyBorder="1"/>
    <xf numFmtId="0" fontId="48" fillId="33" borderId="17" xfId="0" applyFont="1" applyFill="1" applyBorder="1" applyAlignment="1">
      <alignment vertical="center" wrapText="1"/>
    </xf>
    <xf numFmtId="3" fontId="49" fillId="33" borderId="18" xfId="0" applyNumberFormat="1" applyFont="1" applyFill="1" applyBorder="1" applyAlignment="1">
      <alignment horizontal="center" vertical="center"/>
    </xf>
    <xf numFmtId="164" fontId="49" fillId="0" borderId="18" xfId="0" applyNumberFormat="1" applyFont="1" applyBorder="1" applyAlignment="1">
      <alignment horizontal="center" vertical="center"/>
    </xf>
    <xf numFmtId="0" fontId="50" fillId="0" borderId="0" xfId="0" applyFont="1" applyAlignment="1">
      <alignment horizontal="left" wrapText="1"/>
    </xf>
    <xf numFmtId="0" fontId="50" fillId="0" borderId="0" xfId="0" applyFont="1" applyAlignment="1">
      <alignment wrapText="1"/>
    </xf>
    <xf numFmtId="166" fontId="0" fillId="0" borderId="0" xfId="46" applyNumberFormat="1" applyFont="1"/>
    <xf numFmtId="0" fontId="21" fillId="0" borderId="14" xfId="0" applyFont="1" applyBorder="1" applyAlignment="1">
      <alignment horizontal="center"/>
    </xf>
    <xf numFmtId="0" fontId="21" fillId="0" borderId="52" xfId="0" applyFont="1" applyBorder="1" applyAlignment="1">
      <alignment horizontal="left"/>
    </xf>
    <xf numFmtId="0" fontId="0" fillId="0" borderId="53" xfId="0" applyBorder="1"/>
    <xf numFmtId="0" fontId="21" fillId="0" borderId="52" xfId="0" applyFont="1" applyBorder="1"/>
    <xf numFmtId="0" fontId="21" fillId="0" borderId="56" xfId="0" applyFont="1" applyBorder="1"/>
    <xf numFmtId="0" fontId="21" fillId="0" borderId="58" xfId="0" applyFont="1" applyBorder="1" applyAlignment="1">
      <alignment horizontal="center" vertical="center" wrapText="1"/>
    </xf>
    <xf numFmtId="0" fontId="21" fillId="0" borderId="59" xfId="0" applyFont="1" applyBorder="1"/>
    <xf numFmtId="164" fontId="25" fillId="37" borderId="18" xfId="0" applyNumberFormat="1" applyFont="1" applyFill="1" applyBorder="1" applyAlignment="1">
      <alignment horizontal="center" vertical="center"/>
    </xf>
    <xf numFmtId="9" fontId="25" fillId="37" borderId="18" xfId="0" applyNumberFormat="1" applyFont="1" applyFill="1" applyBorder="1" applyAlignment="1">
      <alignment horizontal="center" vertical="center"/>
    </xf>
    <xf numFmtId="0" fontId="30" fillId="33" borderId="17" xfId="0" applyFont="1" applyFill="1" applyBorder="1" applyAlignment="1">
      <alignment horizontal="left" vertical="center" wrapText="1"/>
    </xf>
    <xf numFmtId="9" fontId="30" fillId="37" borderId="18" xfId="0" applyNumberFormat="1" applyFont="1" applyFill="1" applyBorder="1" applyAlignment="1">
      <alignment horizontal="center" vertical="center"/>
    </xf>
    <xf numFmtId="164" fontId="30" fillId="37" borderId="18" xfId="0" applyNumberFormat="1" applyFont="1" applyFill="1" applyBorder="1" applyAlignment="1">
      <alignment horizontal="center" vertical="center"/>
    </xf>
    <xf numFmtId="0" fontId="25" fillId="37" borderId="17" xfId="0" applyFont="1" applyFill="1" applyBorder="1" applyAlignment="1">
      <alignment vertical="center" wrapText="1"/>
    </xf>
    <xf numFmtId="3" fontId="25" fillId="37" borderId="18" xfId="44" applyNumberFormat="1" applyFont="1" applyFill="1" applyBorder="1" applyAlignment="1">
      <alignment horizontal="center" vertical="center"/>
    </xf>
    <xf numFmtId="0" fontId="25" fillId="37" borderId="17" xfId="0" applyFont="1" applyFill="1" applyBorder="1" applyAlignment="1">
      <alignment horizontal="left" vertical="center" wrapText="1"/>
    </xf>
    <xf numFmtId="3" fontId="30" fillId="37" borderId="18" xfId="44" applyNumberFormat="1" applyFont="1" applyFill="1" applyBorder="1" applyAlignment="1">
      <alignment horizontal="center" vertical="center"/>
    </xf>
    <xf numFmtId="9" fontId="32" fillId="0" borderId="18" xfId="44" applyFont="1" applyBorder="1" applyAlignment="1">
      <alignment horizontal="center" vertical="center"/>
    </xf>
    <xf numFmtId="164" fontId="32" fillId="0" borderId="18" xfId="0" applyNumberFormat="1" applyFont="1" applyBorder="1" applyAlignment="1">
      <alignment horizontal="center" vertical="center"/>
    </xf>
    <xf numFmtId="9" fontId="25" fillId="0" borderId="18" xfId="44" applyFont="1" applyBorder="1" applyAlignment="1">
      <alignment horizontal="center" vertical="center"/>
    </xf>
    <xf numFmtId="164" fontId="0" fillId="0" borderId="0" xfId="44" applyNumberFormat="1" applyFont="1"/>
    <xf numFmtId="164" fontId="25" fillId="0" borderId="18" xfId="44" applyNumberFormat="1" applyFont="1" applyBorder="1" applyAlignment="1">
      <alignment horizontal="center" vertical="center"/>
    </xf>
    <xf numFmtId="0" fontId="25" fillId="35" borderId="17" xfId="0" applyFont="1" applyFill="1" applyBorder="1" applyAlignment="1">
      <alignment vertical="center" wrapText="1"/>
    </xf>
    <xf numFmtId="0" fontId="29" fillId="35" borderId="17" xfId="0" applyFont="1" applyFill="1" applyBorder="1" applyAlignment="1">
      <alignment horizontal="left" vertical="center"/>
    </xf>
    <xf numFmtId="0" fontId="25" fillId="35" borderId="10" xfId="0" applyFont="1" applyFill="1" applyBorder="1" applyAlignment="1">
      <alignment vertical="center"/>
    </xf>
    <xf numFmtId="0" fontId="29" fillId="35" borderId="13" xfId="0" applyFont="1" applyFill="1" applyBorder="1" applyAlignment="1">
      <alignment vertical="center" wrapText="1"/>
    </xf>
    <xf numFmtId="0" fontId="25" fillId="35" borderId="11" xfId="0" applyFont="1" applyFill="1" applyBorder="1" applyAlignment="1">
      <alignment vertical="center"/>
    </xf>
    <xf numFmtId="0" fontId="25" fillId="35" borderId="12" xfId="0" applyFont="1" applyFill="1" applyBorder="1" applyAlignment="1">
      <alignment vertical="center"/>
    </xf>
    <xf numFmtId="0" fontId="29" fillId="35" borderId="13" xfId="0" applyFont="1" applyFill="1" applyBorder="1" applyAlignment="1">
      <alignment horizontal="left" vertical="center" wrapText="1"/>
    </xf>
    <xf numFmtId="0" fontId="21" fillId="0" borderId="61" xfId="0" applyFont="1" applyBorder="1"/>
    <xf numFmtId="0" fontId="21" fillId="0" borderId="62" xfId="0" applyFont="1" applyBorder="1"/>
    <xf numFmtId="0" fontId="21" fillId="0" borderId="64" xfId="0" applyFont="1" applyBorder="1"/>
    <xf numFmtId="0" fontId="21" fillId="0" borderId="66" xfId="0" applyFont="1" applyBorder="1"/>
    <xf numFmtId="0" fontId="21" fillId="0" borderId="67" xfId="0" applyFont="1" applyBorder="1"/>
    <xf numFmtId="0" fontId="20" fillId="33" borderId="13" xfId="0" applyFont="1" applyFill="1" applyBorder="1" applyAlignment="1">
      <alignment vertical="center" wrapText="1"/>
    </xf>
    <xf numFmtId="0" fontId="25" fillId="33" borderId="14" xfId="0" applyFont="1" applyFill="1" applyBorder="1" applyAlignment="1">
      <alignment horizontal="left" vertical="center" wrapText="1"/>
    </xf>
    <xf numFmtId="0" fontId="55" fillId="0" borderId="14" xfId="0" applyFont="1" applyBorder="1"/>
    <xf numFmtId="9" fontId="25" fillId="0" borderId="18" xfId="0" applyNumberFormat="1" applyFont="1" applyFill="1" applyBorder="1" applyAlignment="1">
      <alignment horizontal="center" vertical="center"/>
    </xf>
    <xf numFmtId="3" fontId="25" fillId="33" borderId="14" xfId="0" applyNumberFormat="1" applyFont="1" applyFill="1" applyBorder="1" applyAlignment="1">
      <alignment horizontal="center" vertical="center" wrapText="1"/>
    </xf>
    <xf numFmtId="3" fontId="56" fillId="0" borderId="14" xfId="0" applyNumberFormat="1" applyFont="1" applyBorder="1" applyAlignment="1">
      <alignment horizontal="center"/>
    </xf>
    <xf numFmtId="164" fontId="25" fillId="33" borderId="14" xfId="0" applyNumberFormat="1" applyFont="1" applyFill="1" applyBorder="1" applyAlignment="1">
      <alignment horizontal="center" vertical="center"/>
    </xf>
    <xf numFmtId="0" fontId="24" fillId="0" borderId="14" xfId="0" applyFont="1" applyBorder="1" applyAlignment="1">
      <alignment horizontal="left" vertical="center" wrapText="1" indent="1"/>
    </xf>
    <xf numFmtId="3" fontId="25" fillId="0" borderId="14" xfId="0" applyNumberFormat="1" applyFont="1" applyBorder="1" applyAlignment="1">
      <alignment horizontal="center" vertical="center"/>
    </xf>
    <xf numFmtId="0" fontId="31" fillId="0" borderId="14" xfId="0" applyFont="1" applyBorder="1" applyAlignment="1">
      <alignment horizontal="left" vertical="center" wrapText="1" indent="1"/>
    </xf>
    <xf numFmtId="3" fontId="32" fillId="0" borderId="14" xfId="0" applyNumberFormat="1" applyFont="1" applyFill="1" applyBorder="1" applyAlignment="1">
      <alignment horizontal="center" vertical="center"/>
    </xf>
    <xf numFmtId="3" fontId="32" fillId="0" borderId="14" xfId="0" applyNumberFormat="1" applyFont="1" applyBorder="1" applyAlignment="1">
      <alignment horizontal="center" vertical="center"/>
    </xf>
    <xf numFmtId="164" fontId="32" fillId="0" borderId="14" xfId="0" applyNumberFormat="1" applyFont="1" applyBorder="1" applyAlignment="1">
      <alignment horizontal="center" vertical="center"/>
    </xf>
    <xf numFmtId="0" fontId="0" fillId="0" borderId="14" xfId="0" applyBorder="1"/>
    <xf numFmtId="3" fontId="25" fillId="0" borderId="14" xfId="0" applyNumberFormat="1" applyFont="1" applyFill="1" applyBorder="1" applyAlignment="1">
      <alignment horizontal="center" vertical="center"/>
    </xf>
    <xf numFmtId="3" fontId="57" fillId="33" borderId="14" xfId="0" applyNumberFormat="1" applyFont="1" applyFill="1" applyBorder="1" applyAlignment="1">
      <alignment horizontal="center" vertical="center"/>
    </xf>
    <xf numFmtId="0" fontId="24" fillId="33" borderId="14" xfId="0" applyFont="1" applyFill="1" applyBorder="1" applyAlignment="1">
      <alignment horizontal="left" vertical="center" wrapText="1" indent="1"/>
    </xf>
    <xf numFmtId="0" fontId="31" fillId="33" borderId="14" xfId="0" applyFont="1" applyFill="1" applyBorder="1" applyAlignment="1">
      <alignment horizontal="left" vertical="center" wrapText="1" indent="1"/>
    </xf>
    <xf numFmtId="3" fontId="25" fillId="33" borderId="14" xfId="0" applyNumberFormat="1" applyFont="1" applyFill="1" applyBorder="1" applyAlignment="1">
      <alignment horizontal="center" vertical="center"/>
    </xf>
    <xf numFmtId="3" fontId="57" fillId="0" borderId="14" xfId="0" applyNumberFormat="1" applyFont="1" applyBorder="1" applyAlignment="1">
      <alignment horizontal="center" vertical="center"/>
    </xf>
    <xf numFmtId="0" fontId="31" fillId="33" borderId="21" xfId="0" applyFont="1" applyFill="1" applyBorder="1" applyAlignment="1">
      <alignment horizontal="left" vertical="center" wrapText="1" indent="1"/>
    </xf>
    <xf numFmtId="3" fontId="57" fillId="0" borderId="55" xfId="0" applyNumberFormat="1" applyFont="1" applyBorder="1" applyAlignment="1">
      <alignment horizontal="center" vertical="center"/>
    </xf>
    <xf numFmtId="3" fontId="57" fillId="33" borderId="55" xfId="0" applyNumberFormat="1" applyFont="1" applyFill="1" applyBorder="1" applyAlignment="1">
      <alignment horizontal="center" vertical="center"/>
    </xf>
    <xf numFmtId="0" fontId="24" fillId="33" borderId="21" xfId="0" applyFont="1" applyFill="1" applyBorder="1" applyAlignment="1">
      <alignment horizontal="left" vertical="center" wrapText="1" indent="1"/>
    </xf>
    <xf numFmtId="9" fontId="25" fillId="0" borderId="14" xfId="44" applyFont="1" applyBorder="1" applyAlignment="1">
      <alignment horizontal="center" vertical="center"/>
    </xf>
    <xf numFmtId="9" fontId="25" fillId="33" borderId="14" xfId="44" applyFont="1" applyFill="1" applyBorder="1" applyAlignment="1">
      <alignment horizontal="center" vertical="center"/>
    </xf>
    <xf numFmtId="164" fontId="25" fillId="0" borderId="14" xfId="44" applyNumberFormat="1" applyFont="1" applyBorder="1" applyAlignment="1">
      <alignment horizontal="center" vertical="center"/>
    </xf>
    <xf numFmtId="0" fontId="33" fillId="0" borderId="48" xfId="0" applyFont="1" applyBorder="1" applyAlignment="1">
      <alignment horizontal="left" vertical="center" wrapText="1" indent="1"/>
    </xf>
    <xf numFmtId="3" fontId="32" fillId="33" borderId="14" xfId="0" applyNumberFormat="1" applyFont="1" applyFill="1" applyBorder="1" applyAlignment="1">
      <alignment horizontal="center" vertical="center"/>
    </xf>
    <xf numFmtId="0" fontId="34" fillId="34" borderId="68" xfId="0" applyFont="1" applyFill="1" applyBorder="1" applyAlignment="1">
      <alignment vertical="center" wrapText="1"/>
    </xf>
    <xf numFmtId="3" fontId="28" fillId="34" borderId="14" xfId="0" applyNumberFormat="1" applyFont="1" applyFill="1" applyBorder="1" applyAlignment="1">
      <alignment horizontal="center" vertical="center"/>
    </xf>
    <xf numFmtId="0" fontId="25" fillId="33" borderId="21" xfId="0" applyFont="1" applyFill="1" applyBorder="1" applyAlignment="1">
      <alignment horizontal="left" vertical="center" wrapText="1"/>
    </xf>
    <xf numFmtId="0" fontId="25" fillId="33" borderId="20" xfId="0" applyFont="1" applyFill="1" applyBorder="1" applyAlignment="1">
      <alignment horizontal="center" vertical="center"/>
    </xf>
    <xf numFmtId="0" fontId="56" fillId="0" borderId="20" xfId="0" applyFont="1" applyBorder="1" applyAlignment="1">
      <alignment horizontal="center"/>
    </xf>
    <xf numFmtId="3" fontId="25" fillId="33" borderId="20" xfId="0" applyNumberFormat="1" applyFont="1" applyFill="1" applyBorder="1" applyAlignment="1">
      <alignment horizontal="center" vertical="center" wrapText="1"/>
    </xf>
    <xf numFmtId="0" fontId="56" fillId="0" borderId="20" xfId="0" applyFont="1" applyBorder="1" applyAlignment="1">
      <alignment horizontal="center" vertical="center" wrapText="1"/>
    </xf>
    <xf numFmtId="3" fontId="58" fillId="0" borderId="18" xfId="0" applyNumberFormat="1" applyFont="1" applyBorder="1" applyAlignment="1">
      <alignment horizontal="center" vertical="center"/>
    </xf>
    <xf numFmtId="0" fontId="28" fillId="33" borderId="69" xfId="0" applyFont="1" applyFill="1" applyBorder="1" applyAlignment="1">
      <alignment horizontal="center" vertical="center" wrapText="1"/>
    </xf>
    <xf numFmtId="0" fontId="28" fillId="33" borderId="0" xfId="0" applyFont="1" applyFill="1" applyBorder="1" applyAlignment="1">
      <alignment horizontal="center" vertical="center" wrapText="1"/>
    </xf>
    <xf numFmtId="0" fontId="28" fillId="33" borderId="37" xfId="0" applyFont="1" applyFill="1" applyBorder="1" applyAlignment="1">
      <alignment horizontal="center" vertical="center" wrapText="1"/>
    </xf>
    <xf numFmtId="0" fontId="25" fillId="33" borderId="20" xfId="0" applyFont="1" applyFill="1" applyBorder="1" applyAlignment="1">
      <alignment horizontal="center" vertical="center" wrapText="1"/>
    </xf>
    <xf numFmtId="0" fontId="25" fillId="33" borderId="70" xfId="0" applyFont="1" applyFill="1" applyBorder="1" applyAlignment="1">
      <alignment horizontal="left" vertical="center" wrapText="1"/>
    </xf>
    <xf numFmtId="3" fontId="25" fillId="33" borderId="21" xfId="0" applyNumberFormat="1" applyFont="1" applyFill="1" applyBorder="1" applyAlignment="1">
      <alignment horizontal="center" vertical="center" wrapText="1"/>
    </xf>
    <xf numFmtId="3" fontId="25" fillId="33" borderId="37" xfId="0" applyNumberFormat="1" applyFont="1" applyFill="1" applyBorder="1" applyAlignment="1">
      <alignment horizontal="center" vertical="center" wrapText="1"/>
    </xf>
    <xf numFmtId="0" fontId="25" fillId="33" borderId="37" xfId="0" applyFont="1" applyFill="1" applyBorder="1" applyAlignment="1">
      <alignment horizontal="left" vertical="center" wrapText="1"/>
    </xf>
    <xf numFmtId="3" fontId="58" fillId="0" borderId="22" xfId="0" applyNumberFormat="1" applyFont="1" applyBorder="1" applyAlignment="1">
      <alignment horizontal="center" vertical="center"/>
    </xf>
    <xf numFmtId="3" fontId="58" fillId="0" borderId="20" xfId="0" applyNumberFormat="1" applyFont="1" applyBorder="1" applyAlignment="1">
      <alignment horizontal="center" vertical="center"/>
    </xf>
    <xf numFmtId="0" fontId="28" fillId="35" borderId="17" xfId="0" applyFont="1" applyFill="1" applyBorder="1" applyAlignment="1">
      <alignment horizontal="left" vertical="center" wrapText="1"/>
    </xf>
    <xf numFmtId="9" fontId="28" fillId="35" borderId="35" xfId="0" applyNumberFormat="1" applyFont="1" applyFill="1" applyBorder="1" applyAlignment="1">
      <alignment vertical="center" wrapText="1"/>
    </xf>
    <xf numFmtId="9" fontId="29" fillId="35" borderId="15" xfId="0" applyNumberFormat="1" applyFont="1" applyFill="1" applyBorder="1" applyAlignment="1">
      <alignment horizontal="center" vertical="center" wrapText="1"/>
    </xf>
    <xf numFmtId="9" fontId="28" fillId="35" borderId="35" xfId="0" applyNumberFormat="1" applyFont="1" applyFill="1" applyBorder="1" applyAlignment="1">
      <alignment vertical="center"/>
    </xf>
    <xf numFmtId="9" fontId="25" fillId="35" borderId="36" xfId="0" applyNumberFormat="1" applyFont="1" applyFill="1" applyBorder="1" applyAlignment="1">
      <alignment vertical="center"/>
    </xf>
    <xf numFmtId="0" fontId="26" fillId="35" borderId="14" xfId="0" applyFont="1" applyFill="1" applyBorder="1" applyAlignment="1">
      <alignment vertical="center" wrapText="1"/>
    </xf>
    <xf numFmtId="0" fontId="25" fillId="33" borderId="14" xfId="0" applyFont="1" applyFill="1" applyBorder="1" applyAlignment="1">
      <alignment vertical="center" wrapText="1"/>
    </xf>
    <xf numFmtId="1" fontId="25" fillId="33" borderId="14" xfId="0" applyNumberFormat="1" applyFont="1" applyFill="1" applyBorder="1" applyAlignment="1">
      <alignment horizontal="center" vertical="center"/>
    </xf>
    <xf numFmtId="9" fontId="25" fillId="33" borderId="14" xfId="0" applyNumberFormat="1" applyFont="1" applyFill="1" applyBorder="1" applyAlignment="1">
      <alignment horizontal="center" vertical="center"/>
    </xf>
    <xf numFmtId="9" fontId="25" fillId="35" borderId="10" xfId="0" applyNumberFormat="1" applyFont="1" applyFill="1" applyBorder="1" applyAlignment="1">
      <alignment vertical="center" wrapText="1"/>
    </xf>
    <xf numFmtId="9" fontId="29" fillId="35" borderId="71" xfId="0" applyNumberFormat="1" applyFont="1" applyFill="1" applyBorder="1" applyAlignment="1">
      <alignment vertical="center" wrapText="1"/>
    </xf>
    <xf numFmtId="3" fontId="59" fillId="34" borderId="18" xfId="0" applyNumberFormat="1" applyFont="1" applyFill="1" applyBorder="1" applyAlignment="1">
      <alignment horizontal="center" vertical="center"/>
    </xf>
    <xf numFmtId="0" fontId="60" fillId="35" borderId="17" xfId="0" applyFont="1" applyFill="1" applyBorder="1" applyAlignment="1">
      <alignment horizontal="left" vertical="center" wrapText="1"/>
    </xf>
    <xf numFmtId="0" fontId="25" fillId="35" borderId="11" xfId="0" applyFont="1" applyFill="1" applyBorder="1" applyAlignment="1">
      <alignment vertical="center" wrapText="1"/>
    </xf>
    <xf numFmtId="0" fontId="25" fillId="35" borderId="12" xfId="0" applyFont="1" applyFill="1" applyBorder="1" applyAlignment="1">
      <alignment vertical="center" wrapText="1"/>
    </xf>
    <xf numFmtId="9" fontId="59" fillId="35" borderId="10" xfId="0" applyNumberFormat="1" applyFont="1" applyFill="1" applyBorder="1" applyAlignment="1">
      <alignment vertical="center" wrapText="1"/>
    </xf>
    <xf numFmtId="9" fontId="61" fillId="35" borderId="71" xfId="0" applyNumberFormat="1" applyFont="1" applyFill="1" applyBorder="1" applyAlignment="1">
      <alignment vertical="center" wrapText="1"/>
    </xf>
    <xf numFmtId="9" fontId="58" fillId="35" borderId="11" xfId="0" applyNumberFormat="1" applyFont="1" applyFill="1" applyBorder="1" applyAlignment="1">
      <alignment vertical="center"/>
    </xf>
    <xf numFmtId="9" fontId="58" fillId="35" borderId="12" xfId="0" applyNumberFormat="1" applyFont="1" applyFill="1" applyBorder="1" applyAlignment="1">
      <alignment vertical="center"/>
    </xf>
    <xf numFmtId="0" fontId="59" fillId="33" borderId="16" xfId="0" applyFont="1" applyFill="1" applyBorder="1" applyAlignment="1">
      <alignment horizontal="center" vertical="center" wrapText="1"/>
    </xf>
    <xf numFmtId="0" fontId="62" fillId="0" borderId="0" xfId="0" applyFont="1"/>
    <xf numFmtId="0" fontId="64" fillId="35" borderId="17" xfId="0" applyFont="1" applyFill="1" applyBorder="1" applyAlignment="1">
      <alignment horizontal="left" vertical="center" wrapText="1"/>
    </xf>
    <xf numFmtId="0" fontId="62" fillId="0" borderId="0" xfId="0" applyFont="1" applyFill="1"/>
    <xf numFmtId="0" fontId="64" fillId="35" borderId="21" xfId="0" applyFont="1" applyFill="1" applyBorder="1" applyAlignment="1">
      <alignment horizontal="left" vertical="center" wrapText="1"/>
    </xf>
    <xf numFmtId="9" fontId="64" fillId="35" borderId="12" xfId="0" applyNumberFormat="1" applyFont="1" applyFill="1" applyBorder="1" applyAlignment="1">
      <alignment horizontal="center" vertical="center" wrapText="1"/>
    </xf>
    <xf numFmtId="9" fontId="65" fillId="35" borderId="12" xfId="0" applyNumberFormat="1" applyFont="1" applyFill="1" applyBorder="1" applyAlignment="1">
      <alignment vertical="center"/>
    </xf>
    <xf numFmtId="0" fontId="65" fillId="33" borderId="17" xfId="0" applyFont="1" applyFill="1" applyBorder="1" applyAlignment="1">
      <alignment horizontal="left" vertical="center" wrapText="1"/>
    </xf>
    <xf numFmtId="0" fontId="67" fillId="33" borderId="16" xfId="0" applyFont="1" applyFill="1" applyBorder="1" applyAlignment="1">
      <alignment horizontal="center" vertical="center" wrapText="1"/>
    </xf>
    <xf numFmtId="0" fontId="67" fillId="33" borderId="18" xfId="0" applyFont="1" applyFill="1" applyBorder="1" applyAlignment="1">
      <alignment horizontal="center" vertical="center" wrapText="1"/>
    </xf>
    <xf numFmtId="3" fontId="65" fillId="33" borderId="17" xfId="0" applyNumberFormat="1" applyFont="1" applyFill="1" applyBorder="1" applyAlignment="1">
      <alignment horizontal="center" vertical="center" wrapText="1"/>
    </xf>
    <xf numFmtId="164" fontId="65" fillId="33" borderId="18" xfId="0" applyNumberFormat="1" applyFont="1" applyFill="1" applyBorder="1" applyAlignment="1">
      <alignment horizontal="center" vertical="center"/>
    </xf>
    <xf numFmtId="0" fontId="70" fillId="0" borderId="17" xfId="0" applyFont="1" applyBorder="1" applyAlignment="1">
      <alignment horizontal="left" vertical="center" wrapText="1" indent="1"/>
    </xf>
    <xf numFmtId="3" fontId="65" fillId="0" borderId="18" xfId="0" applyNumberFormat="1" applyFont="1" applyBorder="1" applyAlignment="1">
      <alignment horizontal="center" vertical="center"/>
    </xf>
    <xf numFmtId="0" fontId="71" fillId="0" borderId="17" xfId="0" applyFont="1" applyBorder="1" applyAlignment="1">
      <alignment horizontal="left" vertical="center" wrapText="1" indent="1"/>
    </xf>
    <xf numFmtId="3" fontId="72" fillId="0" borderId="18" xfId="0" applyNumberFormat="1" applyFont="1" applyBorder="1" applyAlignment="1">
      <alignment horizontal="center" vertical="center"/>
    </xf>
    <xf numFmtId="3" fontId="72" fillId="0" borderId="18" xfId="0" applyNumberFormat="1" applyFont="1" applyFill="1" applyBorder="1" applyAlignment="1">
      <alignment horizontal="center" vertical="center"/>
    </xf>
    <xf numFmtId="0" fontId="73" fillId="0" borderId="34" xfId="0" applyFont="1" applyBorder="1" applyAlignment="1">
      <alignment horizontal="left" vertical="center" wrapText="1" indent="1"/>
    </xf>
    <xf numFmtId="3" fontId="74" fillId="0" borderId="18" xfId="0" applyNumberFormat="1" applyFont="1" applyBorder="1" applyAlignment="1">
      <alignment horizontal="center" vertical="center"/>
    </xf>
    <xf numFmtId="0" fontId="75" fillId="34" borderId="17" xfId="0" applyFont="1" applyFill="1" applyBorder="1" applyAlignment="1">
      <alignment vertical="center" wrapText="1"/>
    </xf>
    <xf numFmtId="3" fontId="67" fillId="34" borderId="18" xfId="0" applyNumberFormat="1" applyFont="1" applyFill="1" applyBorder="1" applyAlignment="1">
      <alignment horizontal="center" vertical="center"/>
    </xf>
    <xf numFmtId="9" fontId="64" fillId="33" borderId="12" xfId="0" applyNumberFormat="1" applyFont="1" applyFill="1" applyBorder="1" applyAlignment="1">
      <alignment horizontal="center" vertical="center" wrapText="1"/>
    </xf>
    <xf numFmtId="9" fontId="65" fillId="33" borderId="12" xfId="0" applyNumberFormat="1" applyFont="1" applyFill="1" applyBorder="1" applyAlignment="1">
      <alignment vertical="center"/>
    </xf>
    <xf numFmtId="3" fontId="65" fillId="0" borderId="18" xfId="0" applyNumberFormat="1" applyFont="1" applyFill="1" applyBorder="1" applyAlignment="1">
      <alignment horizontal="center" vertical="center"/>
    </xf>
    <xf numFmtId="3" fontId="74" fillId="0" borderId="18" xfId="0" applyNumberFormat="1" applyFont="1" applyFill="1" applyBorder="1" applyAlignment="1">
      <alignment horizontal="center" vertical="center"/>
    </xf>
    <xf numFmtId="3" fontId="65" fillId="0" borderId="17" xfId="0" applyNumberFormat="1" applyFont="1" applyFill="1" applyBorder="1" applyAlignment="1">
      <alignment horizontal="center" vertical="center" wrapText="1"/>
    </xf>
    <xf numFmtId="164" fontId="65" fillId="0" borderId="18" xfId="0" applyNumberFormat="1" applyFont="1" applyFill="1" applyBorder="1" applyAlignment="1">
      <alignment horizontal="center" vertical="center"/>
    </xf>
    <xf numFmtId="0" fontId="65" fillId="33" borderId="14" xfId="0" applyFont="1" applyFill="1" applyBorder="1" applyAlignment="1">
      <alignment horizontal="left" vertical="center" wrapText="1"/>
    </xf>
    <xf numFmtId="3" fontId="65" fillId="33" borderId="14" xfId="0" applyNumberFormat="1" applyFont="1" applyFill="1" applyBorder="1" applyAlignment="1">
      <alignment horizontal="center" vertical="center" wrapText="1"/>
    </xf>
    <xf numFmtId="164" fontId="65" fillId="33" borderId="14" xfId="0" applyNumberFormat="1" applyFont="1" applyFill="1" applyBorder="1" applyAlignment="1">
      <alignment horizontal="center" vertical="center"/>
    </xf>
    <xf numFmtId="3" fontId="29" fillId="36" borderId="18" xfId="0" applyNumberFormat="1" applyFont="1" applyFill="1" applyBorder="1" applyAlignment="1">
      <alignment horizontal="center" vertical="center"/>
    </xf>
    <xf numFmtId="3" fontId="0" fillId="0" borderId="0" xfId="0" applyNumberFormat="1" applyFill="1" applyAlignment="1">
      <alignment wrapText="1"/>
    </xf>
    <xf numFmtId="0" fontId="34" fillId="0" borderId="0" xfId="0" applyFont="1" applyFill="1" applyBorder="1" applyAlignment="1">
      <alignment vertical="center" wrapText="1"/>
    </xf>
    <xf numFmtId="0" fontId="21" fillId="0" borderId="60"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65" xfId="0" applyFont="1" applyBorder="1" applyAlignment="1">
      <alignment horizontal="center" vertical="center" wrapText="1"/>
    </xf>
    <xf numFmtId="0" fontId="0" fillId="0" borderId="0" xfId="0" applyFont="1"/>
    <xf numFmtId="0" fontId="0" fillId="0" borderId="0" xfId="0" applyFont="1" applyBorder="1"/>
    <xf numFmtId="0" fontId="76" fillId="33" borderId="13" xfId="0" applyFont="1" applyFill="1" applyBorder="1" applyAlignment="1">
      <alignment horizontal="left" vertical="center" wrapText="1"/>
    </xf>
    <xf numFmtId="0" fontId="76" fillId="35" borderId="13" xfId="0" applyFont="1" applyFill="1" applyBorder="1" applyAlignment="1">
      <alignment vertical="center" wrapText="1"/>
    </xf>
    <xf numFmtId="0" fontId="77" fillId="33" borderId="16" xfId="0" applyFont="1" applyFill="1" applyBorder="1" applyAlignment="1">
      <alignment horizontal="center" vertical="center" wrapText="1"/>
    </xf>
    <xf numFmtId="0" fontId="77" fillId="33" borderId="14" xfId="0" applyFont="1" applyFill="1" applyBorder="1" applyAlignment="1">
      <alignment horizontal="center" vertical="center" wrapText="1"/>
    </xf>
    <xf numFmtId="0" fontId="77" fillId="0" borderId="14" xfId="0" applyFont="1" applyFill="1" applyBorder="1" applyAlignment="1">
      <alignment horizontal="center" vertical="center" wrapText="1"/>
    </xf>
    <xf numFmtId="9" fontId="77" fillId="33" borderId="18" xfId="44" applyNumberFormat="1" applyFont="1" applyFill="1" applyBorder="1" applyAlignment="1">
      <alignment horizontal="center" vertical="center"/>
    </xf>
    <xf numFmtId="9" fontId="77" fillId="33" borderId="18" xfId="0" applyNumberFormat="1" applyFont="1" applyFill="1" applyBorder="1" applyAlignment="1">
      <alignment horizontal="center" vertical="center"/>
    </xf>
    <xf numFmtId="9" fontId="77" fillId="33" borderId="76" xfId="0" applyNumberFormat="1" applyFont="1" applyFill="1" applyBorder="1" applyAlignment="1">
      <alignment horizontal="center" vertical="center"/>
    </xf>
    <xf numFmtId="0" fontId="78" fillId="33" borderId="55" xfId="0" applyFont="1" applyFill="1" applyBorder="1" applyAlignment="1">
      <alignment wrapText="1"/>
    </xf>
    <xf numFmtId="1" fontId="77" fillId="33" borderId="18" xfId="0" applyNumberFormat="1" applyFont="1" applyFill="1" applyBorder="1" applyAlignment="1">
      <alignment horizontal="center" vertical="center"/>
    </xf>
    <xf numFmtId="1" fontId="77" fillId="33" borderId="76" xfId="0" applyNumberFormat="1" applyFont="1" applyFill="1" applyBorder="1" applyAlignment="1">
      <alignment horizontal="center" vertical="center"/>
    </xf>
    <xf numFmtId="0" fontId="77" fillId="33" borderId="14" xfId="0" applyFont="1" applyFill="1" applyBorder="1" applyAlignment="1">
      <alignment horizontal="left" vertical="center" wrapText="1"/>
    </xf>
    <xf numFmtId="0" fontId="77" fillId="0" borderId="77" xfId="0" applyFont="1" applyFill="1" applyBorder="1" applyAlignment="1">
      <alignment horizontal="left" vertical="center" wrapText="1"/>
    </xf>
    <xf numFmtId="0" fontId="76" fillId="35" borderId="17" xfId="0" applyFont="1" applyFill="1" applyBorder="1" applyAlignment="1">
      <alignment vertical="center" wrapText="1"/>
    </xf>
    <xf numFmtId="0" fontId="77" fillId="0" borderId="78" xfId="0" applyFont="1" applyFill="1" applyBorder="1" applyAlignment="1">
      <alignment horizontal="center" vertical="center" wrapText="1"/>
    </xf>
    <xf numFmtId="0" fontId="77" fillId="33" borderId="77" xfId="0" applyFont="1" applyFill="1" applyBorder="1" applyAlignment="1">
      <alignment vertical="center" wrapText="1"/>
    </xf>
    <xf numFmtId="0" fontId="77" fillId="33" borderId="77" xfId="0" applyFont="1" applyFill="1" applyBorder="1" applyAlignment="1">
      <alignment horizontal="left" vertical="top" wrapText="1"/>
    </xf>
    <xf numFmtId="0" fontId="77" fillId="37" borderId="21" xfId="0" applyFont="1" applyFill="1" applyBorder="1" applyAlignment="1">
      <alignment horizontal="left" vertical="center" wrapText="1"/>
    </xf>
    <xf numFmtId="3" fontId="79" fillId="37" borderId="22" xfId="44" applyNumberFormat="1" applyFont="1" applyFill="1" applyBorder="1" applyAlignment="1">
      <alignment horizontal="center" vertical="center"/>
    </xf>
    <xf numFmtId="9" fontId="79" fillId="37" borderId="22" xfId="0" applyNumberFormat="1" applyFont="1" applyFill="1" applyBorder="1" applyAlignment="1">
      <alignment horizontal="center" vertical="center"/>
    </xf>
    <xf numFmtId="9" fontId="79" fillId="37" borderId="18" xfId="0" applyNumberFormat="1" applyFont="1" applyFill="1" applyBorder="1" applyAlignment="1">
      <alignment horizontal="center" vertical="center"/>
    </xf>
    <xf numFmtId="0" fontId="80" fillId="35" borderId="17" xfId="0" applyFont="1" applyFill="1" applyBorder="1" applyAlignment="1">
      <alignment horizontal="left" vertical="center" wrapText="1"/>
    </xf>
    <xf numFmtId="0" fontId="77" fillId="35" borderId="14" xfId="0" applyFont="1" applyFill="1" applyBorder="1" applyAlignment="1">
      <alignment vertical="center"/>
    </xf>
    <xf numFmtId="0" fontId="77" fillId="33" borderId="17" xfId="0" applyFont="1" applyFill="1" applyBorder="1" applyAlignment="1">
      <alignment horizontal="left" vertical="center" wrapText="1"/>
    </xf>
    <xf numFmtId="0" fontId="76" fillId="33" borderId="16" xfId="0" applyFont="1" applyFill="1" applyBorder="1" applyAlignment="1">
      <alignment horizontal="center" vertical="center" wrapText="1"/>
    </xf>
    <xf numFmtId="0" fontId="76" fillId="33" borderId="18" xfId="0" applyFont="1" applyFill="1" applyBorder="1" applyAlignment="1">
      <alignment horizontal="center" vertical="center" wrapText="1"/>
    </xf>
    <xf numFmtId="1" fontId="82" fillId="33" borderId="18" xfId="0" applyNumberFormat="1" applyFont="1" applyFill="1" applyBorder="1" applyAlignment="1">
      <alignment horizontal="center" vertical="center"/>
    </xf>
    <xf numFmtId="1" fontId="82" fillId="33" borderId="76" xfId="0" applyNumberFormat="1" applyFont="1" applyFill="1" applyBorder="1" applyAlignment="1">
      <alignment horizontal="center" vertical="center"/>
    </xf>
    <xf numFmtId="3" fontId="77" fillId="33" borderId="17" xfId="0" applyNumberFormat="1" applyFont="1" applyFill="1" applyBorder="1" applyAlignment="1">
      <alignment horizontal="center" vertical="center" wrapText="1"/>
    </xf>
    <xf numFmtId="0" fontId="77" fillId="33" borderId="17" xfId="0" applyFont="1" applyFill="1" applyBorder="1" applyAlignment="1">
      <alignment horizontal="center" vertical="center" wrapText="1"/>
    </xf>
    <xf numFmtId="164" fontId="77" fillId="33" borderId="18" xfId="0" applyNumberFormat="1" applyFont="1" applyFill="1" applyBorder="1" applyAlignment="1">
      <alignment horizontal="center" vertical="center"/>
    </xf>
    <xf numFmtId="0" fontId="77" fillId="0" borderId="17" xfId="0" applyFont="1" applyBorder="1" applyAlignment="1">
      <alignment horizontal="left" vertical="center" wrapText="1" indent="1"/>
    </xf>
    <xf numFmtId="3" fontId="77" fillId="0" borderId="18" xfId="0" applyNumberFormat="1" applyFont="1" applyBorder="1" applyAlignment="1">
      <alignment horizontal="center" vertical="center"/>
    </xf>
    <xf numFmtId="0" fontId="85" fillId="0" borderId="17" xfId="0" applyFont="1" applyBorder="1" applyAlignment="1">
      <alignment horizontal="left" vertical="center" wrapText="1" indent="1"/>
    </xf>
    <xf numFmtId="3" fontId="85" fillId="0" borderId="18" xfId="0" applyNumberFormat="1" applyFont="1" applyBorder="1" applyAlignment="1">
      <alignment horizontal="center" vertical="center"/>
    </xf>
    <xf numFmtId="9" fontId="77" fillId="0" borderId="18" xfId="44" applyFont="1" applyBorder="1" applyAlignment="1">
      <alignment horizontal="center" vertical="center"/>
    </xf>
    <xf numFmtId="0" fontId="85" fillId="0" borderId="23" xfId="0" applyFont="1" applyBorder="1" applyAlignment="1">
      <alignment horizontal="left" vertical="center" wrapText="1" indent="1"/>
    </xf>
    <xf numFmtId="164" fontId="77" fillId="0" borderId="18" xfId="44" applyNumberFormat="1" applyFont="1" applyBorder="1" applyAlignment="1">
      <alignment horizontal="center" vertical="center"/>
    </xf>
    <xf numFmtId="0" fontId="86" fillId="0" borderId="14" xfId="0" applyFont="1" applyBorder="1" applyAlignment="1">
      <alignment horizontal="left" vertical="center" wrapText="1" indent="1"/>
    </xf>
    <xf numFmtId="0" fontId="80" fillId="34" borderId="17" xfId="0" applyFont="1" applyFill="1" applyBorder="1" applyAlignment="1">
      <alignment vertical="center" wrapText="1"/>
    </xf>
    <xf numFmtId="3" fontId="76" fillId="34" borderId="18" xfId="0" applyNumberFormat="1" applyFont="1" applyFill="1" applyBorder="1" applyAlignment="1">
      <alignment horizontal="center" vertical="center"/>
    </xf>
    <xf numFmtId="3" fontId="76" fillId="34" borderId="16" xfId="0" applyNumberFormat="1" applyFont="1" applyFill="1" applyBorder="1" applyAlignment="1">
      <alignment horizontal="center" vertical="center"/>
    </xf>
    <xf numFmtId="0" fontId="80" fillId="35" borderId="17" xfId="0" applyFont="1" applyFill="1" applyBorder="1" applyAlignment="1">
      <alignment vertical="center" wrapText="1"/>
    </xf>
    <xf numFmtId="0" fontId="77" fillId="33" borderId="14" xfId="0" applyFont="1" applyFill="1" applyBorder="1" applyAlignment="1">
      <alignment vertical="center"/>
    </xf>
    <xf numFmtId="3" fontId="77" fillId="35" borderId="17" xfId="0" applyNumberFormat="1" applyFont="1" applyFill="1" applyBorder="1" applyAlignment="1">
      <alignment horizontal="center" vertical="center" wrapText="1"/>
    </xf>
    <xf numFmtId="164" fontId="85" fillId="0" borderId="18" xfId="0" applyNumberFormat="1" applyFont="1" applyBorder="1" applyAlignment="1">
      <alignment horizontal="center" vertical="center"/>
    </xf>
    <xf numFmtId="3" fontId="77" fillId="35" borderId="18" xfId="0" applyNumberFormat="1" applyFont="1" applyFill="1" applyBorder="1" applyAlignment="1">
      <alignment horizontal="center" vertical="center"/>
    </xf>
    <xf numFmtId="3" fontId="77" fillId="33" borderId="18" xfId="0" applyNumberFormat="1" applyFont="1" applyFill="1" applyBorder="1" applyAlignment="1">
      <alignment horizontal="center" vertical="center"/>
    </xf>
    <xf numFmtId="0" fontId="80" fillId="0" borderId="14" xfId="0" applyFont="1" applyBorder="1" applyAlignment="1">
      <alignment horizontal="left" vertical="center" wrapText="1" indent="1"/>
    </xf>
    <xf numFmtId="3" fontId="85" fillId="35" borderId="18" xfId="0" applyNumberFormat="1" applyFont="1" applyFill="1" applyBorder="1" applyAlignment="1">
      <alignment horizontal="center" vertical="center"/>
    </xf>
    <xf numFmtId="0" fontId="77" fillId="35" borderId="14" xfId="0" applyFont="1" applyFill="1" applyBorder="1" applyAlignment="1">
      <alignment horizontal="left" vertical="center"/>
    </xf>
    <xf numFmtId="3" fontId="77" fillId="33" borderId="80" xfId="0" applyNumberFormat="1" applyFont="1" applyFill="1" applyBorder="1" applyAlignment="1">
      <alignment horizontal="center" vertical="center" wrapText="1"/>
    </xf>
    <xf numFmtId="3" fontId="85" fillId="0" borderId="18" xfId="0" applyNumberFormat="1" applyFont="1" applyFill="1" applyBorder="1" applyAlignment="1">
      <alignment horizontal="center" vertical="center"/>
    </xf>
    <xf numFmtId="3" fontId="77" fillId="0" borderId="18" xfId="0" applyNumberFormat="1" applyFont="1" applyFill="1" applyBorder="1" applyAlignment="1">
      <alignment horizontal="center" vertical="center"/>
    </xf>
    <xf numFmtId="0" fontId="77" fillId="35" borderId="14" xfId="0" applyFont="1" applyFill="1" applyBorder="1" applyAlignment="1">
      <alignment vertical="center" wrapText="1"/>
    </xf>
    <xf numFmtId="3" fontId="77" fillId="0" borderId="17" xfId="0" applyNumberFormat="1" applyFont="1" applyFill="1" applyBorder="1" applyAlignment="1">
      <alignment horizontal="center" vertical="center" wrapText="1"/>
    </xf>
    <xf numFmtId="0" fontId="80" fillId="35" borderId="21" xfId="0" applyFont="1" applyFill="1" applyBorder="1" applyAlignment="1">
      <alignment vertical="center" wrapText="1"/>
    </xf>
    <xf numFmtId="0" fontId="80" fillId="0" borderId="23" xfId="0" applyFont="1" applyBorder="1" applyAlignment="1">
      <alignment horizontal="left" vertical="center" wrapText="1" indent="1"/>
    </xf>
    <xf numFmtId="0" fontId="77" fillId="33" borderId="15" xfId="0" applyFont="1" applyFill="1" applyBorder="1" applyAlignment="1">
      <alignment horizontal="center" vertical="center" wrapText="1"/>
    </xf>
    <xf numFmtId="0" fontId="80" fillId="35" borderId="13" xfId="0" applyFont="1" applyFill="1" applyBorder="1" applyAlignment="1">
      <alignment horizontal="left" vertical="center" wrapText="1"/>
    </xf>
    <xf numFmtId="0" fontId="80" fillId="0" borderId="17" xfId="0" applyFont="1" applyFill="1" applyBorder="1" applyAlignment="1">
      <alignment horizontal="left" vertical="center" wrapText="1"/>
    </xf>
    <xf numFmtId="0" fontId="77" fillId="0" borderId="10" xfId="0" applyFont="1" applyFill="1" applyBorder="1" applyAlignment="1">
      <alignment vertical="center" wrapText="1"/>
    </xf>
    <xf numFmtId="0" fontId="80" fillId="0" borderId="13" xfId="0" applyFont="1" applyFill="1" applyBorder="1" applyAlignment="1">
      <alignment vertical="center" wrapText="1"/>
    </xf>
    <xf numFmtId="0" fontId="77" fillId="0" borderId="11" xfId="0" applyFont="1" applyFill="1" applyBorder="1" applyAlignment="1">
      <alignment vertical="center"/>
    </xf>
    <xf numFmtId="0" fontId="77" fillId="0" borderId="12" xfId="0" applyFont="1" applyFill="1" applyBorder="1" applyAlignment="1">
      <alignment vertical="center"/>
    </xf>
    <xf numFmtId="0" fontId="77" fillId="0" borderId="17" xfId="0" applyFont="1" applyFill="1" applyBorder="1" applyAlignment="1">
      <alignment horizontal="left" vertical="center" wrapText="1"/>
    </xf>
    <xf numFmtId="0" fontId="76" fillId="0" borderId="18" xfId="0" applyFont="1" applyFill="1" applyBorder="1" applyAlignment="1">
      <alignment horizontal="center" vertical="center" wrapText="1"/>
    </xf>
    <xf numFmtId="0" fontId="77" fillId="0" borderId="17" xfId="0" applyFont="1" applyFill="1" applyBorder="1" applyAlignment="1">
      <alignment horizontal="center" vertical="center" wrapText="1"/>
    </xf>
    <xf numFmtId="164" fontId="77" fillId="0" borderId="18" xfId="0" applyNumberFormat="1" applyFont="1" applyFill="1" applyBorder="1" applyAlignment="1">
      <alignment horizontal="center" vertical="center"/>
    </xf>
    <xf numFmtId="0" fontId="76" fillId="0" borderId="16" xfId="0" applyFont="1" applyFill="1" applyBorder="1" applyAlignment="1">
      <alignment horizontal="center" vertical="center" wrapText="1"/>
    </xf>
    <xf numFmtId="0" fontId="77" fillId="0" borderId="17" xfId="0" applyFont="1" applyFill="1" applyBorder="1" applyAlignment="1">
      <alignment horizontal="left" vertical="center" wrapText="1" indent="1"/>
    </xf>
    <xf numFmtId="0" fontId="85" fillId="0" borderId="17" xfId="0" applyFont="1" applyFill="1" applyBorder="1" applyAlignment="1">
      <alignment horizontal="left" vertical="center" wrapText="1" indent="1"/>
    </xf>
    <xf numFmtId="0" fontId="86" fillId="0" borderId="23" xfId="0" applyFont="1" applyFill="1" applyBorder="1" applyAlignment="1">
      <alignment horizontal="left" vertical="center" wrapText="1" indent="1"/>
    </xf>
    <xf numFmtId="0" fontId="77" fillId="38" borderId="11" xfId="0" applyFont="1" applyFill="1" applyBorder="1" applyAlignment="1">
      <alignment vertical="center"/>
    </xf>
    <xf numFmtId="0" fontId="77" fillId="38" borderId="12" xfId="0" applyFont="1" applyFill="1" applyBorder="1" applyAlignment="1">
      <alignment vertical="center"/>
    </xf>
    <xf numFmtId="0" fontId="86" fillId="0" borderId="48" xfId="0" applyFont="1" applyFill="1" applyBorder="1" applyAlignment="1">
      <alignment horizontal="left" vertical="center" wrapText="1" indent="1"/>
    </xf>
    <xf numFmtId="3" fontId="85" fillId="0" borderId="22" xfId="0" applyNumberFormat="1" applyFont="1" applyFill="1" applyBorder="1" applyAlignment="1">
      <alignment horizontal="center" vertical="center"/>
    </xf>
    <xf numFmtId="0" fontId="76" fillId="35" borderId="17" xfId="0" applyFont="1" applyFill="1" applyBorder="1" applyAlignment="1">
      <alignment horizontal="left" vertical="center" wrapText="1"/>
    </xf>
    <xf numFmtId="9" fontId="80" fillId="35" borderId="13" xfId="0" applyNumberFormat="1" applyFont="1" applyFill="1" applyBorder="1" applyAlignment="1">
      <alignment horizontal="center" vertical="center" wrapText="1"/>
    </xf>
    <xf numFmtId="0" fontId="80" fillId="35" borderId="17" xfId="0" applyFont="1" applyFill="1" applyBorder="1" applyAlignment="1">
      <alignment horizontal="left" vertical="center"/>
    </xf>
    <xf numFmtId="0" fontId="86" fillId="0" borderId="34" xfId="0" applyFont="1" applyBorder="1" applyAlignment="1">
      <alignment horizontal="left" vertical="center" wrapText="1" indent="1"/>
    </xf>
    <xf numFmtId="0" fontId="0" fillId="33" borderId="0" xfId="0" applyFont="1" applyFill="1"/>
    <xf numFmtId="0" fontId="80" fillId="35" borderId="14" xfId="0" applyFont="1" applyFill="1" applyBorder="1" applyAlignment="1">
      <alignment horizontal="left" vertical="center" wrapText="1"/>
    </xf>
    <xf numFmtId="0" fontId="77" fillId="35" borderId="11" xfId="0" applyFont="1" applyFill="1" applyBorder="1" applyAlignment="1">
      <alignment vertical="center" wrapText="1"/>
    </xf>
    <xf numFmtId="0" fontId="80" fillId="35" borderId="13" xfId="0" applyFont="1" applyFill="1" applyBorder="1" applyAlignment="1">
      <alignment vertical="center" wrapText="1"/>
    </xf>
    <xf numFmtId="0" fontId="77" fillId="35" borderId="11" xfId="0" applyFont="1" applyFill="1" applyBorder="1" applyAlignment="1">
      <alignment vertical="center"/>
    </xf>
    <xf numFmtId="0" fontId="77" fillId="35" borderId="12" xfId="0" applyFont="1" applyFill="1" applyBorder="1" applyAlignment="1">
      <alignment vertical="center"/>
    </xf>
    <xf numFmtId="0" fontId="86" fillId="0" borderId="23" xfId="0" applyFont="1" applyBorder="1" applyAlignment="1">
      <alignment horizontal="left" vertical="center" wrapText="1" indent="1"/>
    </xf>
    <xf numFmtId="0" fontId="77" fillId="35" borderId="10" xfId="0" applyFont="1" applyFill="1" applyBorder="1" applyAlignment="1">
      <alignment vertical="center" wrapText="1"/>
    </xf>
    <xf numFmtId="0" fontId="80" fillId="36" borderId="14" xfId="0" applyFont="1" applyFill="1" applyBorder="1" applyAlignment="1">
      <alignment vertical="center" wrapText="1"/>
    </xf>
    <xf numFmtId="3" fontId="76" fillId="36" borderId="18" xfId="0" applyNumberFormat="1" applyFont="1" applyFill="1" applyBorder="1" applyAlignment="1">
      <alignment horizontal="center" vertical="center"/>
    </xf>
    <xf numFmtId="3" fontId="76" fillId="35" borderId="18" xfId="0" applyNumberFormat="1" applyFont="1" applyFill="1" applyBorder="1" applyAlignment="1">
      <alignment horizontal="center" vertical="center"/>
    </xf>
    <xf numFmtId="3" fontId="76" fillId="0" borderId="18" xfId="0" applyNumberFormat="1" applyFont="1" applyBorder="1" applyAlignment="1">
      <alignment horizontal="center" vertical="center"/>
    </xf>
    <xf numFmtId="3" fontId="76" fillId="0" borderId="0" xfId="0" applyNumberFormat="1" applyFont="1" applyFill="1" applyBorder="1" applyAlignment="1">
      <alignment horizontal="center" vertical="center"/>
    </xf>
    <xf numFmtId="3" fontId="77" fillId="0" borderId="82" xfId="0" applyNumberFormat="1" applyFont="1" applyBorder="1" applyAlignment="1">
      <alignment horizontal="center" vertical="center"/>
    </xf>
    <xf numFmtId="3" fontId="77" fillId="0" borderId="0" xfId="0" applyNumberFormat="1" applyFont="1" applyBorder="1" applyAlignment="1">
      <alignment horizontal="center" vertical="center"/>
    </xf>
    <xf numFmtId="0" fontId="87" fillId="0" borderId="61" xfId="0" applyFont="1" applyBorder="1"/>
    <xf numFmtId="0" fontId="87" fillId="0" borderId="62" xfId="0" applyFont="1" applyBorder="1"/>
    <xf numFmtId="0" fontId="87" fillId="0" borderId="83" xfId="0" applyFont="1" applyBorder="1"/>
    <xf numFmtId="0" fontId="22" fillId="0" borderId="0" xfId="43" applyFont="1"/>
    <xf numFmtId="0" fontId="22" fillId="0" borderId="0" xfId="0" applyFont="1"/>
    <xf numFmtId="0" fontId="87" fillId="0" borderId="14" xfId="0" applyFont="1" applyBorder="1"/>
    <xf numFmtId="0" fontId="87" fillId="0" borderId="64" xfId="0" applyFont="1" applyBorder="1"/>
    <xf numFmtId="0" fontId="87" fillId="0" borderId="56" xfId="0" applyFont="1" applyBorder="1"/>
    <xf numFmtId="0" fontId="87" fillId="0" borderId="66" xfId="0" applyFont="1" applyBorder="1"/>
    <xf numFmtId="0" fontId="87" fillId="0" borderId="67" xfId="0" applyFont="1" applyBorder="1"/>
    <xf numFmtId="0" fontId="88" fillId="0" borderId="0" xfId="0" applyFont="1" applyAlignment="1">
      <alignment horizontal="center"/>
    </xf>
    <xf numFmtId="0" fontId="63" fillId="33" borderId="13" xfId="0" applyFont="1" applyFill="1" applyBorder="1" applyAlignment="1">
      <alignment horizontal="left" vertical="center" wrapText="1"/>
    </xf>
    <xf numFmtId="0" fontId="63" fillId="35" borderId="13" xfId="0" applyFont="1" applyFill="1" applyBorder="1" applyAlignment="1">
      <alignment vertical="center" wrapText="1"/>
    </xf>
    <xf numFmtId="0" fontId="65" fillId="33" borderId="16" xfId="0" applyFont="1" applyFill="1" applyBorder="1" applyAlignment="1">
      <alignment horizontal="center" vertical="center" wrapText="1"/>
    </xf>
    <xf numFmtId="0" fontId="65" fillId="33" borderId="18" xfId="0" applyFont="1" applyFill="1" applyBorder="1" applyAlignment="1">
      <alignment horizontal="center" vertical="center" wrapText="1"/>
    </xf>
    <xf numFmtId="0" fontId="66" fillId="33" borderId="17" xfId="0" applyFont="1" applyFill="1" applyBorder="1" applyAlignment="1">
      <alignment horizontal="left" vertical="center" wrapText="1"/>
    </xf>
    <xf numFmtId="0" fontId="91" fillId="35" borderId="17" xfId="0" applyFont="1" applyFill="1" applyBorder="1" applyAlignment="1">
      <alignment vertical="center" wrapText="1"/>
    </xf>
    <xf numFmtId="0" fontId="66" fillId="33" borderId="23" xfId="0" applyFont="1" applyFill="1" applyBorder="1" applyAlignment="1">
      <alignment horizontal="left" vertical="center" wrapText="1"/>
    </xf>
    <xf numFmtId="0" fontId="65" fillId="35" borderId="12" xfId="0" applyFont="1" applyFill="1" applyBorder="1" applyAlignment="1">
      <alignment horizontal="center" vertical="center"/>
    </xf>
    <xf numFmtId="4" fontId="65" fillId="33" borderId="17" xfId="0" applyNumberFormat="1" applyFont="1" applyFill="1" applyBorder="1" applyAlignment="1">
      <alignment horizontal="center" vertical="center" wrapText="1"/>
    </xf>
    <xf numFmtId="0" fontId="65" fillId="33" borderId="17" xfId="0" applyFont="1" applyFill="1" applyBorder="1" applyAlignment="1">
      <alignment horizontal="center" vertical="center" wrapText="1"/>
    </xf>
    <xf numFmtId="9" fontId="74" fillId="0" borderId="18" xfId="44" applyFont="1" applyBorder="1" applyAlignment="1">
      <alignment horizontal="center" vertical="center"/>
    </xf>
    <xf numFmtId="164" fontId="74" fillId="0" borderId="18" xfId="0" applyNumberFormat="1" applyFont="1" applyBorder="1" applyAlignment="1">
      <alignment horizontal="center" vertical="center"/>
    </xf>
    <xf numFmtId="9" fontId="65" fillId="0" borderId="18" xfId="44" applyFont="1" applyBorder="1" applyAlignment="1">
      <alignment horizontal="center" vertical="center"/>
    </xf>
    <xf numFmtId="164" fontId="65" fillId="0" borderId="18" xfId="44" applyNumberFormat="1" applyFont="1" applyBorder="1" applyAlignment="1">
      <alignment horizontal="center" vertical="center"/>
    </xf>
    <xf numFmtId="0" fontId="73" fillId="0" borderId="23" xfId="0" applyFont="1" applyBorder="1" applyAlignment="1">
      <alignment horizontal="left" vertical="center" wrapText="1" indent="1"/>
    </xf>
    <xf numFmtId="0" fontId="75" fillId="34" borderId="20" xfId="0" applyFont="1" applyFill="1" applyBorder="1" applyAlignment="1">
      <alignment vertical="center" wrapText="1"/>
    </xf>
    <xf numFmtId="3" fontId="67" fillId="34" borderId="16" xfId="0" applyNumberFormat="1" applyFont="1" applyFill="1" applyBorder="1" applyAlignment="1">
      <alignment horizontal="center" vertical="center"/>
    </xf>
    <xf numFmtId="0" fontId="64" fillId="35" borderId="21" xfId="0" applyFont="1" applyFill="1" applyBorder="1" applyAlignment="1">
      <alignment vertical="center" wrapText="1"/>
    </xf>
    <xf numFmtId="0" fontId="75" fillId="0" borderId="23" xfId="0" applyFont="1" applyBorder="1" applyAlignment="1">
      <alignment horizontal="left" vertical="center" wrapText="1" indent="1"/>
    </xf>
    <xf numFmtId="0" fontId="65" fillId="35" borderId="12" xfId="0" applyFont="1" applyFill="1" applyBorder="1" applyAlignment="1">
      <alignment horizontal="center" vertical="center" wrapText="1"/>
    </xf>
    <xf numFmtId="169" fontId="65" fillId="33" borderId="17" xfId="0" applyNumberFormat="1" applyFont="1" applyFill="1" applyBorder="1" applyAlignment="1">
      <alignment horizontal="center" vertical="center" wrapText="1"/>
    </xf>
    <xf numFmtId="3" fontId="65" fillId="0" borderId="0" xfId="0" applyNumberFormat="1" applyFont="1" applyFill="1" applyBorder="1" applyAlignment="1">
      <alignment horizontal="center" vertical="center"/>
    </xf>
    <xf numFmtId="0" fontId="65" fillId="0" borderId="17" xfId="0" applyFont="1" applyFill="1" applyBorder="1" applyAlignment="1">
      <alignment horizontal="center" vertical="center" wrapText="1"/>
    </xf>
    <xf numFmtId="9" fontId="64" fillId="35" borderId="36" xfId="0" applyNumberFormat="1" applyFont="1" applyFill="1" applyBorder="1" applyAlignment="1">
      <alignment horizontal="center" vertical="center" wrapText="1"/>
    </xf>
    <xf numFmtId="9" fontId="65" fillId="35" borderId="36" xfId="0" applyNumberFormat="1" applyFont="1" applyFill="1" applyBorder="1" applyAlignment="1">
      <alignment vertical="center"/>
    </xf>
    <xf numFmtId="0" fontId="65" fillId="33" borderId="21" xfId="0" applyFont="1" applyFill="1" applyBorder="1" applyAlignment="1">
      <alignment horizontal="left" vertical="center" wrapText="1"/>
    </xf>
    <xf numFmtId="0" fontId="73" fillId="0" borderId="15" xfId="0" applyFont="1" applyBorder="1" applyAlignment="1">
      <alignment horizontal="left" vertical="center" wrapText="1" indent="1"/>
    </xf>
    <xf numFmtId="9" fontId="64" fillId="35" borderId="11" xfId="0" applyNumberFormat="1" applyFont="1" applyFill="1" applyBorder="1" applyAlignment="1">
      <alignment horizontal="center" vertical="center" wrapText="1"/>
    </xf>
    <xf numFmtId="9" fontId="65" fillId="35" borderId="20" xfId="0" applyNumberFormat="1" applyFont="1" applyFill="1" applyBorder="1" applyAlignment="1">
      <alignment horizontal="center" vertical="center"/>
    </xf>
    <xf numFmtId="9" fontId="64" fillId="35" borderId="13" xfId="0" applyNumberFormat="1" applyFont="1" applyFill="1" applyBorder="1" applyAlignment="1">
      <alignment horizontal="center" vertical="center" wrapText="1"/>
    </xf>
    <xf numFmtId="3" fontId="74" fillId="0" borderId="18" xfId="44" applyNumberFormat="1" applyFont="1" applyFill="1" applyBorder="1" applyAlignment="1">
      <alignment horizontal="center" vertical="center"/>
    </xf>
    <xf numFmtId="3" fontId="74" fillId="0" borderId="18" xfId="0" applyNumberFormat="1" applyFont="1" applyFill="1" applyBorder="1" applyAlignment="1">
      <alignment horizontal="center" vertical="center" wrapText="1"/>
    </xf>
    <xf numFmtId="0" fontId="92" fillId="0" borderId="0" xfId="0" applyFont="1" applyAlignment="1">
      <alignment horizontal="center" vertical="center"/>
    </xf>
    <xf numFmtId="9" fontId="64" fillId="35" borderId="10" xfId="0" applyNumberFormat="1" applyFont="1" applyFill="1" applyBorder="1" applyAlignment="1">
      <alignment horizontal="center" vertical="center" wrapText="1"/>
    </xf>
    <xf numFmtId="3" fontId="67" fillId="35" borderId="18" xfId="0" applyNumberFormat="1" applyFont="1" applyFill="1" applyBorder="1" applyAlignment="1">
      <alignment horizontal="center" vertical="center"/>
    </xf>
    <xf numFmtId="3" fontId="67" fillId="0" borderId="18" xfId="0" applyNumberFormat="1" applyFont="1" applyBorder="1" applyAlignment="1">
      <alignment horizontal="center" vertical="center"/>
    </xf>
    <xf numFmtId="3" fontId="67" fillId="0" borderId="18" xfId="0" applyNumberFormat="1" applyFont="1" applyFill="1" applyBorder="1" applyAlignment="1">
      <alignment horizontal="center" vertical="center"/>
    </xf>
    <xf numFmtId="0" fontId="93" fillId="0" borderId="61" xfId="0" applyFont="1" applyBorder="1"/>
    <xf numFmtId="0" fontId="93" fillId="0" borderId="62" xfId="0" applyFont="1" applyBorder="1"/>
    <xf numFmtId="0" fontId="93" fillId="0" borderId="62" xfId="0" applyFont="1" applyBorder="1" applyAlignment="1">
      <alignment horizontal="center"/>
    </xf>
    <xf numFmtId="0" fontId="93" fillId="0" borderId="14" xfId="0" applyFont="1" applyBorder="1"/>
    <xf numFmtId="0" fontId="93" fillId="0" borderId="64" xfId="0" applyFont="1" applyBorder="1"/>
    <xf numFmtId="0" fontId="93" fillId="0" borderId="66" xfId="0" applyFont="1" applyBorder="1"/>
    <xf numFmtId="0" fontId="93" fillId="0" borderId="67" xfId="0" applyFont="1" applyBorder="1"/>
    <xf numFmtId="0" fontId="93" fillId="0" borderId="67" xfId="0" applyFont="1" applyBorder="1" applyAlignment="1">
      <alignment horizontal="center"/>
    </xf>
    <xf numFmtId="0" fontId="62" fillId="0" borderId="0" xfId="0" applyFont="1" applyAlignment="1">
      <alignment horizontal="left" indent="5"/>
    </xf>
    <xf numFmtId="0" fontId="94" fillId="0" borderId="0" xfId="0" applyFont="1"/>
    <xf numFmtId="0" fontId="95" fillId="0" borderId="0" xfId="0" applyFont="1" applyAlignment="1">
      <alignment horizontal="center"/>
    </xf>
    <xf numFmtId="0" fontId="95" fillId="34" borderId="0" xfId="0" applyFont="1" applyFill="1" applyAlignment="1">
      <alignment horizontal="center"/>
    </xf>
    <xf numFmtId="0" fontId="96" fillId="33" borderId="13" xfId="0" applyFont="1" applyFill="1" applyBorder="1" applyAlignment="1">
      <alignment horizontal="left" vertical="center" wrapText="1"/>
    </xf>
    <xf numFmtId="0" fontId="96" fillId="35" borderId="13" xfId="0" applyFont="1" applyFill="1" applyBorder="1" applyAlignment="1">
      <alignment vertical="center" wrapText="1"/>
    </xf>
    <xf numFmtId="0" fontId="30" fillId="33" borderId="16" xfId="0" applyFont="1" applyFill="1" applyBorder="1" applyAlignment="1">
      <alignment horizontal="center" vertical="center" wrapText="1"/>
    </xf>
    <xf numFmtId="0" fontId="30" fillId="33" borderId="18" xfId="0" applyFont="1" applyFill="1" applyBorder="1" applyAlignment="1">
      <alignment horizontal="center" vertical="center" wrapText="1"/>
    </xf>
    <xf numFmtId="0" fontId="30" fillId="0" borderId="17" xfId="0" applyFont="1" applyFill="1" applyBorder="1" applyAlignment="1">
      <alignment vertical="center" wrapText="1"/>
    </xf>
    <xf numFmtId="0" fontId="30" fillId="0" borderId="18" xfId="0" applyFont="1" applyFill="1" applyBorder="1" applyAlignment="1">
      <alignment horizontal="center" vertical="center" wrapText="1"/>
    </xf>
    <xf numFmtId="0" fontId="94" fillId="0" borderId="0" xfId="0" applyFont="1" applyFill="1"/>
    <xf numFmtId="4" fontId="30" fillId="0" borderId="18" xfId="44" applyNumberFormat="1" applyFont="1" applyFill="1" applyBorder="1" applyAlignment="1">
      <alignment horizontal="center" vertical="center"/>
    </xf>
    <xf numFmtId="9" fontId="30" fillId="0" borderId="18" xfId="0" applyNumberFormat="1" applyFont="1" applyFill="1" applyBorder="1" applyAlignment="1">
      <alignment horizontal="center" vertical="center"/>
    </xf>
    <xf numFmtId="0" fontId="21" fillId="37" borderId="17" xfId="0" applyFont="1" applyFill="1" applyBorder="1" applyAlignment="1">
      <alignment vertical="center" wrapText="1"/>
    </xf>
    <xf numFmtId="4" fontId="0" fillId="0" borderId="0" xfId="0" applyNumberFormat="1"/>
    <xf numFmtId="0" fontId="30" fillId="33" borderId="17" xfId="0" applyFont="1" applyFill="1" applyBorder="1" applyAlignment="1">
      <alignment vertical="center" wrapText="1"/>
    </xf>
    <xf numFmtId="0" fontId="23" fillId="0" borderId="0" xfId="0" applyFont="1"/>
    <xf numFmtId="3" fontId="30" fillId="0" borderId="18" xfId="44" applyNumberFormat="1" applyFont="1" applyFill="1" applyBorder="1" applyAlignment="1">
      <alignment horizontal="center" vertical="center"/>
    </xf>
    <xf numFmtId="0" fontId="37" fillId="35" borderId="17" xfId="0" applyFont="1" applyFill="1" applyBorder="1" applyAlignment="1">
      <alignment horizontal="left" vertical="center" wrapText="1"/>
    </xf>
    <xf numFmtId="0" fontId="37" fillId="33" borderId="16" xfId="0" applyFont="1" applyFill="1" applyBorder="1" applyAlignment="1">
      <alignment horizontal="center" vertical="center" wrapText="1"/>
    </xf>
    <xf numFmtId="0" fontId="0" fillId="0" borderId="48" xfId="0" applyBorder="1"/>
    <xf numFmtId="0" fontId="37" fillId="33" borderId="18" xfId="0" applyFont="1" applyFill="1" applyBorder="1" applyAlignment="1">
      <alignment horizontal="center" vertical="center" wrapText="1"/>
    </xf>
    <xf numFmtId="0" fontId="0" fillId="0" borderId="48" xfId="0" applyFill="1" applyBorder="1"/>
    <xf numFmtId="3" fontId="30" fillId="33" borderId="17" xfId="0" applyNumberFormat="1" applyFont="1" applyFill="1" applyBorder="1" applyAlignment="1">
      <alignment horizontal="center" vertical="center" wrapText="1"/>
    </xf>
    <xf numFmtId="3" fontId="30" fillId="0" borderId="48" xfId="0" applyNumberFormat="1" applyFont="1" applyFill="1" applyBorder="1" applyAlignment="1">
      <alignment horizontal="center" vertical="center" wrapText="1"/>
    </xf>
    <xf numFmtId="3" fontId="30" fillId="0" borderId="17" xfId="0" applyNumberFormat="1" applyFont="1" applyFill="1" applyBorder="1" applyAlignment="1">
      <alignment horizontal="center" vertical="center" wrapText="1"/>
    </xf>
    <xf numFmtId="164" fontId="30" fillId="33" borderId="18" xfId="0" applyNumberFormat="1" applyFont="1" applyFill="1" applyBorder="1" applyAlignment="1">
      <alignment horizontal="center" vertical="center"/>
    </xf>
    <xf numFmtId="3" fontId="0" fillId="0" borderId="0" xfId="0" applyNumberFormat="1" applyBorder="1"/>
    <xf numFmtId="0" fontId="98" fillId="0" borderId="17" xfId="0" applyFont="1" applyBorder="1" applyAlignment="1">
      <alignment horizontal="left" vertical="center" wrapText="1" indent="1"/>
    </xf>
    <xf numFmtId="3" fontId="30" fillId="0" borderId="18" xfId="0" applyNumberFormat="1" applyFont="1" applyBorder="1" applyAlignment="1">
      <alignment horizontal="center" vertical="center"/>
    </xf>
    <xf numFmtId="0" fontId="99" fillId="0" borderId="17" xfId="0" applyFont="1" applyBorder="1" applyAlignment="1">
      <alignment horizontal="left" vertical="center" wrapText="1" indent="1"/>
    </xf>
    <xf numFmtId="3" fontId="100" fillId="0" borderId="18" xfId="0" applyNumberFormat="1" applyFont="1" applyBorder="1" applyAlignment="1">
      <alignment horizontal="center" vertical="center"/>
    </xf>
    <xf numFmtId="0" fontId="101" fillId="0" borderId="0" xfId="0" applyFont="1" applyAlignment="1">
      <alignment wrapText="1"/>
    </xf>
    <xf numFmtId="9" fontId="30" fillId="0" borderId="18" xfId="44" applyFont="1" applyBorder="1" applyAlignment="1">
      <alignment horizontal="center" vertical="center"/>
    </xf>
    <xf numFmtId="164" fontId="1" fillId="0" borderId="0" xfId="44" applyNumberFormat="1" applyFont="1"/>
    <xf numFmtId="164" fontId="30" fillId="0" borderId="18" xfId="44" applyNumberFormat="1" applyFont="1" applyBorder="1" applyAlignment="1">
      <alignment horizontal="center" vertical="center"/>
    </xf>
    <xf numFmtId="0" fontId="102" fillId="0" borderId="13" xfId="0" applyFont="1" applyBorder="1" applyAlignment="1">
      <alignment horizontal="left" vertical="center" wrapText="1" indent="1"/>
    </xf>
    <xf numFmtId="0" fontId="21" fillId="34" borderId="13" xfId="0" applyFont="1" applyFill="1" applyBorder="1" applyAlignment="1">
      <alignment vertical="center" wrapText="1"/>
    </xf>
    <xf numFmtId="3" fontId="37" fillId="34" borderId="18" xfId="0" applyNumberFormat="1" applyFont="1" applyFill="1" applyBorder="1" applyAlignment="1">
      <alignment horizontal="center" vertical="center"/>
    </xf>
    <xf numFmtId="0" fontId="96" fillId="35" borderId="21" xfId="0" applyFont="1" applyFill="1" applyBorder="1" applyAlignment="1">
      <alignment horizontal="center" vertical="center"/>
    </xf>
    <xf numFmtId="0" fontId="96" fillId="35" borderId="11" xfId="0" applyFont="1" applyFill="1" applyBorder="1" applyAlignment="1">
      <alignment horizontal="center" vertical="center"/>
    </xf>
    <xf numFmtId="0" fontId="96" fillId="35" borderId="19" xfId="0" applyFont="1" applyFill="1" applyBorder="1" applyAlignment="1">
      <alignment horizontal="center" vertical="center"/>
    </xf>
    <xf numFmtId="0" fontId="96" fillId="35" borderId="12" xfId="0" applyFont="1" applyFill="1" applyBorder="1" applyAlignment="1">
      <alignment horizontal="center" vertical="center"/>
    </xf>
    <xf numFmtId="9" fontId="37" fillId="35" borderId="13" xfId="0" applyNumberFormat="1" applyFont="1" applyFill="1" applyBorder="1" applyAlignment="1">
      <alignment horizontal="center" vertical="center" wrapText="1"/>
    </xf>
    <xf numFmtId="0" fontId="30" fillId="33" borderId="17" xfId="0" applyFont="1" applyFill="1" applyBorder="1" applyAlignment="1">
      <alignment horizontal="center" vertical="center" wrapText="1"/>
    </xf>
    <xf numFmtId="0" fontId="37" fillId="33" borderId="15" xfId="0" applyFont="1" applyFill="1" applyBorder="1" applyAlignment="1">
      <alignment horizontal="center" vertical="center" wrapText="1"/>
    </xf>
    <xf numFmtId="0" fontId="37" fillId="33" borderId="17" xfId="0" applyFont="1" applyFill="1" applyBorder="1" applyAlignment="1">
      <alignment horizontal="center" vertical="center" wrapText="1"/>
    </xf>
    <xf numFmtId="166" fontId="103" fillId="33" borderId="0" xfId="46" applyNumberFormat="1" applyFont="1" applyFill="1" applyBorder="1"/>
    <xf numFmtId="3" fontId="30" fillId="33" borderId="0" xfId="0" applyNumberFormat="1" applyFont="1" applyFill="1" applyBorder="1" applyAlignment="1">
      <alignment horizontal="center" vertical="center" wrapText="1"/>
    </xf>
    <xf numFmtId="164" fontId="30" fillId="33" borderId="17" xfId="0" applyNumberFormat="1" applyFont="1" applyFill="1" applyBorder="1" applyAlignment="1">
      <alignment horizontal="center" vertical="center"/>
    </xf>
    <xf numFmtId="0" fontId="0" fillId="38" borderId="0" xfId="0" applyFill="1"/>
    <xf numFmtId="166" fontId="103" fillId="33" borderId="0" xfId="46" applyNumberFormat="1" applyFont="1" applyFill="1" applyBorder="1" applyAlignment="1">
      <alignment vertical="center"/>
    </xf>
    <xf numFmtId="3" fontId="104" fillId="0" borderId="0" xfId="47" applyNumberFormat="1" applyFont="1" applyFill="1" applyBorder="1"/>
    <xf numFmtId="166" fontId="1" fillId="0" borderId="0" xfId="46" applyNumberFormat="1" applyFont="1"/>
    <xf numFmtId="0" fontId="14" fillId="0" borderId="0" xfId="0" applyFont="1"/>
    <xf numFmtId="0" fontId="37" fillId="35" borderId="13" xfId="0" applyFont="1" applyFill="1" applyBorder="1" applyAlignment="1">
      <alignment horizontal="left" vertical="center" wrapText="1"/>
    </xf>
    <xf numFmtId="0" fontId="30" fillId="0" borderId="17" xfId="0" applyFont="1" applyFill="1" applyBorder="1" applyAlignment="1">
      <alignment horizontal="left" vertical="center" wrapText="1"/>
    </xf>
    <xf numFmtId="0" fontId="37" fillId="0" borderId="16" xfId="0" applyFont="1" applyFill="1" applyBorder="1" applyAlignment="1">
      <alignment horizontal="center" vertical="center" wrapText="1"/>
    </xf>
    <xf numFmtId="0" fontId="37" fillId="0" borderId="18" xfId="0" applyFont="1" applyFill="1" applyBorder="1" applyAlignment="1">
      <alignment horizontal="center" vertical="center" wrapText="1"/>
    </xf>
    <xf numFmtId="170" fontId="30" fillId="0" borderId="17" xfId="46" applyNumberFormat="1" applyFont="1" applyFill="1" applyBorder="1" applyAlignment="1">
      <alignment horizontal="center" vertical="center" wrapText="1"/>
    </xf>
    <xf numFmtId="164" fontId="30" fillId="0" borderId="18" xfId="0" applyNumberFormat="1" applyFont="1" applyFill="1" applyBorder="1" applyAlignment="1">
      <alignment horizontal="center" vertical="center"/>
    </xf>
    <xf numFmtId="164" fontId="30" fillId="0" borderId="0" xfId="0" applyNumberFormat="1" applyFont="1" applyFill="1" applyBorder="1" applyAlignment="1">
      <alignment horizontal="center" vertical="center"/>
    </xf>
    <xf numFmtId="0" fontId="98" fillId="0" borderId="17" xfId="0" applyFont="1" applyFill="1" applyBorder="1" applyAlignment="1">
      <alignment horizontal="left" vertical="center" wrapText="1" indent="1"/>
    </xf>
    <xf numFmtId="3" fontId="30" fillId="0" borderId="18" xfId="0" applyNumberFormat="1" applyFont="1" applyFill="1" applyBorder="1" applyAlignment="1">
      <alignment horizontal="center" vertical="center"/>
    </xf>
    <xf numFmtId="0" fontId="99" fillId="0" borderId="17" xfId="0" applyFont="1" applyFill="1" applyBorder="1" applyAlignment="1">
      <alignment horizontal="left" vertical="center" wrapText="1" indent="1"/>
    </xf>
    <xf numFmtId="3" fontId="100" fillId="0" borderId="18" xfId="0" applyNumberFormat="1" applyFont="1" applyFill="1" applyBorder="1" applyAlignment="1">
      <alignment horizontal="center" vertical="center"/>
    </xf>
    <xf numFmtId="0" fontId="102" fillId="0" borderId="15" xfId="0" applyFont="1" applyFill="1" applyBorder="1" applyAlignment="1">
      <alignment horizontal="left" vertical="center" wrapText="1" indent="1"/>
    </xf>
    <xf numFmtId="0" fontId="102" fillId="0" borderId="15" xfId="0" applyFont="1" applyBorder="1" applyAlignment="1">
      <alignment horizontal="left" vertical="center" wrapText="1" indent="1"/>
    </xf>
    <xf numFmtId="0" fontId="30" fillId="0" borderId="17" xfId="0" applyFont="1" applyFill="1" applyBorder="1" applyAlignment="1">
      <alignment horizontal="center" vertical="center" wrapText="1"/>
    </xf>
    <xf numFmtId="0" fontId="60" fillId="35" borderId="13" xfId="0" applyFont="1" applyFill="1" applyBorder="1" applyAlignment="1">
      <alignment horizontal="left" vertical="center" wrapText="1"/>
    </xf>
    <xf numFmtId="169" fontId="30" fillId="0" borderId="17" xfId="0" applyNumberFormat="1" applyFont="1" applyFill="1" applyBorder="1" applyAlignment="1">
      <alignment horizontal="center" vertical="center" wrapText="1"/>
    </xf>
    <xf numFmtId="3" fontId="107" fillId="38" borderId="13" xfId="46" applyNumberFormat="1" applyFont="1" applyFill="1" applyBorder="1" applyAlignment="1">
      <alignment horizontal="center"/>
    </xf>
    <xf numFmtId="3" fontId="30" fillId="38" borderId="48" xfId="0" applyNumberFormat="1" applyFont="1" applyFill="1" applyBorder="1" applyAlignment="1">
      <alignment horizontal="center" vertical="center" wrapText="1"/>
    </xf>
    <xf numFmtId="0" fontId="102" fillId="0" borderId="34" xfId="0" applyFont="1" applyBorder="1" applyAlignment="1">
      <alignment horizontal="left" vertical="center" wrapText="1" indent="1"/>
    </xf>
    <xf numFmtId="3" fontId="100" fillId="0" borderId="16" xfId="0" applyNumberFormat="1" applyFont="1" applyBorder="1" applyAlignment="1">
      <alignment horizontal="center" vertical="center"/>
    </xf>
    <xf numFmtId="0" fontId="21" fillId="37" borderId="13" xfId="0" applyFont="1" applyFill="1" applyBorder="1" applyAlignment="1">
      <alignment vertical="center" wrapText="1"/>
    </xf>
    <xf numFmtId="164" fontId="30" fillId="33" borderId="13" xfId="0" applyNumberFormat="1" applyFont="1" applyFill="1" applyBorder="1" applyAlignment="1">
      <alignment horizontal="center" vertical="center"/>
    </xf>
    <xf numFmtId="17" fontId="0" fillId="0" borderId="0" xfId="0" applyNumberFormat="1"/>
    <xf numFmtId="3" fontId="30" fillId="33" borderId="18" xfId="0" applyNumberFormat="1" applyFont="1" applyFill="1" applyBorder="1" applyAlignment="1">
      <alignment horizontal="center" vertical="center"/>
    </xf>
    <xf numFmtId="3" fontId="30" fillId="0" borderId="48" xfId="0" applyNumberFormat="1" applyFont="1" applyFill="1" applyBorder="1" applyAlignment="1">
      <alignment horizontal="center" vertical="center"/>
    </xf>
    <xf numFmtId="169" fontId="30" fillId="33" borderId="17" xfId="0" applyNumberFormat="1" applyFont="1" applyFill="1" applyBorder="1" applyAlignment="1">
      <alignment horizontal="center" vertical="center" wrapText="1"/>
    </xf>
    <xf numFmtId="0" fontId="21" fillId="0" borderId="13" xfId="0" applyFont="1" applyBorder="1" applyAlignment="1">
      <alignment horizontal="left" vertical="center" wrapText="1" indent="1"/>
    </xf>
    <xf numFmtId="3" fontId="37" fillId="0" borderId="18" xfId="0" applyNumberFormat="1" applyFont="1" applyBorder="1" applyAlignment="1">
      <alignment horizontal="center" vertical="center"/>
    </xf>
    <xf numFmtId="0" fontId="30" fillId="35" borderId="17" xfId="0" applyFont="1" applyFill="1" applyBorder="1" applyAlignment="1">
      <alignment vertical="center" wrapText="1"/>
    </xf>
    <xf numFmtId="3" fontId="109" fillId="0" borderId="18" xfId="0" applyNumberFormat="1" applyFont="1" applyBorder="1" applyAlignment="1">
      <alignment horizontal="center" vertical="center"/>
    </xf>
    <xf numFmtId="0" fontId="37" fillId="35" borderId="17" xfId="0" applyFont="1" applyFill="1" applyBorder="1" applyAlignment="1">
      <alignment vertical="center" wrapText="1"/>
    </xf>
    <xf numFmtId="166" fontId="1" fillId="0" borderId="0" xfId="46" applyNumberFormat="1" applyFont="1" applyBorder="1"/>
    <xf numFmtId="3" fontId="30" fillId="0" borderId="48" xfId="0" applyNumberFormat="1" applyFont="1" applyBorder="1" applyAlignment="1">
      <alignment horizontal="center" vertical="center"/>
    </xf>
    <xf numFmtId="3" fontId="103" fillId="33" borderId="0" xfId="48" applyNumberFormat="1" applyFont="1" applyFill="1" applyBorder="1" applyAlignment="1">
      <alignment horizontal="right" vertical="center" wrapText="1"/>
    </xf>
    <xf numFmtId="0" fontId="37" fillId="35" borderId="13" xfId="0" applyFont="1" applyFill="1" applyBorder="1" applyAlignment="1">
      <alignment vertical="center" wrapText="1"/>
    </xf>
    <xf numFmtId="0" fontId="30" fillId="0" borderId="48" xfId="0" applyFont="1" applyFill="1" applyBorder="1" applyAlignment="1">
      <alignment horizontal="center" vertical="center" wrapText="1"/>
    </xf>
    <xf numFmtId="0" fontId="0" fillId="38" borderId="0" xfId="0" applyFill="1" applyBorder="1"/>
    <xf numFmtId="3" fontId="103" fillId="0" borderId="0" xfId="48" applyNumberFormat="1" applyFont="1" applyFill="1" applyBorder="1" applyAlignment="1">
      <alignment horizontal="right" vertical="center" wrapText="1"/>
    </xf>
    <xf numFmtId="166" fontId="103" fillId="0" borderId="0" xfId="45" applyNumberFormat="1" applyFont="1" applyFill="1" applyBorder="1" applyAlignment="1">
      <alignment horizontal="right" vertical="center"/>
    </xf>
    <xf numFmtId="3" fontId="103" fillId="0" borderId="0" xfId="0" applyNumberFormat="1" applyFont="1" applyFill="1" applyBorder="1" applyAlignment="1">
      <alignment horizontal="right" vertical="center"/>
    </xf>
    <xf numFmtId="0" fontId="30" fillId="39" borderId="17" xfId="0" applyFont="1" applyFill="1" applyBorder="1" applyAlignment="1">
      <alignment horizontal="center" vertical="center" wrapText="1"/>
    </xf>
    <xf numFmtId="0" fontId="0" fillId="38" borderId="48" xfId="0" applyFill="1" applyBorder="1"/>
    <xf numFmtId="0" fontId="30" fillId="38" borderId="48" xfId="0" applyFont="1" applyFill="1" applyBorder="1" applyAlignment="1">
      <alignment horizontal="center" vertical="center" wrapText="1"/>
    </xf>
    <xf numFmtId="3" fontId="30" fillId="0" borderId="0" xfId="0" applyNumberFormat="1" applyFont="1" applyFill="1" applyBorder="1" applyAlignment="1">
      <alignment horizontal="center" vertical="center" wrapText="1"/>
    </xf>
    <xf numFmtId="0" fontId="21" fillId="35" borderId="13" xfId="0" applyFont="1" applyFill="1" applyBorder="1" applyAlignment="1">
      <alignment vertical="center" wrapText="1"/>
    </xf>
    <xf numFmtId="3" fontId="37" fillId="35" borderId="18" xfId="0" applyNumberFormat="1" applyFont="1" applyFill="1" applyBorder="1" applyAlignment="1">
      <alignment horizontal="center" vertical="center"/>
    </xf>
    <xf numFmtId="3" fontId="37" fillId="37" borderId="18" xfId="0" applyNumberFormat="1" applyFont="1" applyFill="1" applyBorder="1" applyAlignment="1">
      <alignment horizontal="center" vertical="center"/>
    </xf>
    <xf numFmtId="0" fontId="21" fillId="34" borderId="17" xfId="0" applyFont="1" applyFill="1" applyBorder="1" applyAlignment="1">
      <alignment vertical="center" wrapText="1"/>
    </xf>
    <xf numFmtId="0" fontId="21" fillId="0" borderId="0" xfId="0" applyFont="1" applyBorder="1" applyAlignment="1">
      <alignment horizontal="left" vertical="center" wrapText="1" indent="1"/>
    </xf>
    <xf numFmtId="3" fontId="30" fillId="0" borderId="0" xfId="0" applyNumberFormat="1" applyFont="1" applyBorder="1" applyAlignment="1">
      <alignment horizontal="center" vertical="center"/>
    </xf>
    <xf numFmtId="0" fontId="21" fillId="33" borderId="67" xfId="0" applyFont="1" applyFill="1" applyBorder="1"/>
    <xf numFmtId="0" fontId="21" fillId="0" borderId="66" xfId="0" applyFont="1" applyFill="1" applyBorder="1"/>
    <xf numFmtId="0" fontId="21" fillId="0" borderId="0" xfId="0" applyFont="1"/>
    <xf numFmtId="0" fontId="110" fillId="0" borderId="0" xfId="0" applyFont="1"/>
    <xf numFmtId="0" fontId="104" fillId="0" borderId="0" xfId="0" applyFont="1"/>
    <xf numFmtId="3" fontId="94" fillId="0" borderId="0" xfId="0" applyNumberFormat="1" applyFont="1"/>
    <xf numFmtId="0" fontId="111" fillId="0" borderId="0" xfId="0" applyFont="1" applyFill="1" applyBorder="1" applyAlignment="1">
      <alignment vertical="center"/>
    </xf>
    <xf numFmtId="0" fontId="104" fillId="0" borderId="0" xfId="0" applyFont="1" applyFill="1" applyBorder="1" applyAlignment="1">
      <alignment vertical="center"/>
    </xf>
    <xf numFmtId="3" fontId="112" fillId="0" borderId="0" xfId="0" applyNumberFormat="1" applyFont="1" applyFill="1" applyBorder="1"/>
    <xf numFmtId="0" fontId="16" fillId="0" borderId="0" xfId="0" applyFont="1" applyAlignment="1">
      <alignment horizontal="center" wrapText="1"/>
    </xf>
    <xf numFmtId="0" fontId="16" fillId="0" borderId="0" xfId="0" applyFont="1" applyAlignment="1">
      <alignment horizontal="center"/>
    </xf>
    <xf numFmtId="0" fontId="20" fillId="0" borderId="10" xfId="0" applyFont="1" applyBorder="1" applyAlignment="1">
      <alignment horizontal="center"/>
    </xf>
    <xf numFmtId="0" fontId="20" fillId="0" borderId="11" xfId="0" applyFont="1" applyBorder="1" applyAlignment="1">
      <alignment horizontal="center"/>
    </xf>
    <xf numFmtId="0" fontId="20" fillId="0" borderId="12" xfId="0" applyFont="1" applyBorder="1" applyAlignment="1">
      <alignment horizontal="center"/>
    </xf>
    <xf numFmtId="0" fontId="23" fillId="34" borderId="0" xfId="0" applyFont="1" applyFill="1" applyAlignment="1">
      <alignment horizontal="center"/>
    </xf>
    <xf numFmtId="0" fontId="18" fillId="33" borderId="13" xfId="0" applyFont="1" applyFill="1" applyBorder="1" applyAlignment="1">
      <alignment horizontal="center" vertical="center"/>
    </xf>
    <xf numFmtId="49" fontId="18" fillId="33" borderId="10" xfId="0" applyNumberFormat="1" applyFont="1" applyFill="1" applyBorder="1" applyAlignment="1">
      <alignment horizontal="center" vertical="center"/>
    </xf>
    <xf numFmtId="49" fontId="18" fillId="33" borderId="11" xfId="0" applyNumberFormat="1" applyFont="1" applyFill="1" applyBorder="1" applyAlignment="1">
      <alignment horizontal="center" vertical="center"/>
    </xf>
    <xf numFmtId="49" fontId="18" fillId="33" borderId="12" xfId="0" applyNumberFormat="1" applyFont="1" applyFill="1" applyBorder="1" applyAlignment="1">
      <alignment horizontal="center" vertical="center"/>
    </xf>
    <xf numFmtId="0" fontId="18" fillId="33" borderId="10" xfId="0" applyFont="1" applyFill="1" applyBorder="1" applyAlignment="1">
      <alignment horizontal="center" vertical="center" wrapText="1"/>
    </xf>
    <xf numFmtId="0" fontId="18" fillId="33" borderId="11" xfId="0" applyFont="1" applyFill="1" applyBorder="1" applyAlignment="1">
      <alignment horizontal="center" vertical="center" wrapText="1"/>
    </xf>
    <xf numFmtId="0" fontId="18" fillId="33" borderId="12" xfId="0" applyFont="1" applyFill="1" applyBorder="1" applyAlignment="1">
      <alignment horizontal="center" vertical="center" wrapText="1"/>
    </xf>
    <xf numFmtId="0" fontId="28" fillId="35" borderId="10" xfId="0" applyFont="1" applyFill="1" applyBorder="1" applyAlignment="1">
      <alignment horizontal="center" vertical="center" wrapText="1"/>
    </xf>
    <xf numFmtId="0" fontId="28" fillId="35" borderId="11" xfId="0" applyFont="1" applyFill="1" applyBorder="1" applyAlignment="1">
      <alignment horizontal="center" vertical="center" wrapText="1"/>
    </xf>
    <xf numFmtId="0" fontId="28" fillId="35" borderId="12" xfId="0" applyFont="1" applyFill="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18" fillId="35" borderId="11" xfId="0" applyFont="1" applyFill="1" applyBorder="1" applyAlignment="1">
      <alignment horizontal="center" vertical="center" wrapText="1"/>
    </xf>
    <xf numFmtId="0" fontId="18" fillId="35" borderId="11" xfId="0" applyFont="1" applyFill="1" applyBorder="1" applyAlignment="1">
      <alignment horizontal="center" vertical="center"/>
    </xf>
    <xf numFmtId="0" fontId="18" fillId="35" borderId="12" xfId="0" applyFont="1" applyFill="1" applyBorder="1" applyAlignment="1">
      <alignment horizontal="center" vertical="center"/>
    </xf>
    <xf numFmtId="0" fontId="25" fillId="33" borderId="15" xfId="0" applyFont="1" applyFill="1" applyBorder="1" applyAlignment="1">
      <alignment horizontal="center" vertical="center" wrapText="1"/>
    </xf>
    <xf numFmtId="0" fontId="25" fillId="33" borderId="17" xfId="0" applyFont="1" applyFill="1" applyBorder="1" applyAlignment="1">
      <alignment horizontal="center" vertical="center" wrapText="1"/>
    </xf>
    <xf numFmtId="0" fontId="24" fillId="35" borderId="10" xfId="0" applyFont="1" applyFill="1" applyBorder="1" applyAlignment="1">
      <alignment horizontal="center" vertical="center" wrapText="1"/>
    </xf>
    <xf numFmtId="0" fontId="24" fillId="35" borderId="11" xfId="0" applyFont="1" applyFill="1" applyBorder="1" applyAlignment="1">
      <alignment horizontal="center" vertical="center" wrapText="1"/>
    </xf>
    <xf numFmtId="0" fontId="24" fillId="35" borderId="12" xfId="0" applyFont="1" applyFill="1" applyBorder="1" applyAlignment="1">
      <alignment horizontal="center" vertical="center" wrapText="1"/>
    </xf>
    <xf numFmtId="0" fontId="25" fillId="33" borderId="10" xfId="0" applyFont="1" applyFill="1" applyBorder="1" applyAlignment="1">
      <alignment horizontal="center" vertical="center" wrapText="1"/>
    </xf>
    <xf numFmtId="0" fontId="25" fillId="33" borderId="11" xfId="0" applyFont="1" applyFill="1" applyBorder="1" applyAlignment="1">
      <alignment horizontal="center" vertical="center" wrapText="1"/>
    </xf>
    <xf numFmtId="0" fontId="25" fillId="33" borderId="12" xfId="0" applyFont="1" applyFill="1" applyBorder="1" applyAlignment="1">
      <alignment horizontal="center" vertical="center" wrapText="1"/>
    </xf>
    <xf numFmtId="0" fontId="28" fillId="35" borderId="35" xfId="0" applyFont="1" applyFill="1" applyBorder="1" applyAlignment="1">
      <alignment horizontal="center" vertical="center"/>
    </xf>
    <xf numFmtId="0" fontId="28" fillId="35" borderId="19" xfId="0" applyFont="1" applyFill="1" applyBorder="1" applyAlignment="1">
      <alignment horizontal="center" vertical="center"/>
    </xf>
    <xf numFmtId="0" fontId="28" fillId="35" borderId="36" xfId="0" applyFont="1" applyFill="1" applyBorder="1" applyAlignment="1">
      <alignment horizontal="center" vertical="center"/>
    </xf>
    <xf numFmtId="0" fontId="20" fillId="35" borderId="38" xfId="0" applyFont="1" applyFill="1" applyBorder="1" applyAlignment="1">
      <alignment horizontal="center" vertical="center"/>
    </xf>
    <xf numFmtId="0" fontId="20" fillId="35" borderId="39" xfId="0" applyFont="1" applyFill="1" applyBorder="1" applyAlignment="1">
      <alignment horizontal="center" vertical="center"/>
    </xf>
    <xf numFmtId="0" fontId="20" fillId="35" borderId="40" xfId="0" applyFont="1" applyFill="1" applyBorder="1" applyAlignment="1">
      <alignment horizontal="center" vertical="center"/>
    </xf>
    <xf numFmtId="0" fontId="25" fillId="35" borderId="37" xfId="0" applyFont="1" applyFill="1" applyBorder="1" applyAlignment="1">
      <alignment horizontal="center" vertical="center"/>
    </xf>
    <xf numFmtId="0" fontId="30" fillId="33" borderId="21" xfId="0" applyFont="1" applyFill="1" applyBorder="1" applyAlignment="1">
      <alignment horizontal="center" vertical="center" wrapText="1"/>
    </xf>
    <xf numFmtId="0" fontId="30" fillId="33" borderId="22" xfId="0" applyFont="1" applyFill="1" applyBorder="1" applyAlignment="1">
      <alignment horizontal="center" vertical="center" wrapText="1"/>
    </xf>
    <xf numFmtId="0" fontId="30" fillId="33" borderId="12" xfId="0" applyFont="1" applyFill="1" applyBorder="1" applyAlignment="1">
      <alignment horizontal="center" vertical="center" wrapText="1"/>
    </xf>
    <xf numFmtId="0" fontId="25" fillId="33" borderId="10" xfId="0" applyFont="1" applyFill="1" applyBorder="1" applyAlignment="1">
      <alignment horizontal="center" vertical="center"/>
    </xf>
    <xf numFmtId="0" fontId="25" fillId="33" borderId="11" xfId="0" applyFont="1" applyFill="1" applyBorder="1" applyAlignment="1">
      <alignment horizontal="center" vertical="center"/>
    </xf>
    <xf numFmtId="0" fontId="25" fillId="33" borderId="12" xfId="0" applyFont="1" applyFill="1" applyBorder="1" applyAlignment="1">
      <alignment horizontal="center" vertical="center"/>
    </xf>
    <xf numFmtId="0" fontId="25" fillId="35" borderId="20" xfId="0" applyFont="1" applyFill="1" applyBorder="1" applyAlignment="1">
      <alignment horizontal="center" vertical="center" wrapText="1"/>
    </xf>
    <xf numFmtId="0" fontId="25" fillId="35" borderId="21" xfId="0" applyFont="1" applyFill="1" applyBorder="1" applyAlignment="1">
      <alignment horizontal="center" vertical="center" wrapText="1"/>
    </xf>
    <xf numFmtId="0" fontId="25" fillId="35" borderId="22" xfId="0" applyFont="1" applyFill="1" applyBorder="1" applyAlignment="1">
      <alignment horizontal="center" vertical="center" wrapText="1"/>
    </xf>
    <xf numFmtId="0" fontId="25" fillId="35" borderId="12" xfId="0" applyFont="1" applyFill="1" applyBorder="1" applyAlignment="1">
      <alignment horizontal="center" vertical="center" wrapText="1"/>
    </xf>
    <xf numFmtId="0" fontId="25" fillId="33" borderId="23" xfId="0" applyFont="1" applyFill="1" applyBorder="1" applyAlignment="1">
      <alignment horizontal="center" vertical="center" wrapText="1"/>
    </xf>
    <xf numFmtId="0" fontId="25" fillId="35" borderId="20" xfId="0" applyFont="1" applyFill="1" applyBorder="1" applyAlignment="1">
      <alignment horizontal="center" vertical="center"/>
    </xf>
    <xf numFmtId="0" fontId="25" fillId="33" borderId="21" xfId="0" applyFont="1" applyFill="1" applyBorder="1" applyAlignment="1">
      <alignment horizontal="center" vertical="center" wrapText="1"/>
    </xf>
    <xf numFmtId="0" fontId="25" fillId="33" borderId="22" xfId="0" applyFont="1" applyFill="1" applyBorder="1" applyAlignment="1">
      <alignment horizontal="center" vertical="center" wrapText="1"/>
    </xf>
    <xf numFmtId="0" fontId="28" fillId="35" borderId="10" xfId="0" applyFont="1" applyFill="1" applyBorder="1" applyAlignment="1">
      <alignment horizontal="center" vertical="center"/>
    </xf>
    <xf numFmtId="0" fontId="28" fillId="35" borderId="11" xfId="0" applyFont="1" applyFill="1" applyBorder="1" applyAlignment="1">
      <alignment horizontal="center" vertical="center"/>
    </xf>
    <xf numFmtId="0" fontId="28" fillId="35" borderId="12" xfId="0" applyFont="1" applyFill="1" applyBorder="1" applyAlignment="1">
      <alignment horizontal="center" vertical="center"/>
    </xf>
    <xf numFmtId="0" fontId="20" fillId="35" borderId="10" xfId="0" applyFont="1" applyFill="1" applyBorder="1" applyAlignment="1">
      <alignment horizontal="center" vertical="center"/>
    </xf>
    <xf numFmtId="0" fontId="20" fillId="35" borderId="19" xfId="0" applyFont="1" applyFill="1" applyBorder="1" applyAlignment="1">
      <alignment horizontal="center" vertical="center"/>
    </xf>
    <xf numFmtId="0" fontId="20" fillId="35" borderId="12" xfId="0" applyFont="1" applyFill="1" applyBorder="1" applyAlignment="1">
      <alignment horizontal="center" vertical="center"/>
    </xf>
    <xf numFmtId="0" fontId="20" fillId="35" borderId="11" xfId="0" applyFont="1" applyFill="1" applyBorder="1" applyAlignment="1">
      <alignment horizontal="center" vertical="center"/>
    </xf>
    <xf numFmtId="9" fontId="25" fillId="35" borderId="10" xfId="0" applyNumberFormat="1" applyFont="1" applyFill="1" applyBorder="1" applyAlignment="1">
      <alignment horizontal="center" vertical="center"/>
    </xf>
    <xf numFmtId="9" fontId="25" fillId="35" borderId="19" xfId="0" applyNumberFormat="1" applyFont="1" applyFill="1" applyBorder="1" applyAlignment="1">
      <alignment horizontal="center" vertical="center"/>
    </xf>
    <xf numFmtId="9" fontId="25" fillId="35" borderId="11" xfId="0" applyNumberFormat="1" applyFont="1" applyFill="1" applyBorder="1" applyAlignment="1">
      <alignment horizontal="center" vertical="center"/>
    </xf>
    <xf numFmtId="9" fontId="25" fillId="35" borderId="12" xfId="0" applyNumberFormat="1" applyFont="1" applyFill="1" applyBorder="1" applyAlignment="1">
      <alignment horizontal="center" vertical="center"/>
    </xf>
    <xf numFmtId="9" fontId="29" fillId="35" borderId="10" xfId="0" applyNumberFormat="1" applyFont="1" applyFill="1" applyBorder="1" applyAlignment="1">
      <alignment horizontal="center" vertical="center" wrapText="1"/>
    </xf>
    <xf numFmtId="9" fontId="29" fillId="35" borderId="12" xfId="0" applyNumberFormat="1" applyFont="1" applyFill="1" applyBorder="1" applyAlignment="1">
      <alignment horizontal="center" vertical="center" wrapText="1"/>
    </xf>
    <xf numFmtId="0" fontId="25" fillId="33" borderId="45" xfId="0" applyFont="1" applyFill="1" applyBorder="1" applyAlignment="1">
      <alignment horizontal="center" vertical="center" wrapText="1"/>
    </xf>
    <xf numFmtId="0" fontId="25" fillId="33" borderId="30" xfId="0" applyFont="1" applyFill="1" applyBorder="1" applyAlignment="1">
      <alignment horizontal="center" vertical="center" wrapText="1"/>
    </xf>
    <xf numFmtId="0" fontId="28" fillId="35" borderId="35" xfId="0" applyFont="1" applyFill="1" applyBorder="1" applyAlignment="1">
      <alignment horizontal="center" vertical="center" wrapText="1"/>
    </xf>
    <xf numFmtId="0" fontId="28" fillId="35" borderId="19" xfId="0" applyFont="1" applyFill="1" applyBorder="1" applyAlignment="1">
      <alignment horizontal="center" vertical="center" wrapText="1"/>
    </xf>
    <xf numFmtId="0" fontId="28" fillId="35" borderId="36" xfId="0" applyFont="1" applyFill="1" applyBorder="1" applyAlignment="1">
      <alignment horizontal="center" vertical="center" wrapText="1"/>
    </xf>
    <xf numFmtId="2" fontId="27" fillId="33" borderId="11" xfId="0" applyNumberFormat="1" applyFont="1" applyFill="1" applyBorder="1" applyAlignment="1">
      <alignment horizontal="center" vertical="center"/>
    </xf>
    <xf numFmtId="2" fontId="27" fillId="33" borderId="12" xfId="0" applyNumberFormat="1" applyFont="1" applyFill="1" applyBorder="1" applyAlignment="1">
      <alignment horizontal="center" vertical="center"/>
    </xf>
    <xf numFmtId="2" fontId="27" fillId="35" borderId="11" xfId="0" applyNumberFormat="1" applyFont="1" applyFill="1" applyBorder="1" applyAlignment="1">
      <alignment horizontal="center" vertical="center"/>
    </xf>
    <xf numFmtId="2" fontId="27" fillId="35" borderId="12" xfId="0" applyNumberFormat="1" applyFont="1" applyFill="1" applyBorder="1" applyAlignment="1">
      <alignment horizontal="center" vertical="center"/>
    </xf>
    <xf numFmtId="0" fontId="25" fillId="33" borderId="35" xfId="0" applyFont="1" applyFill="1" applyBorder="1" applyAlignment="1">
      <alignment horizontal="center" vertical="center"/>
    </xf>
    <xf numFmtId="0" fontId="25" fillId="33" borderId="19" xfId="0" applyFont="1" applyFill="1" applyBorder="1" applyAlignment="1">
      <alignment horizontal="center" vertical="center"/>
    </xf>
    <xf numFmtId="0" fontId="25" fillId="33" borderId="36" xfId="0" applyFont="1" applyFill="1" applyBorder="1" applyAlignment="1">
      <alignment horizontal="center" vertical="center"/>
    </xf>
    <xf numFmtId="0" fontId="37" fillId="0" borderId="14" xfId="0" applyFont="1" applyBorder="1" applyAlignment="1">
      <alignment horizontal="center" vertical="center" wrapText="1"/>
    </xf>
    <xf numFmtId="0" fontId="21" fillId="0" borderId="14" xfId="0" applyFont="1" applyFill="1" applyBorder="1" applyAlignment="1">
      <alignment horizontal="center" vertical="center" wrapText="1"/>
    </xf>
    <xf numFmtId="0" fontId="88" fillId="0" borderId="0" xfId="0" applyFont="1" applyAlignment="1">
      <alignment horizontal="center"/>
    </xf>
    <xf numFmtId="0" fontId="89" fillId="34" borderId="0" xfId="0" applyFont="1" applyFill="1" applyAlignment="1">
      <alignment horizontal="center"/>
    </xf>
    <xf numFmtId="0" fontId="90" fillId="33" borderId="13" xfId="0" applyFont="1" applyFill="1" applyBorder="1" applyAlignment="1">
      <alignment horizontal="center" vertical="center"/>
    </xf>
    <xf numFmtId="49" fontId="90" fillId="33" borderId="10" xfId="0" applyNumberFormat="1" applyFont="1" applyFill="1" applyBorder="1" applyAlignment="1">
      <alignment horizontal="center" vertical="center"/>
    </xf>
    <xf numFmtId="49" fontId="90" fillId="33" borderId="11" xfId="0" applyNumberFormat="1" applyFont="1" applyFill="1" applyBorder="1" applyAlignment="1">
      <alignment horizontal="center" vertical="center"/>
    </xf>
    <xf numFmtId="49" fontId="90" fillId="33" borderId="12" xfId="0" applyNumberFormat="1" applyFont="1" applyFill="1" applyBorder="1" applyAlignment="1">
      <alignment horizontal="center" vertical="center"/>
    </xf>
    <xf numFmtId="0" fontId="90" fillId="33" borderId="10" xfId="0" applyFont="1" applyFill="1" applyBorder="1" applyAlignment="1">
      <alignment horizontal="center" vertical="center" wrapText="1"/>
    </xf>
    <xf numFmtId="0" fontId="90" fillId="33" borderId="11" xfId="0" applyFont="1" applyFill="1" applyBorder="1" applyAlignment="1">
      <alignment horizontal="center" vertical="center" wrapText="1"/>
    </xf>
    <xf numFmtId="0" fontId="90" fillId="33" borderId="12" xfId="0" applyFont="1" applyFill="1" applyBorder="1" applyAlignment="1">
      <alignment horizontal="center" vertical="center" wrapText="1"/>
    </xf>
    <xf numFmtId="0" fontId="63" fillId="0" borderId="10" xfId="0" applyFont="1" applyBorder="1" applyAlignment="1">
      <alignment horizontal="center"/>
    </xf>
    <xf numFmtId="0" fontId="63" fillId="0" borderId="11" xfId="0" applyFont="1" applyBorder="1" applyAlignment="1">
      <alignment horizontal="center"/>
    </xf>
    <xf numFmtId="0" fontId="63" fillId="0" borderId="12" xfId="0" applyFont="1" applyBorder="1" applyAlignment="1">
      <alignment horizontal="center"/>
    </xf>
    <xf numFmtId="0" fontId="63" fillId="35" borderId="10" xfId="0" applyFont="1" applyFill="1" applyBorder="1" applyAlignment="1">
      <alignment horizontal="center" vertical="center"/>
    </xf>
    <xf numFmtId="0" fontId="63" fillId="35" borderId="19" xfId="0" applyFont="1" applyFill="1" applyBorder="1" applyAlignment="1">
      <alignment horizontal="center" vertical="center"/>
    </xf>
    <xf numFmtId="0" fontId="63" fillId="35" borderId="12" xfId="0" applyFont="1" applyFill="1" applyBorder="1" applyAlignment="1">
      <alignment horizontal="center" vertical="center"/>
    </xf>
    <xf numFmtId="0" fontId="65" fillId="35" borderId="68" xfId="0" applyFont="1" applyFill="1" applyBorder="1" applyAlignment="1">
      <alignment horizontal="center" vertical="center" wrapText="1"/>
    </xf>
    <xf numFmtId="0" fontId="65" fillId="35" borderId="84" xfId="0" applyFont="1" applyFill="1" applyBorder="1" applyAlignment="1">
      <alignment horizontal="center" vertical="center" wrapText="1"/>
    </xf>
    <xf numFmtId="0" fontId="65" fillId="35" borderId="73" xfId="0" applyFont="1" applyFill="1" applyBorder="1" applyAlignment="1">
      <alignment horizontal="center" vertical="center" wrapText="1"/>
    </xf>
    <xf numFmtId="0" fontId="66" fillId="33" borderId="21" xfId="0" applyFont="1" applyFill="1" applyBorder="1" applyAlignment="1">
      <alignment horizontal="center" vertical="center" wrapText="1"/>
    </xf>
    <xf numFmtId="0" fontId="66" fillId="33" borderId="22" xfId="0" applyFont="1" applyFill="1" applyBorder="1" applyAlignment="1">
      <alignment horizontal="center" vertical="center" wrapText="1"/>
    </xf>
    <xf numFmtId="0" fontId="66" fillId="33" borderId="12" xfId="0" applyFont="1" applyFill="1" applyBorder="1" applyAlignment="1">
      <alignment horizontal="center" vertical="center" wrapText="1"/>
    </xf>
    <xf numFmtId="0" fontId="65" fillId="33" borderId="10" xfId="0" applyFont="1" applyFill="1" applyBorder="1" applyAlignment="1">
      <alignment horizontal="center" vertical="center"/>
    </xf>
    <xf numFmtId="0" fontId="65" fillId="33" borderId="11" xfId="0" applyFont="1" applyFill="1" applyBorder="1" applyAlignment="1">
      <alignment horizontal="center" vertical="center"/>
    </xf>
    <xf numFmtId="0" fontId="65" fillId="33" borderId="12" xfId="0" applyFont="1" applyFill="1" applyBorder="1" applyAlignment="1">
      <alignment horizontal="center" vertical="center"/>
    </xf>
    <xf numFmtId="0" fontId="65" fillId="33" borderId="15" xfId="0" applyFont="1" applyFill="1" applyBorder="1" applyAlignment="1">
      <alignment horizontal="center" vertical="center" wrapText="1"/>
    </xf>
    <xf numFmtId="0" fontId="65" fillId="33" borderId="17" xfId="0" applyFont="1" applyFill="1" applyBorder="1" applyAlignment="1">
      <alignment horizontal="center" vertical="center" wrapText="1"/>
    </xf>
    <xf numFmtId="0" fontId="67" fillId="35" borderId="10" xfId="0" applyFont="1" applyFill="1" applyBorder="1" applyAlignment="1">
      <alignment horizontal="center" vertical="center" wrapText="1"/>
    </xf>
    <xf numFmtId="0" fontId="67" fillId="35" borderId="11" xfId="0" applyFont="1" applyFill="1" applyBorder="1" applyAlignment="1">
      <alignment horizontal="center" vertical="center" wrapText="1"/>
    </xf>
    <xf numFmtId="0" fontId="67" fillId="35" borderId="12" xfId="0" applyFont="1" applyFill="1" applyBorder="1" applyAlignment="1">
      <alignment horizontal="center" vertical="center" wrapText="1"/>
    </xf>
    <xf numFmtId="0" fontId="70" fillId="0" borderId="10" xfId="0" applyFont="1" applyBorder="1" applyAlignment="1">
      <alignment horizontal="center" vertical="center" wrapText="1"/>
    </xf>
    <xf numFmtId="0" fontId="70" fillId="0" borderId="11" xfId="0" applyFont="1" applyBorder="1" applyAlignment="1">
      <alignment horizontal="center" vertical="center" wrapText="1"/>
    </xf>
    <xf numFmtId="0" fontId="70" fillId="0" borderId="12" xfId="0" applyFont="1" applyBorder="1" applyAlignment="1">
      <alignment horizontal="center" vertical="center" wrapText="1"/>
    </xf>
    <xf numFmtId="0" fontId="90" fillId="35" borderId="11" xfId="0" applyFont="1" applyFill="1" applyBorder="1" applyAlignment="1">
      <alignment horizontal="center" vertical="center" wrapText="1"/>
    </xf>
    <xf numFmtId="0" fontId="90" fillId="35" borderId="11" xfId="0" applyFont="1" applyFill="1" applyBorder="1" applyAlignment="1">
      <alignment horizontal="center" vertical="center"/>
    </xf>
    <xf numFmtId="0" fontId="90" fillId="35" borderId="12" xfId="0" applyFont="1" applyFill="1" applyBorder="1" applyAlignment="1">
      <alignment horizontal="center" vertical="center"/>
    </xf>
    <xf numFmtId="0" fontId="70" fillId="35" borderId="10" xfId="0" applyFont="1" applyFill="1" applyBorder="1" applyAlignment="1">
      <alignment horizontal="center" vertical="center" wrapText="1"/>
    </xf>
    <xf numFmtId="0" fontId="70" fillId="35" borderId="11" xfId="0" applyFont="1" applyFill="1" applyBorder="1" applyAlignment="1">
      <alignment horizontal="center" vertical="center" wrapText="1"/>
    </xf>
    <xf numFmtId="0" fontId="70" fillId="35" borderId="12" xfId="0" applyFont="1" applyFill="1" applyBorder="1" applyAlignment="1">
      <alignment horizontal="center" vertical="center" wrapText="1"/>
    </xf>
    <xf numFmtId="0" fontId="65" fillId="33" borderId="10" xfId="0" applyFont="1" applyFill="1" applyBorder="1" applyAlignment="1">
      <alignment horizontal="center" vertical="center" wrapText="1"/>
    </xf>
    <xf numFmtId="0" fontId="65" fillId="33" borderId="11" xfId="0" applyFont="1" applyFill="1" applyBorder="1" applyAlignment="1">
      <alignment horizontal="center" vertical="center" wrapText="1"/>
    </xf>
    <xf numFmtId="0" fontId="65" fillId="33" borderId="12" xfId="0" applyFont="1" applyFill="1" applyBorder="1" applyAlignment="1">
      <alignment horizontal="center" vertical="center" wrapText="1"/>
    </xf>
    <xf numFmtId="0" fontId="67" fillId="35" borderId="10" xfId="0" applyFont="1" applyFill="1" applyBorder="1" applyAlignment="1">
      <alignment horizontal="center" vertical="center"/>
    </xf>
    <xf numFmtId="0" fontId="67" fillId="35" borderId="11" xfId="0" applyFont="1" applyFill="1" applyBorder="1" applyAlignment="1">
      <alignment horizontal="center" vertical="center"/>
    </xf>
    <xf numFmtId="0" fontId="67" fillId="35" borderId="12" xfId="0" applyFont="1" applyFill="1" applyBorder="1" applyAlignment="1">
      <alignment horizontal="center" vertical="center"/>
    </xf>
    <xf numFmtId="0" fontId="66" fillId="0" borderId="68" xfId="0" applyFont="1" applyFill="1" applyBorder="1" applyAlignment="1">
      <alignment horizontal="center" vertical="center"/>
    </xf>
    <xf numFmtId="0" fontId="66" fillId="0" borderId="84" xfId="0" applyFont="1" applyFill="1" applyBorder="1" applyAlignment="1">
      <alignment horizontal="center" vertical="center"/>
    </xf>
    <xf numFmtId="0" fontId="66" fillId="0" borderId="73" xfId="0" applyFont="1" applyFill="1" applyBorder="1" applyAlignment="1">
      <alignment horizontal="center" vertical="center"/>
    </xf>
    <xf numFmtId="0" fontId="65" fillId="33" borderId="21" xfId="0" applyFont="1" applyFill="1" applyBorder="1" applyAlignment="1">
      <alignment horizontal="center" vertical="center" wrapText="1"/>
    </xf>
    <xf numFmtId="0" fontId="65" fillId="33" borderId="22" xfId="0" applyFont="1" applyFill="1" applyBorder="1" applyAlignment="1">
      <alignment horizontal="center" vertical="center" wrapText="1"/>
    </xf>
    <xf numFmtId="0" fontId="66" fillId="0" borderId="10" xfId="0" applyFont="1" applyFill="1" applyBorder="1" applyAlignment="1">
      <alignment horizontal="center" vertical="center"/>
    </xf>
    <xf numFmtId="0" fontId="66" fillId="0" borderId="11" xfId="0" applyFont="1" applyFill="1" applyBorder="1" applyAlignment="1">
      <alignment horizontal="center" vertical="center"/>
    </xf>
    <xf numFmtId="0" fontId="66" fillId="0" borderId="12" xfId="0" applyFont="1" applyFill="1" applyBorder="1" applyAlignment="1">
      <alignment horizontal="center" vertical="center"/>
    </xf>
    <xf numFmtId="0" fontId="65" fillId="35" borderId="68" xfId="0" applyFont="1" applyFill="1" applyBorder="1" applyAlignment="1">
      <alignment horizontal="center" vertical="center"/>
    </xf>
    <xf numFmtId="0" fontId="65" fillId="35" borderId="84" xfId="0" applyFont="1" applyFill="1" applyBorder="1" applyAlignment="1">
      <alignment horizontal="center" vertical="center"/>
    </xf>
    <xf numFmtId="0" fontId="65" fillId="35" borderId="73" xfId="0" applyFont="1" applyFill="1" applyBorder="1" applyAlignment="1">
      <alignment horizontal="center" vertical="center"/>
    </xf>
    <xf numFmtId="0" fontId="66" fillId="0" borderId="10" xfId="0" applyFont="1" applyFill="1" applyBorder="1" applyAlignment="1">
      <alignment horizontal="center" vertical="center" wrapText="1"/>
    </xf>
    <xf numFmtId="0" fontId="66" fillId="0" borderId="11" xfId="0" applyFont="1" applyFill="1" applyBorder="1" applyAlignment="1">
      <alignment horizontal="center" vertical="center" wrapText="1"/>
    </xf>
    <xf numFmtId="0" fontId="66" fillId="0" borderId="12" xfId="0" applyFont="1" applyFill="1" applyBorder="1" applyAlignment="1">
      <alignment horizontal="center" vertical="center" wrapText="1"/>
    </xf>
    <xf numFmtId="0" fontId="65" fillId="33" borderId="21" xfId="0" applyFont="1" applyFill="1" applyBorder="1" applyAlignment="1">
      <alignment horizontal="left" vertical="center" wrapText="1"/>
    </xf>
    <xf numFmtId="0" fontId="65" fillId="33" borderId="22" xfId="0" applyFont="1" applyFill="1" applyBorder="1" applyAlignment="1">
      <alignment horizontal="left" vertical="center" wrapText="1"/>
    </xf>
    <xf numFmtId="0" fontId="65" fillId="33" borderId="18" xfId="0" applyFont="1" applyFill="1" applyBorder="1" applyAlignment="1">
      <alignment horizontal="left" vertical="center" wrapText="1"/>
    </xf>
    <xf numFmtId="0" fontId="66" fillId="0" borderId="85" xfId="0" applyFont="1" applyFill="1" applyBorder="1" applyAlignment="1">
      <alignment horizontal="left" vertical="center" wrapText="1"/>
    </xf>
    <xf numFmtId="0" fontId="66" fillId="0" borderId="86" xfId="0" applyFont="1" applyFill="1" applyBorder="1" applyAlignment="1">
      <alignment horizontal="left" vertical="center" wrapText="1"/>
    </xf>
    <xf numFmtId="0" fontId="65" fillId="33" borderId="68" xfId="0" applyFont="1" applyFill="1" applyBorder="1" applyAlignment="1">
      <alignment horizontal="center" vertical="center" wrapText="1"/>
    </xf>
    <xf numFmtId="0" fontId="65" fillId="33" borderId="84" xfId="0" applyFont="1" applyFill="1" applyBorder="1" applyAlignment="1">
      <alignment horizontal="center" vertical="center" wrapText="1"/>
    </xf>
    <xf numFmtId="0" fontId="65" fillId="33" borderId="73" xfId="0" applyFont="1" applyFill="1" applyBorder="1" applyAlignment="1">
      <alignment horizontal="center" vertical="center" wrapText="1"/>
    </xf>
    <xf numFmtId="0" fontId="65" fillId="33" borderId="21" xfId="0" applyFont="1" applyFill="1" applyBorder="1" applyAlignment="1">
      <alignment horizontal="center" vertical="center"/>
    </xf>
    <xf numFmtId="0" fontId="65" fillId="33" borderId="22" xfId="0" applyFont="1" applyFill="1" applyBorder="1" applyAlignment="1">
      <alignment horizontal="center" vertical="center"/>
    </xf>
    <xf numFmtId="0" fontId="65" fillId="33" borderId="18" xfId="0" applyFont="1" applyFill="1" applyBorder="1" applyAlignment="1">
      <alignment horizontal="center" vertical="center"/>
    </xf>
    <xf numFmtId="0" fontId="63" fillId="35" borderId="21" xfId="0" applyFont="1" applyFill="1" applyBorder="1" applyAlignment="1">
      <alignment horizontal="center" vertical="center"/>
    </xf>
    <xf numFmtId="0" fontId="63" fillId="35" borderId="11" xfId="0" applyFont="1" applyFill="1" applyBorder="1" applyAlignment="1">
      <alignment horizontal="center" vertical="center"/>
    </xf>
    <xf numFmtId="9" fontId="65" fillId="35" borderId="35" xfId="0" applyNumberFormat="1" applyFont="1" applyFill="1" applyBorder="1" applyAlignment="1">
      <alignment horizontal="center" vertical="center" wrapText="1"/>
    </xf>
    <xf numFmtId="9" fontId="65" fillId="35" borderId="19" xfId="0" applyNumberFormat="1" applyFont="1" applyFill="1" applyBorder="1" applyAlignment="1">
      <alignment horizontal="center" vertical="center" wrapText="1"/>
    </xf>
    <xf numFmtId="9" fontId="65" fillId="35" borderId="11" xfId="0" applyNumberFormat="1" applyFont="1" applyFill="1" applyBorder="1" applyAlignment="1">
      <alignment horizontal="center" vertical="center" wrapText="1"/>
    </xf>
    <xf numFmtId="9" fontId="65" fillId="35" borderId="36" xfId="0" applyNumberFormat="1" applyFont="1" applyFill="1" applyBorder="1" applyAlignment="1">
      <alignment horizontal="center" vertical="center" wrapText="1"/>
    </xf>
    <xf numFmtId="0" fontId="66" fillId="35" borderId="68" xfId="0" applyFont="1" applyFill="1" applyBorder="1" applyAlignment="1">
      <alignment horizontal="left" vertical="center" wrapText="1"/>
    </xf>
    <xf numFmtId="0" fontId="66" fillId="35" borderId="73" xfId="0" applyFont="1" applyFill="1" applyBorder="1" applyAlignment="1">
      <alignment horizontal="left" vertical="center" wrapText="1"/>
    </xf>
    <xf numFmtId="0" fontId="65" fillId="33" borderId="18" xfId="0" applyFont="1" applyFill="1" applyBorder="1" applyAlignment="1">
      <alignment horizontal="center" vertical="center" wrapText="1"/>
    </xf>
    <xf numFmtId="0" fontId="66" fillId="35" borderId="10" xfId="0" applyFont="1" applyFill="1" applyBorder="1" applyAlignment="1">
      <alignment horizontal="left" vertical="center" wrapText="1"/>
    </xf>
    <xf numFmtId="0" fontId="66" fillId="35" borderId="12" xfId="0" applyFont="1" applyFill="1" applyBorder="1" applyAlignment="1">
      <alignment horizontal="left" vertical="center" wrapText="1"/>
    </xf>
    <xf numFmtId="0" fontId="66" fillId="0" borderId="68" xfId="0" applyFont="1" applyFill="1" applyBorder="1" applyAlignment="1">
      <alignment horizontal="left" vertical="center" wrapText="1"/>
    </xf>
    <xf numFmtId="0" fontId="66" fillId="0" borderId="73" xfId="0" applyFont="1" applyFill="1" applyBorder="1" applyAlignment="1">
      <alignment horizontal="left" vertical="center" wrapText="1"/>
    </xf>
    <xf numFmtId="9" fontId="65" fillId="35" borderId="10" xfId="0" applyNumberFormat="1" applyFont="1" applyFill="1" applyBorder="1" applyAlignment="1">
      <alignment horizontal="center" vertical="center" wrapText="1"/>
    </xf>
    <xf numFmtId="0" fontId="93" fillId="0" borderId="60" xfId="0" applyFont="1" applyBorder="1" applyAlignment="1">
      <alignment horizontal="center" vertical="center" wrapText="1"/>
    </xf>
    <xf numFmtId="0" fontId="93" fillId="0" borderId="63" xfId="0" applyFont="1" applyBorder="1" applyAlignment="1">
      <alignment horizontal="center" vertical="center" wrapText="1"/>
    </xf>
    <xf numFmtId="0" fontId="93" fillId="0" borderId="65" xfId="0" applyFont="1" applyBorder="1" applyAlignment="1">
      <alignment horizontal="center" vertical="center" wrapText="1"/>
    </xf>
    <xf numFmtId="0" fontId="54" fillId="33" borderId="13" xfId="0" applyFont="1" applyFill="1" applyBorder="1" applyAlignment="1">
      <alignment horizontal="center" vertical="center"/>
    </xf>
    <xf numFmtId="0" fontId="25" fillId="35" borderId="10" xfId="0" applyFont="1" applyFill="1" applyBorder="1" applyAlignment="1">
      <alignment horizontal="center" vertical="center" wrapText="1"/>
    </xf>
    <xf numFmtId="0" fontId="25" fillId="35" borderId="11" xfId="0" applyFont="1" applyFill="1" applyBorder="1" applyAlignment="1">
      <alignment horizontal="center" vertical="center" wrapText="1"/>
    </xf>
    <xf numFmtId="0" fontId="30" fillId="33" borderId="10" xfId="0" applyFont="1" applyFill="1" applyBorder="1" applyAlignment="1">
      <alignment horizontal="center" vertical="center" wrapText="1"/>
    </xf>
    <xf numFmtId="0" fontId="30" fillId="33" borderId="11" xfId="0" applyFont="1" applyFill="1" applyBorder="1" applyAlignment="1">
      <alignment horizontal="center" vertical="center" wrapText="1"/>
    </xf>
    <xf numFmtId="0" fontId="28" fillId="35" borderId="21" xfId="0" applyFont="1" applyFill="1" applyBorder="1" applyAlignment="1">
      <alignment horizontal="center" vertical="center" wrapText="1"/>
    </xf>
    <xf numFmtId="0" fontId="28" fillId="35" borderId="22" xfId="0" applyFont="1" applyFill="1" applyBorder="1" applyAlignment="1">
      <alignment horizontal="center" vertical="center" wrapText="1"/>
    </xf>
    <xf numFmtId="0" fontId="28" fillId="35" borderId="18" xfId="0" applyFont="1" applyFill="1" applyBorder="1" applyAlignment="1">
      <alignment horizontal="center" vertical="center" wrapText="1"/>
    </xf>
    <xf numFmtId="0" fontId="24" fillId="33" borderId="11" xfId="0" applyFont="1" applyFill="1" applyBorder="1" applyAlignment="1">
      <alignment horizontal="center" vertical="center" wrapText="1"/>
    </xf>
    <xf numFmtId="0" fontId="24" fillId="33" borderId="11" xfId="0" applyFont="1" applyFill="1" applyBorder="1" applyAlignment="1">
      <alignment horizontal="center" vertical="center"/>
    </xf>
    <xf numFmtId="0" fontId="24" fillId="33" borderId="12" xfId="0" applyFont="1" applyFill="1" applyBorder="1" applyAlignment="1">
      <alignment horizontal="center" vertical="center"/>
    </xf>
    <xf numFmtId="0" fontId="25" fillId="35" borderId="10" xfId="0" applyFont="1" applyFill="1" applyBorder="1" applyAlignment="1">
      <alignment horizontal="center" vertical="center"/>
    </xf>
    <xf numFmtId="0" fontId="25" fillId="35" borderId="11" xfId="0" applyFont="1" applyFill="1" applyBorder="1" applyAlignment="1">
      <alignment horizontal="center" vertical="center"/>
    </xf>
    <xf numFmtId="0" fontId="25" fillId="35" borderId="12" xfId="0" applyFont="1" applyFill="1" applyBorder="1" applyAlignment="1">
      <alignment horizontal="center" vertical="center"/>
    </xf>
    <xf numFmtId="0" fontId="25" fillId="35" borderId="21" xfId="0" applyFont="1" applyFill="1" applyBorder="1" applyAlignment="1">
      <alignment horizontal="center" vertical="center"/>
    </xf>
    <xf numFmtId="0" fontId="25" fillId="35" borderId="22" xfId="0" applyFont="1" applyFill="1" applyBorder="1" applyAlignment="1">
      <alignment horizontal="center" vertical="center"/>
    </xf>
    <xf numFmtId="0" fontId="25" fillId="35" borderId="18" xfId="0" applyFont="1" applyFill="1" applyBorder="1" applyAlignment="1">
      <alignment horizontal="center" vertical="center"/>
    </xf>
    <xf numFmtId="0" fontId="25" fillId="33" borderId="35" xfId="0" applyFont="1" applyFill="1" applyBorder="1" applyAlignment="1">
      <alignment horizontal="center" vertical="center" wrapText="1"/>
    </xf>
    <xf numFmtId="0" fontId="25" fillId="33" borderId="48" xfId="0" applyFont="1" applyFill="1" applyBorder="1" applyAlignment="1">
      <alignment horizontal="center" vertical="center" wrapText="1"/>
    </xf>
    <xf numFmtId="0" fontId="25" fillId="33" borderId="21" xfId="0" applyFont="1" applyFill="1" applyBorder="1" applyAlignment="1">
      <alignment horizontal="center" vertical="center"/>
    </xf>
    <xf numFmtId="0" fontId="25" fillId="33" borderId="22" xfId="0" applyFont="1" applyFill="1" applyBorder="1" applyAlignment="1">
      <alignment horizontal="center" vertical="center"/>
    </xf>
    <xf numFmtId="0" fontId="25" fillId="33" borderId="18" xfId="0" applyFont="1" applyFill="1" applyBorder="1" applyAlignment="1">
      <alignment horizontal="center" vertical="center"/>
    </xf>
    <xf numFmtId="0" fontId="20" fillId="35" borderId="21" xfId="0" applyFont="1" applyFill="1" applyBorder="1" applyAlignment="1">
      <alignment horizontal="center" vertical="center"/>
    </xf>
    <xf numFmtId="0" fontId="29" fillId="35" borderId="10" xfId="0" applyFont="1" applyFill="1" applyBorder="1" applyAlignment="1">
      <alignment horizontal="center" vertical="center" wrapText="1"/>
    </xf>
    <xf numFmtId="0" fontId="29" fillId="35" borderId="11" xfId="0" applyFont="1" applyFill="1" applyBorder="1" applyAlignment="1">
      <alignment horizontal="center" vertical="center" wrapText="1"/>
    </xf>
    <xf numFmtId="0" fontId="29" fillId="35" borderId="12" xfId="0" applyFont="1" applyFill="1" applyBorder="1" applyAlignment="1">
      <alignment horizontal="center" vertical="center" wrapText="1"/>
    </xf>
    <xf numFmtId="0" fontId="24" fillId="35" borderId="14" xfId="0" applyFont="1" applyFill="1" applyBorder="1" applyAlignment="1">
      <alignment horizontal="center" vertical="center" wrapText="1"/>
    </xf>
    <xf numFmtId="0" fontId="25" fillId="33" borderId="14" xfId="0" applyFont="1" applyFill="1" applyBorder="1" applyAlignment="1">
      <alignment horizontal="center" vertical="center" wrapText="1"/>
    </xf>
    <xf numFmtId="0" fontId="28" fillId="33" borderId="10" xfId="0" applyFont="1" applyFill="1" applyBorder="1" applyAlignment="1">
      <alignment horizontal="center" vertical="center"/>
    </xf>
    <xf numFmtId="0" fontId="28" fillId="33" borderId="11" xfId="0" applyFont="1" applyFill="1" applyBorder="1" applyAlignment="1">
      <alignment horizontal="center" vertical="center"/>
    </xf>
    <xf numFmtId="0" fontId="28" fillId="33" borderId="12" xfId="0" applyFont="1" applyFill="1" applyBorder="1" applyAlignment="1">
      <alignment horizontal="center" vertical="center"/>
    </xf>
    <xf numFmtId="9" fontId="29" fillId="35" borderId="10" xfId="0" applyNumberFormat="1" applyFont="1" applyFill="1" applyBorder="1" applyAlignment="1">
      <alignment horizontal="center" vertical="center"/>
    </xf>
    <xf numFmtId="9" fontId="29" fillId="35" borderId="19" xfId="0" applyNumberFormat="1" applyFont="1" applyFill="1" applyBorder="1" applyAlignment="1">
      <alignment horizontal="center" vertical="center"/>
    </xf>
    <xf numFmtId="9" fontId="29" fillId="35" borderId="11" xfId="0" applyNumberFormat="1" applyFont="1" applyFill="1" applyBorder="1" applyAlignment="1">
      <alignment horizontal="center" vertical="center"/>
    </xf>
    <xf numFmtId="9" fontId="29" fillId="35" borderId="12" xfId="0" applyNumberFormat="1" applyFont="1" applyFill="1" applyBorder="1" applyAlignment="1">
      <alignment horizontal="center" vertical="center"/>
    </xf>
    <xf numFmtId="0" fontId="28" fillId="35" borderId="21" xfId="0" applyFont="1" applyFill="1" applyBorder="1" applyAlignment="1">
      <alignment horizontal="center" vertical="center"/>
    </xf>
    <xf numFmtId="49" fontId="25" fillId="35" borderId="72" xfId="0" applyNumberFormat="1" applyFont="1" applyFill="1" applyBorder="1" applyAlignment="1">
      <alignment horizontal="center" vertical="center"/>
    </xf>
    <xf numFmtId="49" fontId="25" fillId="35" borderId="12" xfId="0" applyNumberFormat="1" applyFont="1" applyFill="1" applyBorder="1" applyAlignment="1">
      <alignment horizontal="center" vertical="center"/>
    </xf>
    <xf numFmtId="0" fontId="63" fillId="35" borderId="22" xfId="0" applyFont="1" applyFill="1" applyBorder="1" applyAlignment="1">
      <alignment horizontal="center" vertical="center"/>
    </xf>
    <xf numFmtId="0" fontId="63" fillId="35" borderId="18" xfId="0" applyFont="1" applyFill="1" applyBorder="1" applyAlignment="1">
      <alignment horizontal="center" vertical="center"/>
    </xf>
    <xf numFmtId="9" fontId="65" fillId="35" borderId="35" xfId="0" applyNumberFormat="1" applyFont="1" applyFill="1" applyBorder="1" applyAlignment="1">
      <alignment horizontal="center" vertical="center"/>
    </xf>
    <xf numFmtId="9" fontId="65" fillId="35" borderId="19" xfId="0" applyNumberFormat="1" applyFont="1" applyFill="1" applyBorder="1" applyAlignment="1">
      <alignment horizontal="center" vertical="center"/>
    </xf>
    <xf numFmtId="9" fontId="65" fillId="35" borderId="36" xfId="0" applyNumberFormat="1" applyFont="1" applyFill="1" applyBorder="1" applyAlignment="1">
      <alignment horizontal="center" vertical="center"/>
    </xf>
    <xf numFmtId="9" fontId="61" fillId="35" borderId="10" xfId="0" applyNumberFormat="1" applyFont="1" applyFill="1" applyBorder="1" applyAlignment="1">
      <alignment horizontal="center" vertical="center"/>
    </xf>
    <xf numFmtId="9" fontId="61" fillId="35" borderId="19" xfId="0" applyNumberFormat="1" applyFont="1" applyFill="1" applyBorder="1" applyAlignment="1">
      <alignment horizontal="center" vertical="center"/>
    </xf>
    <xf numFmtId="9" fontId="61" fillId="35" borderId="11" xfId="0" applyNumberFormat="1" applyFont="1" applyFill="1" applyBorder="1" applyAlignment="1">
      <alignment horizontal="center" vertical="center"/>
    </xf>
    <xf numFmtId="9" fontId="61" fillId="35" borderId="12" xfId="0" applyNumberFormat="1" applyFont="1" applyFill="1" applyBorder="1" applyAlignment="1">
      <alignment horizontal="center" vertical="center"/>
    </xf>
    <xf numFmtId="0" fontId="58" fillId="33" borderId="10" xfId="0" applyFont="1" applyFill="1" applyBorder="1" applyAlignment="1">
      <alignment horizontal="center" vertical="center"/>
    </xf>
    <xf numFmtId="0" fontId="58" fillId="33" borderId="11" xfId="0" applyFont="1" applyFill="1" applyBorder="1" applyAlignment="1">
      <alignment horizontal="center" vertical="center"/>
    </xf>
    <xf numFmtId="0" fontId="58" fillId="33" borderId="12" xfId="0" applyFont="1" applyFill="1" applyBorder="1" applyAlignment="1">
      <alignment horizontal="center" vertical="center"/>
    </xf>
    <xf numFmtId="0" fontId="66" fillId="33" borderId="74" xfId="0" applyFont="1" applyFill="1" applyBorder="1" applyAlignment="1">
      <alignment horizontal="left" vertical="center" wrapText="1"/>
    </xf>
    <xf numFmtId="0" fontId="66" fillId="33" borderId="75" xfId="0" applyFont="1" applyFill="1" applyBorder="1" applyAlignment="1">
      <alignment horizontal="left" vertical="center" wrapText="1"/>
    </xf>
    <xf numFmtId="0" fontId="21" fillId="0" borderId="60"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65" xfId="0" applyFont="1" applyBorder="1" applyAlignment="1">
      <alignment horizontal="center" vertical="center" wrapText="1"/>
    </xf>
    <xf numFmtId="0" fontId="65" fillId="33" borderId="23" xfId="0" applyFont="1" applyFill="1" applyBorder="1" applyAlignment="1">
      <alignment horizontal="center" vertical="center" wrapText="1"/>
    </xf>
    <xf numFmtId="0" fontId="67" fillId="35" borderId="21" xfId="0" applyFont="1" applyFill="1" applyBorder="1" applyAlignment="1">
      <alignment horizontal="center" vertical="center" wrapText="1"/>
    </xf>
    <xf numFmtId="0" fontId="67" fillId="35" borderId="22" xfId="0" applyFont="1" applyFill="1" applyBorder="1" applyAlignment="1">
      <alignment horizontal="center" vertical="center" wrapText="1"/>
    </xf>
    <xf numFmtId="0" fontId="67" fillId="35" borderId="18" xfId="0" applyFont="1" applyFill="1" applyBorder="1" applyAlignment="1">
      <alignment horizontal="center" vertical="center" wrapText="1"/>
    </xf>
    <xf numFmtId="0" fontId="95" fillId="34" borderId="0" xfId="0" applyFont="1" applyFill="1" applyAlignment="1">
      <alignment horizontal="center"/>
    </xf>
    <xf numFmtId="0" fontId="97" fillId="33" borderId="13" xfId="0" applyFont="1" applyFill="1" applyBorder="1" applyAlignment="1">
      <alignment horizontal="center" vertical="center"/>
    </xf>
    <xf numFmtId="49" fontId="97" fillId="33" borderId="10" xfId="0" applyNumberFormat="1" applyFont="1" applyFill="1" applyBorder="1" applyAlignment="1">
      <alignment horizontal="center" vertical="center"/>
    </xf>
    <xf numFmtId="49" fontId="97" fillId="33" borderId="11" xfId="0" applyNumberFormat="1" applyFont="1" applyFill="1" applyBorder="1" applyAlignment="1">
      <alignment horizontal="center" vertical="center"/>
    </xf>
    <xf numFmtId="49" fontId="97" fillId="33" borderId="12" xfId="0" applyNumberFormat="1" applyFont="1" applyFill="1" applyBorder="1" applyAlignment="1">
      <alignment horizontal="center" vertical="center"/>
    </xf>
    <xf numFmtId="0" fontId="97" fillId="33" borderId="10" xfId="0" applyFont="1" applyFill="1" applyBorder="1" applyAlignment="1">
      <alignment horizontal="center" vertical="center" wrapText="1"/>
    </xf>
    <xf numFmtId="0" fontId="97" fillId="33" borderId="11" xfId="0" applyFont="1" applyFill="1" applyBorder="1" applyAlignment="1">
      <alignment horizontal="center" vertical="center" wrapText="1"/>
    </xf>
    <xf numFmtId="0" fontId="97" fillId="33" borderId="12" xfId="0" applyFont="1" applyFill="1" applyBorder="1" applyAlignment="1">
      <alignment horizontal="center" vertical="center" wrapText="1"/>
    </xf>
    <xf numFmtId="0" fontId="96" fillId="0" borderId="10" xfId="0" applyFont="1" applyBorder="1" applyAlignment="1">
      <alignment horizontal="center"/>
    </xf>
    <xf numFmtId="0" fontId="96" fillId="0" borderId="11" xfId="0" applyFont="1" applyBorder="1" applyAlignment="1">
      <alignment horizontal="center"/>
    </xf>
    <xf numFmtId="0" fontId="96" fillId="0" borderId="12" xfId="0" applyFont="1" applyBorder="1" applyAlignment="1">
      <alignment horizontal="center"/>
    </xf>
    <xf numFmtId="0" fontId="96" fillId="35" borderId="10" xfId="0" applyFont="1" applyFill="1" applyBorder="1" applyAlignment="1">
      <alignment horizontal="center" vertical="center"/>
    </xf>
    <xf numFmtId="0" fontId="96" fillId="35" borderId="11" xfId="0" applyFont="1" applyFill="1" applyBorder="1" applyAlignment="1">
      <alignment horizontal="center" vertical="center"/>
    </xf>
    <xf numFmtId="0" fontId="96" fillId="35" borderId="12" xfId="0" applyFont="1" applyFill="1" applyBorder="1" applyAlignment="1">
      <alignment horizontal="center" vertical="center"/>
    </xf>
    <xf numFmtId="0" fontId="30" fillId="35" borderId="10" xfId="0" applyFont="1" applyFill="1" applyBorder="1" applyAlignment="1">
      <alignment horizontal="center" vertical="center" wrapText="1"/>
    </xf>
    <xf numFmtId="0" fontId="30"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3" borderId="10" xfId="0" applyFont="1" applyFill="1" applyBorder="1" applyAlignment="1">
      <alignment horizontal="center" vertical="center"/>
    </xf>
    <xf numFmtId="0" fontId="30" fillId="33" borderId="11" xfId="0" applyFont="1" applyFill="1" applyBorder="1" applyAlignment="1">
      <alignment horizontal="center" vertical="center"/>
    </xf>
    <xf numFmtId="0" fontId="30" fillId="33" borderId="12" xfId="0" applyFont="1" applyFill="1" applyBorder="1" applyAlignment="1">
      <alignment horizontal="center" vertical="center"/>
    </xf>
    <xf numFmtId="0" fontId="30" fillId="33" borderId="15" xfId="0" applyFont="1" applyFill="1" applyBorder="1" applyAlignment="1">
      <alignment horizontal="center" vertical="center" wrapText="1"/>
    </xf>
    <xf numFmtId="0" fontId="30" fillId="33" borderId="17" xfId="0" applyFont="1" applyFill="1" applyBorder="1" applyAlignment="1">
      <alignment horizontal="center" vertical="center" wrapText="1"/>
    </xf>
    <xf numFmtId="0" fontId="37" fillId="35" borderId="10" xfId="0" applyFont="1" applyFill="1" applyBorder="1" applyAlignment="1">
      <alignment horizontal="center" vertical="center" wrapText="1"/>
    </xf>
    <xf numFmtId="0" fontId="37" fillId="35" borderId="11" xfId="0" applyFont="1" applyFill="1" applyBorder="1" applyAlignment="1">
      <alignment horizontal="center" vertical="center" wrapText="1"/>
    </xf>
    <xf numFmtId="0" fontId="37" fillId="35" borderId="12" xfId="0" applyFont="1" applyFill="1" applyBorder="1" applyAlignment="1">
      <alignment horizontal="center" vertical="center" wrapText="1"/>
    </xf>
    <xf numFmtId="0" fontId="98" fillId="0" borderId="35" xfId="0" applyFont="1" applyBorder="1" applyAlignment="1">
      <alignment horizontal="justify" vertical="center" wrapText="1"/>
    </xf>
    <xf numFmtId="0" fontId="98" fillId="0" borderId="19" xfId="0" applyFont="1" applyBorder="1" applyAlignment="1">
      <alignment horizontal="justify" vertical="center" wrapText="1"/>
    </xf>
    <xf numFmtId="0" fontId="98" fillId="0" borderId="36" xfId="0" applyFont="1" applyBorder="1" applyAlignment="1">
      <alignment horizontal="justify" vertical="center" wrapText="1"/>
    </xf>
    <xf numFmtId="0" fontId="98" fillId="0" borderId="48" xfId="0" applyFont="1" applyBorder="1" applyAlignment="1">
      <alignment horizontal="justify" vertical="center" wrapText="1"/>
    </xf>
    <xf numFmtId="0" fontId="98" fillId="0" borderId="0" xfId="0" applyFont="1" applyBorder="1" applyAlignment="1">
      <alignment horizontal="justify" vertical="center" wrapText="1"/>
    </xf>
    <xf numFmtId="0" fontId="98" fillId="0" borderId="16" xfId="0" applyFont="1" applyBorder="1" applyAlignment="1">
      <alignment horizontal="justify" vertical="center" wrapText="1"/>
    </xf>
    <xf numFmtId="0" fontId="98" fillId="0" borderId="21" xfId="0" applyFont="1" applyBorder="1" applyAlignment="1">
      <alignment horizontal="justify" vertical="center" wrapText="1"/>
    </xf>
    <xf numFmtId="0" fontId="98" fillId="0" borderId="22" xfId="0" applyFont="1" applyBorder="1" applyAlignment="1">
      <alignment horizontal="justify" vertical="center" wrapText="1"/>
    </xf>
    <xf numFmtId="0" fontId="98" fillId="0" borderId="18" xfId="0" applyFont="1" applyBorder="1" applyAlignment="1">
      <alignment horizontal="justify" vertical="center" wrapText="1"/>
    </xf>
    <xf numFmtId="0" fontId="97" fillId="35" borderId="10" xfId="0" applyFont="1" applyFill="1" applyBorder="1" applyAlignment="1">
      <alignment horizontal="justify" vertical="center" wrapText="1"/>
    </xf>
    <xf numFmtId="0" fontId="97" fillId="35" borderId="11" xfId="0" applyFont="1" applyFill="1" applyBorder="1" applyAlignment="1">
      <alignment horizontal="justify" vertical="center"/>
    </xf>
    <xf numFmtId="0" fontId="97" fillId="35" borderId="12" xfId="0" applyFont="1" applyFill="1" applyBorder="1" applyAlignment="1">
      <alignment horizontal="justify" vertical="center"/>
    </xf>
    <xf numFmtId="0" fontId="98" fillId="37" borderId="10" xfId="0" applyFont="1" applyFill="1" applyBorder="1" applyAlignment="1">
      <alignment horizontal="justify" vertical="center" wrapText="1"/>
    </xf>
    <xf numFmtId="0" fontId="98" fillId="37" borderId="11" xfId="0" applyFont="1" applyFill="1" applyBorder="1" applyAlignment="1">
      <alignment horizontal="justify" vertical="center" wrapText="1"/>
    </xf>
    <xf numFmtId="0" fontId="98" fillId="37" borderId="12" xfId="0" applyFont="1" applyFill="1" applyBorder="1" applyAlignment="1">
      <alignment horizontal="justify" vertical="center" wrapText="1"/>
    </xf>
    <xf numFmtId="0" fontId="37" fillId="35" borderId="10" xfId="0" applyFont="1" applyFill="1" applyBorder="1" applyAlignment="1">
      <alignment horizontal="center" vertical="center"/>
    </xf>
    <xf numFmtId="0" fontId="37" fillId="35" borderId="11" xfId="0" applyFont="1" applyFill="1" applyBorder="1" applyAlignment="1">
      <alignment horizontal="center" vertical="center"/>
    </xf>
    <xf numFmtId="0" fontId="37" fillId="35" borderId="12" xfId="0" applyFont="1" applyFill="1" applyBorder="1" applyAlignment="1">
      <alignment horizontal="center" vertical="center"/>
    </xf>
    <xf numFmtId="9" fontId="30" fillId="35" borderId="11" xfId="0" applyNumberFormat="1" applyFont="1" applyFill="1" applyBorder="1" applyAlignment="1">
      <alignment horizontal="center" vertical="center"/>
    </xf>
    <xf numFmtId="9" fontId="30" fillId="35" borderId="12" xfId="0" applyNumberFormat="1" applyFont="1" applyFill="1" applyBorder="1" applyAlignment="1">
      <alignment horizontal="center" vertical="center"/>
    </xf>
    <xf numFmtId="9" fontId="30" fillId="35" borderId="10" xfId="0" applyNumberFormat="1" applyFont="1" applyFill="1" applyBorder="1" applyAlignment="1">
      <alignment horizontal="center" vertical="center"/>
    </xf>
    <xf numFmtId="9" fontId="30" fillId="35" borderId="19" xfId="0" applyNumberFormat="1" applyFont="1" applyFill="1" applyBorder="1" applyAlignment="1">
      <alignment horizontal="center" vertical="center"/>
    </xf>
    <xf numFmtId="9" fontId="30" fillId="38" borderId="11" xfId="0" applyNumberFormat="1" applyFont="1" applyFill="1" applyBorder="1" applyAlignment="1">
      <alignment horizontal="center" vertical="center"/>
    </xf>
    <xf numFmtId="9" fontId="30" fillId="38" borderId="12" xfId="0" applyNumberFormat="1" applyFont="1" applyFill="1" applyBorder="1" applyAlignment="1">
      <alignment horizontal="center" vertical="center"/>
    </xf>
    <xf numFmtId="0" fontId="30" fillId="0" borderId="10"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10"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5" xfId="0" applyFont="1" applyFill="1" applyBorder="1" applyAlignment="1">
      <alignment horizontal="center" vertical="center" wrapText="1"/>
    </xf>
    <xf numFmtId="0" fontId="30" fillId="0" borderId="17"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7" fillId="0" borderId="12" xfId="0" applyFont="1" applyFill="1" applyBorder="1" applyAlignment="1">
      <alignment horizontal="center" vertical="center" wrapText="1"/>
    </xf>
    <xf numFmtId="9" fontId="30" fillId="35" borderId="10" xfId="0" applyNumberFormat="1" applyFont="1" applyFill="1" applyBorder="1" applyAlignment="1">
      <alignment horizontal="center" vertical="center" wrapText="1"/>
    </xf>
    <xf numFmtId="9" fontId="30" fillId="35" borderId="11" xfId="0" applyNumberFormat="1" applyFont="1" applyFill="1" applyBorder="1" applyAlignment="1">
      <alignment horizontal="center" vertical="center" wrapText="1"/>
    </xf>
    <xf numFmtId="9" fontId="30" fillId="35" borderId="12" xfId="0" applyNumberFormat="1" applyFont="1" applyFill="1" applyBorder="1" applyAlignment="1">
      <alignment horizontal="center" vertical="center" wrapText="1"/>
    </xf>
    <xf numFmtId="9" fontId="37" fillId="35" borderId="11" xfId="0" applyNumberFormat="1" applyFont="1" applyFill="1" applyBorder="1" applyAlignment="1">
      <alignment horizontal="center" vertical="center"/>
    </xf>
    <xf numFmtId="9" fontId="37" fillId="38" borderId="11" xfId="0" applyNumberFormat="1" applyFont="1" applyFill="1" applyBorder="1" applyAlignment="1">
      <alignment horizontal="center" vertical="center"/>
    </xf>
    <xf numFmtId="0" fontId="98" fillId="37" borderId="10" xfId="0" applyFont="1" applyFill="1" applyBorder="1" applyAlignment="1">
      <alignment horizontal="center" vertical="center" wrapText="1"/>
    </xf>
    <xf numFmtId="0" fontId="98" fillId="37" borderId="11" xfId="0" applyFont="1" applyFill="1" applyBorder="1" applyAlignment="1">
      <alignment horizontal="center" vertical="center" wrapText="1"/>
    </xf>
    <xf numFmtId="0" fontId="98" fillId="37" borderId="12" xfId="0" applyFont="1" applyFill="1" applyBorder="1" applyAlignment="1">
      <alignment horizontal="center" vertical="center" wrapText="1"/>
    </xf>
    <xf numFmtId="0" fontId="37" fillId="33" borderId="10" xfId="0" applyFont="1" applyFill="1" applyBorder="1" applyAlignment="1">
      <alignment horizontal="center" vertical="center" wrapText="1"/>
    </xf>
    <xf numFmtId="0" fontId="37" fillId="33" borderId="11" xfId="0" applyFont="1" applyFill="1" applyBorder="1" applyAlignment="1">
      <alignment horizontal="center" vertical="center" wrapText="1"/>
    </xf>
    <xf numFmtId="0" fontId="37" fillId="33" borderId="12" xfId="0" applyFont="1" applyFill="1" applyBorder="1" applyAlignment="1">
      <alignment horizontal="center" vertical="center" wrapText="1"/>
    </xf>
    <xf numFmtId="0" fontId="108" fillId="35" borderId="10" xfId="0" applyFont="1" applyFill="1" applyBorder="1" applyAlignment="1">
      <alignment horizontal="center" vertical="center" wrapText="1"/>
    </xf>
    <xf numFmtId="0" fontId="108" fillId="35" borderId="11" xfId="0" applyFont="1" applyFill="1" applyBorder="1" applyAlignment="1">
      <alignment horizontal="center" vertical="center" wrapText="1"/>
    </xf>
    <xf numFmtId="0" fontId="108" fillId="35" borderId="12" xfId="0" applyFont="1" applyFill="1" applyBorder="1" applyAlignment="1">
      <alignment horizontal="center" vertical="center" wrapText="1"/>
    </xf>
    <xf numFmtId="0" fontId="30" fillId="38" borderId="10" xfId="0" applyFont="1" applyFill="1" applyBorder="1" applyAlignment="1">
      <alignment horizontal="center" vertical="center"/>
    </xf>
    <xf numFmtId="0" fontId="30" fillId="38" borderId="12" xfId="0" applyFont="1" applyFill="1" applyBorder="1" applyAlignment="1">
      <alignment horizontal="center" vertical="center"/>
    </xf>
    <xf numFmtId="0" fontId="30" fillId="35" borderId="10" xfId="0" applyFont="1" applyFill="1" applyBorder="1" applyAlignment="1">
      <alignment horizontal="center" vertical="center"/>
    </xf>
    <xf numFmtId="0" fontId="30" fillId="35" borderId="12" xfId="0" applyFont="1" applyFill="1" applyBorder="1" applyAlignment="1">
      <alignment horizontal="center" vertical="center"/>
    </xf>
    <xf numFmtId="0" fontId="24" fillId="0" borderId="35" xfId="0" applyFont="1" applyBorder="1" applyAlignment="1">
      <alignment horizontal="left" vertical="center" wrapText="1"/>
    </xf>
    <xf numFmtId="0" fontId="24" fillId="0" borderId="19" xfId="0" applyFont="1" applyBorder="1" applyAlignment="1">
      <alignment horizontal="left" vertical="center" wrapText="1"/>
    </xf>
    <xf numFmtId="0" fontId="24" fillId="0" borderId="36" xfId="0" applyFont="1" applyBorder="1" applyAlignment="1">
      <alignment horizontal="left" vertical="center" wrapText="1"/>
    </xf>
    <xf numFmtId="0" fontId="24" fillId="0" borderId="48" xfId="0" applyFont="1" applyBorder="1" applyAlignment="1">
      <alignment horizontal="left" vertical="center" wrapText="1"/>
    </xf>
    <xf numFmtId="0" fontId="24" fillId="0" borderId="0" xfId="0" applyFont="1" applyBorder="1" applyAlignment="1">
      <alignment horizontal="left" vertical="center" wrapText="1"/>
    </xf>
    <xf numFmtId="0" fontId="24" fillId="0" borderId="16" xfId="0" applyFont="1" applyBorder="1" applyAlignment="1">
      <alignment horizontal="left" vertical="center" wrapText="1"/>
    </xf>
    <xf numFmtId="0" fontId="24" fillId="0" borderId="21" xfId="0" applyFont="1" applyBorder="1" applyAlignment="1">
      <alignment horizontal="left" vertical="center" wrapText="1"/>
    </xf>
    <xf numFmtId="0" fontId="24" fillId="0" borderId="22" xfId="0" applyFont="1" applyBorder="1" applyAlignment="1">
      <alignment horizontal="left" vertical="center" wrapText="1"/>
    </xf>
    <xf numFmtId="0" fontId="24" fillId="0" borderId="18" xfId="0" applyFont="1" applyBorder="1" applyAlignment="1">
      <alignment horizontal="left" vertical="center" wrapText="1"/>
    </xf>
    <xf numFmtId="0" fontId="24" fillId="35" borderId="10" xfId="0" applyFont="1" applyFill="1" applyBorder="1" applyAlignment="1">
      <alignment horizontal="left" vertical="center" wrapText="1"/>
    </xf>
    <xf numFmtId="0" fontId="24" fillId="35" borderId="11" xfId="0" applyFont="1" applyFill="1" applyBorder="1" applyAlignment="1">
      <alignment horizontal="left" vertical="center" wrapText="1"/>
    </xf>
    <xf numFmtId="0" fontId="24" fillId="35" borderId="12" xfId="0" applyFont="1" applyFill="1" applyBorder="1" applyAlignment="1">
      <alignment horizontal="left" vertical="center" wrapText="1"/>
    </xf>
    <xf numFmtId="0" fontId="20" fillId="33" borderId="10" xfId="0" applyFont="1" applyFill="1" applyBorder="1" applyAlignment="1">
      <alignment horizontal="center" vertical="center" wrapText="1"/>
    </xf>
    <xf numFmtId="0" fontId="20" fillId="33" borderId="11" xfId="0" applyFont="1" applyFill="1" applyBorder="1" applyAlignment="1">
      <alignment horizontal="center" vertical="center" wrapText="1"/>
    </xf>
    <xf numFmtId="0" fontId="20" fillId="33" borderId="12" xfId="0" applyFont="1" applyFill="1" applyBorder="1" applyAlignment="1">
      <alignment horizontal="center" vertical="center" wrapText="1"/>
    </xf>
    <xf numFmtId="0" fontId="28" fillId="0" borderId="10" xfId="0" applyFont="1" applyFill="1" applyBorder="1" applyAlignment="1">
      <alignment horizontal="left" vertical="center" wrapText="1"/>
    </xf>
    <xf numFmtId="0" fontId="28" fillId="0" borderId="11" xfId="0" applyFont="1" applyFill="1" applyBorder="1" applyAlignment="1">
      <alignment horizontal="left" vertical="center" wrapText="1"/>
    </xf>
    <xf numFmtId="0" fontId="28" fillId="0" borderId="12"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33" borderId="10" xfId="0" applyFont="1" applyFill="1" applyBorder="1" applyAlignment="1">
      <alignment horizontal="left" vertical="center" wrapText="1"/>
    </xf>
    <xf numFmtId="0" fontId="25" fillId="33" borderId="11" xfId="0" applyFont="1" applyFill="1" applyBorder="1" applyAlignment="1">
      <alignment horizontal="left" vertical="center" wrapText="1"/>
    </xf>
    <xf numFmtId="0" fontId="25" fillId="33" borderId="12" xfId="0" applyFont="1" applyFill="1" applyBorder="1" applyAlignment="1">
      <alignment horizontal="left" vertical="center" wrapText="1"/>
    </xf>
    <xf numFmtId="0" fontId="28" fillId="0" borderId="10"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3" fontId="28" fillId="34" borderId="10" xfId="0" applyNumberFormat="1" applyFont="1" applyFill="1" applyBorder="1" applyAlignment="1">
      <alignment horizontal="center" vertical="center" wrapText="1"/>
    </xf>
    <xf numFmtId="3" fontId="28" fillId="34" borderId="11" xfId="0" applyNumberFormat="1" applyFont="1" applyFill="1" applyBorder="1" applyAlignment="1">
      <alignment horizontal="center" vertical="center" wrapText="1"/>
    </xf>
    <xf numFmtId="3" fontId="28" fillId="34" borderId="12" xfId="0" applyNumberFormat="1" applyFont="1" applyFill="1" applyBorder="1" applyAlignment="1">
      <alignment horizontal="center" vertical="center" wrapText="1"/>
    </xf>
    <xf numFmtId="3" fontId="28" fillId="34" borderId="11" xfId="0" applyNumberFormat="1" applyFont="1" applyFill="1" applyBorder="1" applyAlignment="1">
      <alignment horizontal="center" vertical="center"/>
    </xf>
    <xf numFmtId="3" fontId="28" fillId="34" borderId="12" xfId="0" applyNumberFormat="1" applyFont="1" applyFill="1" applyBorder="1" applyAlignment="1">
      <alignment horizontal="center" vertical="center"/>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9" fontId="25" fillId="0" borderId="10" xfId="0" applyNumberFormat="1" applyFont="1" applyFill="1" applyBorder="1" applyAlignment="1">
      <alignment horizontal="center" vertical="center"/>
    </xf>
    <xf numFmtId="9" fontId="25" fillId="0" borderId="11" xfId="0" applyNumberFormat="1" applyFont="1" applyFill="1" applyBorder="1" applyAlignment="1">
      <alignment horizontal="center" vertical="center"/>
    </xf>
    <xf numFmtId="9" fontId="25" fillId="0" borderId="12" xfId="0" applyNumberFormat="1" applyFont="1" applyFill="1" applyBorder="1" applyAlignment="1">
      <alignment horizontal="center" vertical="center"/>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5" fillId="0" borderId="10"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5"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8" fillId="0" borderId="11" xfId="0" applyFont="1" applyFill="1" applyBorder="1" applyAlignment="1">
      <alignment horizontal="center" vertical="center" wrapText="1"/>
    </xf>
    <xf numFmtId="9" fontId="28" fillId="0" borderId="10" xfId="0" applyNumberFormat="1" applyFont="1" applyFill="1" applyBorder="1" applyAlignment="1">
      <alignment horizontal="center" vertical="center" wrapText="1"/>
    </xf>
    <xf numFmtId="9" fontId="28" fillId="0" borderId="11" xfId="0" applyNumberFormat="1" applyFont="1" applyFill="1" applyBorder="1" applyAlignment="1">
      <alignment horizontal="center" vertical="center" wrapText="1"/>
    </xf>
    <xf numFmtId="9" fontId="28" fillId="0" borderId="12" xfId="0" applyNumberFormat="1" applyFont="1" applyFill="1" applyBorder="1" applyAlignment="1">
      <alignment horizontal="center" vertical="center" wrapText="1"/>
    </xf>
    <xf numFmtId="9" fontId="28" fillId="0" borderId="10" xfId="0" applyNumberFormat="1" applyFont="1" applyFill="1" applyBorder="1" applyAlignment="1">
      <alignment horizontal="center" vertical="center"/>
    </xf>
    <xf numFmtId="9" fontId="28" fillId="0" borderId="11" xfId="0" applyNumberFormat="1" applyFont="1" applyFill="1" applyBorder="1" applyAlignment="1">
      <alignment horizontal="center" vertical="center"/>
    </xf>
    <xf numFmtId="9" fontId="28" fillId="0" borderId="12" xfId="0" applyNumberFormat="1" applyFont="1" applyFill="1" applyBorder="1" applyAlignment="1">
      <alignment horizontal="center" vertical="center"/>
    </xf>
    <xf numFmtId="9" fontId="20" fillId="0" borderId="10" xfId="0" applyNumberFormat="1" applyFont="1" applyFill="1" applyBorder="1" applyAlignment="1">
      <alignment horizontal="center" vertical="center"/>
    </xf>
    <xf numFmtId="9" fontId="20" fillId="0" borderId="11" xfId="0" applyNumberFormat="1" applyFont="1" applyFill="1" applyBorder="1" applyAlignment="1">
      <alignment horizontal="center" vertical="center"/>
    </xf>
    <xf numFmtId="9" fontId="20" fillId="0" borderId="12" xfId="0" applyNumberFormat="1" applyFont="1" applyFill="1" applyBorder="1" applyAlignment="1">
      <alignment horizontal="center" vertical="center"/>
    </xf>
    <xf numFmtId="9" fontId="37" fillId="0" borderId="10" xfId="0" applyNumberFormat="1" applyFont="1" applyFill="1" applyBorder="1" applyAlignment="1">
      <alignment horizontal="left" vertical="center" wrapText="1"/>
    </xf>
    <xf numFmtId="9" fontId="37" fillId="0" borderId="12" xfId="0" applyNumberFormat="1" applyFont="1" applyFill="1" applyBorder="1" applyAlignment="1">
      <alignment horizontal="left" vertical="center" wrapText="1"/>
    </xf>
    <xf numFmtId="9" fontId="29" fillId="0" borderId="10" xfId="0" applyNumberFormat="1" applyFont="1" applyFill="1" applyBorder="1" applyAlignment="1">
      <alignment horizontal="center" vertical="center" wrapText="1"/>
    </xf>
    <xf numFmtId="9" fontId="29" fillId="0" borderId="12" xfId="0" applyNumberFormat="1" applyFont="1" applyFill="1" applyBorder="1" applyAlignment="1">
      <alignment horizontal="center" vertical="center" wrapText="1"/>
    </xf>
    <xf numFmtId="9" fontId="25" fillId="0" borderId="50" xfId="0" applyNumberFormat="1" applyFont="1" applyFill="1" applyBorder="1" applyAlignment="1">
      <alignment horizontal="center" vertical="center"/>
    </xf>
    <xf numFmtId="0" fontId="21" fillId="0" borderId="51"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55" xfId="0" applyFont="1" applyBorder="1" applyAlignment="1">
      <alignment horizontal="center" vertical="center" wrapText="1"/>
    </xf>
    <xf numFmtId="0" fontId="21" fillId="0" borderId="51" xfId="0" applyFont="1" applyBorder="1" applyAlignment="1">
      <alignment horizontal="center" vertical="center"/>
    </xf>
    <xf numFmtId="0" fontId="21" fillId="0" borderId="54" xfId="0" applyFont="1" applyBorder="1" applyAlignment="1">
      <alignment horizontal="center" vertical="center"/>
    </xf>
    <xf numFmtId="0" fontId="21" fillId="0" borderId="55" xfId="0" applyFont="1" applyBorder="1" applyAlignment="1">
      <alignment horizontal="center" vertical="center"/>
    </xf>
    <xf numFmtId="0" fontId="77" fillId="33" borderId="13" xfId="0" applyFont="1" applyFill="1" applyBorder="1" applyAlignment="1">
      <alignment horizontal="center" vertical="center"/>
    </xf>
    <xf numFmtId="49" fontId="77" fillId="33" borderId="10" xfId="0" applyNumberFormat="1" applyFont="1" applyFill="1" applyBorder="1" applyAlignment="1">
      <alignment horizontal="center" vertical="center"/>
    </xf>
    <xf numFmtId="49" fontId="77" fillId="33" borderId="11" xfId="0" applyNumberFormat="1" applyFont="1" applyFill="1" applyBorder="1" applyAlignment="1">
      <alignment horizontal="center" vertical="center"/>
    </xf>
    <xf numFmtId="49" fontId="77" fillId="33" borderId="12" xfId="0" applyNumberFormat="1" applyFont="1" applyFill="1" applyBorder="1" applyAlignment="1">
      <alignment horizontal="center" vertical="center"/>
    </xf>
    <xf numFmtId="0" fontId="77" fillId="33" borderId="10" xfId="0" applyFont="1" applyFill="1" applyBorder="1" applyAlignment="1">
      <alignment horizontal="center" vertical="center" wrapText="1"/>
    </xf>
    <xf numFmtId="0" fontId="77" fillId="33" borderId="11" xfId="0" applyFont="1" applyFill="1" applyBorder="1" applyAlignment="1">
      <alignment horizontal="center" vertical="center" wrapText="1"/>
    </xf>
    <xf numFmtId="0" fontId="77" fillId="33" borderId="12" xfId="0" applyFont="1" applyFill="1" applyBorder="1" applyAlignment="1">
      <alignment horizontal="center" vertical="center" wrapText="1"/>
    </xf>
    <xf numFmtId="0" fontId="76" fillId="35" borderId="10" xfId="0" applyFont="1" applyFill="1" applyBorder="1" applyAlignment="1">
      <alignment horizontal="center" vertical="center"/>
    </xf>
    <xf numFmtId="0" fontId="76" fillId="35" borderId="11" xfId="0" applyFont="1" applyFill="1" applyBorder="1" applyAlignment="1">
      <alignment horizontal="center" vertical="center"/>
    </xf>
    <xf numFmtId="0" fontId="76" fillId="35" borderId="12" xfId="0" applyFont="1" applyFill="1" applyBorder="1" applyAlignment="1">
      <alignment horizontal="center" vertical="center"/>
    </xf>
    <xf numFmtId="0" fontId="76" fillId="35" borderId="36" xfId="0" applyFont="1" applyFill="1" applyBorder="1" applyAlignment="1">
      <alignment horizontal="center" vertical="center"/>
    </xf>
    <xf numFmtId="0" fontId="77" fillId="35" borderId="10" xfId="0" applyFont="1" applyFill="1" applyBorder="1" applyAlignment="1">
      <alignment horizontal="center" vertical="center" wrapText="1"/>
    </xf>
    <xf numFmtId="0" fontId="77" fillId="35" borderId="11" xfId="0" applyFont="1" applyFill="1" applyBorder="1" applyAlignment="1">
      <alignment horizontal="center" vertical="center" wrapText="1"/>
    </xf>
    <xf numFmtId="0" fontId="81" fillId="33" borderId="10" xfId="0" applyFont="1" applyFill="1" applyBorder="1" applyAlignment="1">
      <alignment horizontal="center" vertical="center" wrapText="1"/>
    </xf>
    <xf numFmtId="0" fontId="81" fillId="33" borderId="11" xfId="0" applyFont="1" applyFill="1" applyBorder="1" applyAlignment="1">
      <alignment horizontal="center" vertical="center" wrapText="1"/>
    </xf>
    <xf numFmtId="0" fontId="81" fillId="33" borderId="18" xfId="0" applyFont="1" applyFill="1" applyBorder="1" applyAlignment="1">
      <alignment horizontal="center" vertical="center" wrapText="1"/>
    </xf>
    <xf numFmtId="0" fontId="77" fillId="33" borderId="10" xfId="0" applyFont="1" applyFill="1" applyBorder="1" applyAlignment="1">
      <alignment horizontal="center" vertical="center"/>
    </xf>
    <xf numFmtId="0" fontId="77" fillId="33" borderId="11" xfId="0" applyFont="1" applyFill="1" applyBorder="1" applyAlignment="1">
      <alignment horizontal="center" vertical="center"/>
    </xf>
    <xf numFmtId="0" fontId="77" fillId="33" borderId="12" xfId="0" applyFont="1" applyFill="1" applyBorder="1" applyAlignment="1">
      <alignment horizontal="center" vertical="center"/>
    </xf>
    <xf numFmtId="0" fontId="77" fillId="33" borderId="15" xfId="0" applyFont="1" applyFill="1" applyBorder="1" applyAlignment="1">
      <alignment horizontal="center" vertical="center" wrapText="1"/>
    </xf>
    <xf numFmtId="0" fontId="77" fillId="33" borderId="17" xfId="0" applyFont="1" applyFill="1" applyBorder="1" applyAlignment="1">
      <alignment horizontal="center" vertical="center" wrapText="1"/>
    </xf>
    <xf numFmtId="0" fontId="76" fillId="0" borderId="10" xfId="0" applyFont="1" applyBorder="1" applyAlignment="1">
      <alignment horizontal="center"/>
    </xf>
    <xf numFmtId="0" fontId="76" fillId="0" borderId="11" xfId="0" applyFont="1" applyBorder="1" applyAlignment="1">
      <alignment horizontal="center"/>
    </xf>
    <xf numFmtId="0" fontId="76" fillId="0" borderId="12" xfId="0" applyFont="1" applyBorder="1" applyAlignment="1">
      <alignment horizontal="center"/>
    </xf>
    <xf numFmtId="0" fontId="77" fillId="0" borderId="35" xfId="0" applyFont="1" applyBorder="1" applyAlignment="1">
      <alignment horizontal="center" vertical="center" wrapText="1"/>
    </xf>
    <xf numFmtId="0" fontId="77" fillId="0" borderId="19" xfId="0" applyFont="1" applyBorder="1" applyAlignment="1">
      <alignment horizontal="center" vertical="center" wrapText="1"/>
    </xf>
    <xf numFmtId="0" fontId="77" fillId="0" borderId="36" xfId="0" applyFont="1" applyBorder="1" applyAlignment="1">
      <alignment horizontal="center" vertical="center" wrapText="1"/>
    </xf>
    <xf numFmtId="0" fontId="77" fillId="0" borderId="48" xfId="0" applyFont="1" applyBorder="1" applyAlignment="1">
      <alignment horizontal="center" vertical="center" wrapText="1"/>
    </xf>
    <xf numFmtId="0" fontId="77" fillId="0" borderId="0" xfId="0" applyFont="1" applyBorder="1" applyAlignment="1">
      <alignment horizontal="center" vertical="center" wrapText="1"/>
    </xf>
    <xf numFmtId="0" fontId="77" fillId="0" borderId="16" xfId="0" applyFont="1" applyBorder="1" applyAlignment="1">
      <alignment horizontal="center" vertical="center" wrapText="1"/>
    </xf>
    <xf numFmtId="0" fontId="77" fillId="0" borderId="21" xfId="0" applyFont="1" applyBorder="1" applyAlignment="1">
      <alignment horizontal="center" vertical="center" wrapText="1"/>
    </xf>
    <xf numFmtId="0" fontId="77" fillId="0" borderId="22" xfId="0" applyFont="1" applyBorder="1" applyAlignment="1">
      <alignment horizontal="center" vertical="center" wrapText="1"/>
    </xf>
    <xf numFmtId="0" fontId="77" fillId="0" borderId="18" xfId="0" applyFont="1" applyBorder="1" applyAlignment="1">
      <alignment horizontal="center" vertical="center" wrapText="1"/>
    </xf>
    <xf numFmtId="0" fontId="77" fillId="35" borderId="11" xfId="0" applyFont="1" applyFill="1" applyBorder="1" applyAlignment="1">
      <alignment horizontal="center" vertical="center"/>
    </xf>
    <xf numFmtId="0" fontId="77" fillId="35" borderId="12" xfId="0" applyFont="1" applyFill="1" applyBorder="1" applyAlignment="1">
      <alignment horizontal="center" vertical="center"/>
    </xf>
    <xf numFmtId="0" fontId="77" fillId="33" borderId="21" xfId="0" applyFont="1" applyFill="1" applyBorder="1" applyAlignment="1">
      <alignment horizontal="center" vertical="center" wrapText="1"/>
    </xf>
    <xf numFmtId="0" fontId="77" fillId="35" borderId="12" xfId="0" applyFont="1" applyFill="1" applyBorder="1" applyAlignment="1">
      <alignment horizontal="center" vertical="center" wrapText="1"/>
    </xf>
    <xf numFmtId="0" fontId="76" fillId="35" borderId="10" xfId="0" applyFont="1" applyFill="1" applyBorder="1" applyAlignment="1">
      <alignment horizontal="center" vertical="center" wrapText="1"/>
    </xf>
    <xf numFmtId="0" fontId="76" fillId="35" borderId="11" xfId="0" applyFont="1" applyFill="1" applyBorder="1" applyAlignment="1">
      <alignment horizontal="center" vertical="center" wrapText="1"/>
    </xf>
    <xf numFmtId="0" fontId="76" fillId="35" borderId="12" xfId="0" applyFont="1" applyFill="1" applyBorder="1" applyAlignment="1">
      <alignment horizontal="center" vertical="center" wrapText="1"/>
    </xf>
    <xf numFmtId="0" fontId="77" fillId="35" borderId="79" xfId="0" applyFont="1" applyFill="1" applyBorder="1" applyAlignment="1">
      <alignment horizontal="center" vertical="center" wrapText="1"/>
    </xf>
    <xf numFmtId="0" fontId="77" fillId="33" borderId="18" xfId="0" applyFont="1" applyFill="1" applyBorder="1" applyAlignment="1">
      <alignment horizontal="center" vertical="center" wrapText="1"/>
    </xf>
    <xf numFmtId="0" fontId="77" fillId="35" borderId="56" xfId="0" applyFont="1" applyFill="1" applyBorder="1" applyAlignment="1">
      <alignment horizontal="center" vertical="center" wrapText="1"/>
    </xf>
    <xf numFmtId="0" fontId="77" fillId="35" borderId="81" xfId="0" applyFont="1" applyFill="1" applyBorder="1" applyAlignment="1">
      <alignment horizontal="center" vertical="center" wrapText="1"/>
    </xf>
    <xf numFmtId="0" fontId="77" fillId="35" borderId="57" xfId="0" applyFont="1" applyFill="1" applyBorder="1" applyAlignment="1">
      <alignment horizontal="center" vertical="center" wrapText="1"/>
    </xf>
    <xf numFmtId="0" fontId="77" fillId="33" borderId="22" xfId="0" applyFont="1" applyFill="1" applyBorder="1" applyAlignment="1">
      <alignment horizontal="center" vertical="center" wrapText="1"/>
    </xf>
    <xf numFmtId="0" fontId="77" fillId="0" borderId="10" xfId="0" applyFont="1" applyFill="1" applyBorder="1" applyAlignment="1">
      <alignment horizontal="center" vertical="center"/>
    </xf>
    <xf numFmtId="0" fontId="77" fillId="0" borderId="11" xfId="0" applyFont="1" applyFill="1" applyBorder="1" applyAlignment="1">
      <alignment horizontal="center" vertical="center"/>
    </xf>
    <xf numFmtId="0" fontId="77" fillId="0" borderId="12" xfId="0" applyFont="1" applyFill="1" applyBorder="1" applyAlignment="1">
      <alignment horizontal="center" vertical="center"/>
    </xf>
    <xf numFmtId="0" fontId="77" fillId="0" borderId="15" xfId="0" applyFont="1" applyFill="1" applyBorder="1" applyAlignment="1">
      <alignment horizontal="center" vertical="center" wrapText="1"/>
    </xf>
    <xf numFmtId="0" fontId="77" fillId="0" borderId="17" xfId="0" applyFont="1" applyFill="1" applyBorder="1" applyAlignment="1">
      <alignment horizontal="center" vertical="center" wrapText="1"/>
    </xf>
    <xf numFmtId="0" fontId="76" fillId="0" borderId="10" xfId="0" applyFont="1" applyFill="1" applyBorder="1" applyAlignment="1">
      <alignment horizontal="center" vertical="center" wrapText="1"/>
    </xf>
    <xf numFmtId="0" fontId="76" fillId="0" borderId="11" xfId="0" applyFont="1" applyFill="1" applyBorder="1" applyAlignment="1">
      <alignment horizontal="center" vertical="center" wrapText="1"/>
    </xf>
    <xf numFmtId="0" fontId="76" fillId="0" borderId="12" xfId="0" applyFont="1" applyFill="1" applyBorder="1" applyAlignment="1">
      <alignment horizontal="center" vertical="center" wrapText="1"/>
    </xf>
    <xf numFmtId="9" fontId="77" fillId="35" borderId="10" xfId="0" applyNumberFormat="1" applyFont="1" applyFill="1" applyBorder="1" applyAlignment="1">
      <alignment horizontal="center" vertical="center"/>
    </xf>
    <xf numFmtId="9" fontId="77" fillId="35" borderId="11" xfId="0" applyNumberFormat="1" applyFont="1" applyFill="1" applyBorder="1" applyAlignment="1">
      <alignment horizontal="center" vertical="center"/>
    </xf>
    <xf numFmtId="9" fontId="77" fillId="35" borderId="12" xfId="0" applyNumberFormat="1" applyFont="1" applyFill="1" applyBorder="1" applyAlignment="1">
      <alignment horizontal="center" vertical="center"/>
    </xf>
    <xf numFmtId="0" fontId="77" fillId="0" borderId="10" xfId="0" applyFont="1" applyFill="1" applyBorder="1" applyAlignment="1">
      <alignment horizontal="center" vertical="center" wrapText="1"/>
    </xf>
    <xf numFmtId="0" fontId="77" fillId="0" borderId="11" xfId="0" applyFont="1" applyFill="1" applyBorder="1" applyAlignment="1">
      <alignment horizontal="center" vertical="center" wrapText="1"/>
    </xf>
    <xf numFmtId="0" fontId="77" fillId="0" borderId="12" xfId="0" applyFont="1" applyFill="1" applyBorder="1" applyAlignment="1">
      <alignment horizontal="center" vertical="center" wrapText="1"/>
    </xf>
    <xf numFmtId="9" fontId="76" fillId="35" borderId="10" xfId="0" applyNumberFormat="1" applyFont="1" applyFill="1" applyBorder="1" applyAlignment="1">
      <alignment horizontal="center" vertical="center"/>
    </xf>
    <xf numFmtId="9" fontId="76" fillId="35" borderId="11" xfId="0" applyNumberFormat="1" applyFont="1" applyFill="1" applyBorder="1" applyAlignment="1">
      <alignment horizontal="center" vertical="center"/>
    </xf>
    <xf numFmtId="9" fontId="76" fillId="35" borderId="12" xfId="0" applyNumberFormat="1" applyFont="1" applyFill="1" applyBorder="1" applyAlignment="1">
      <alignment horizontal="center" vertical="center"/>
    </xf>
    <xf numFmtId="0" fontId="87" fillId="0" borderId="60" xfId="0" applyFont="1" applyBorder="1" applyAlignment="1">
      <alignment horizontal="center" vertical="center" wrapText="1"/>
    </xf>
    <xf numFmtId="0" fontId="87" fillId="0" borderId="63" xfId="0" applyFont="1" applyBorder="1" applyAlignment="1">
      <alignment horizontal="center" vertical="center" wrapText="1"/>
    </xf>
    <xf numFmtId="0" fontId="87" fillId="0" borderId="65"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18" xfId="0" applyFont="1" applyBorder="1" applyAlignment="1">
      <alignment horizontal="center" vertical="center" wrapText="1"/>
    </xf>
    <xf numFmtId="0" fontId="24" fillId="35" borderId="11" xfId="0" applyFont="1" applyFill="1" applyBorder="1" applyAlignment="1">
      <alignment horizontal="center" vertical="center"/>
    </xf>
    <xf numFmtId="0" fontId="24" fillId="35" borderId="12" xfId="0" applyFont="1" applyFill="1" applyBorder="1" applyAlignment="1">
      <alignment horizontal="center" vertical="center"/>
    </xf>
    <xf numFmtId="9" fontId="25" fillId="35" borderId="22" xfId="0" applyNumberFormat="1" applyFont="1" applyFill="1" applyBorder="1" applyAlignment="1">
      <alignment horizontal="center" vertical="center"/>
    </xf>
  </cellXfs>
  <cellStyles count="4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6" builtinId="3"/>
    <cellStyle name="Comma 5" xfId="45" xr:uid="{00000000-0005-0000-0000-00001C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7000000}"/>
    <cellStyle name="Normal 3" xfId="43" xr:uid="{00000000-0005-0000-0000-000028000000}"/>
    <cellStyle name="Normal_Formati_permbledhese_Investimet 2007" xfId="47" xr:uid="{00000000-0005-0000-0000-000029000000}"/>
    <cellStyle name="Normal_Tabela_Investimeve" xfId="48" xr:uid="{00000000-0005-0000-0000-00002A000000}"/>
    <cellStyle name="Note" xfId="15" builtinId="10" customBuiltin="1"/>
    <cellStyle name="Output" xfId="10" builtinId="21" customBuiltin="1"/>
    <cellStyle name="Percent" xfId="44"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5"/>
  <sheetViews>
    <sheetView topLeftCell="A328" zoomScale="184" zoomScaleNormal="184" workbookViewId="0">
      <selection activeCell="H201" sqref="H201"/>
    </sheetView>
  </sheetViews>
  <sheetFormatPr defaultRowHeight="15" x14ac:dyDescent="0.25"/>
  <cols>
    <col min="2" max="2" width="29.140625" customWidth="1"/>
    <col min="3" max="5" width="11.7109375" customWidth="1"/>
    <col min="6" max="6" width="12.5703125" customWidth="1"/>
    <col min="7" max="7" width="12.5703125" style="4" customWidth="1"/>
    <col min="8" max="8" width="11.85546875" customWidth="1"/>
    <col min="9" max="9" width="10.85546875" customWidth="1"/>
  </cols>
  <sheetData>
    <row r="1" spans="1:8" x14ac:dyDescent="0.25">
      <c r="A1" s="611" t="s">
        <v>136</v>
      </c>
      <c r="B1" s="612"/>
      <c r="C1" s="612"/>
      <c r="D1" s="612"/>
      <c r="E1" s="612"/>
      <c r="F1" s="612"/>
      <c r="G1" s="102"/>
      <c r="H1" s="102"/>
    </row>
    <row r="2" spans="1:8" x14ac:dyDescent="0.25">
      <c r="B2" s="616" t="s">
        <v>137</v>
      </c>
      <c r="C2" s="616"/>
      <c r="D2" s="616"/>
      <c r="E2" s="616"/>
      <c r="F2" s="616"/>
      <c r="G2" s="3"/>
    </row>
    <row r="3" spans="1:8" ht="15.75" thickBot="1" x14ac:dyDescent="0.3"/>
    <row r="4" spans="1:8" ht="15.75" thickBot="1" x14ac:dyDescent="0.3">
      <c r="B4" s="5" t="s">
        <v>10</v>
      </c>
      <c r="C4" s="617" t="s">
        <v>9</v>
      </c>
      <c r="D4" s="617"/>
      <c r="E4" s="617"/>
      <c r="F4" s="617"/>
      <c r="G4" s="6"/>
    </row>
    <row r="5" spans="1:8" ht="15.75" thickBot="1" x14ac:dyDescent="0.3">
      <c r="B5" s="5" t="s">
        <v>0</v>
      </c>
      <c r="C5" s="618" t="s">
        <v>8</v>
      </c>
      <c r="D5" s="619"/>
      <c r="E5" s="619"/>
      <c r="F5" s="620"/>
      <c r="G5" s="7"/>
    </row>
    <row r="6" spans="1:8" ht="15.75" thickBot="1" x14ac:dyDescent="0.3">
      <c r="B6" s="5" t="s">
        <v>11</v>
      </c>
      <c r="C6" s="621" t="s">
        <v>130</v>
      </c>
      <c r="D6" s="622"/>
      <c r="E6" s="622"/>
      <c r="F6" s="623"/>
      <c r="G6" s="8"/>
    </row>
    <row r="7" spans="1:8" ht="15.75" thickBot="1" x14ac:dyDescent="0.3">
      <c r="B7" s="613" t="s">
        <v>2</v>
      </c>
      <c r="C7" s="614"/>
      <c r="D7" s="614"/>
      <c r="E7" s="614"/>
      <c r="F7" s="615"/>
      <c r="G7" s="9"/>
    </row>
    <row r="8" spans="1:8" ht="15.75" thickBot="1" x14ac:dyDescent="0.3">
      <c r="B8" s="627" t="s">
        <v>12</v>
      </c>
      <c r="C8" s="628"/>
      <c r="D8" s="628"/>
      <c r="E8" s="628"/>
      <c r="F8" s="629"/>
      <c r="G8" s="10"/>
    </row>
    <row r="9" spans="1:8" ht="15.75" thickBot="1" x14ac:dyDescent="0.3">
      <c r="B9" s="627"/>
      <c r="C9" s="628"/>
      <c r="D9" s="628"/>
      <c r="E9" s="628"/>
      <c r="F9" s="629"/>
      <c r="G9" s="10"/>
    </row>
    <row r="10" spans="1:8" ht="15.75" thickBot="1" x14ac:dyDescent="0.3">
      <c r="B10" s="627"/>
      <c r="C10" s="628"/>
      <c r="D10" s="628"/>
      <c r="E10" s="628"/>
      <c r="F10" s="629"/>
      <c r="G10" s="10"/>
    </row>
    <row r="11" spans="1:8" ht="31.5" customHeight="1" thickBot="1" x14ac:dyDescent="0.3">
      <c r="B11" s="11" t="s">
        <v>13</v>
      </c>
      <c r="C11" s="630" t="s">
        <v>14</v>
      </c>
      <c r="D11" s="631"/>
      <c r="E11" s="631"/>
      <c r="F11" s="632"/>
      <c r="G11" s="6"/>
    </row>
    <row r="12" spans="1:8" x14ac:dyDescent="0.25">
      <c r="B12" s="633" t="s">
        <v>15</v>
      </c>
      <c r="C12" s="12">
        <v>2020</v>
      </c>
      <c r="D12" s="12">
        <v>2021</v>
      </c>
      <c r="E12" s="12">
        <v>2022</v>
      </c>
      <c r="F12" s="12">
        <v>2023</v>
      </c>
      <c r="G12" s="13"/>
    </row>
    <row r="13" spans="1:8" ht="15.75" thickBot="1" x14ac:dyDescent="0.3">
      <c r="B13" s="634"/>
      <c r="C13" s="14" t="s">
        <v>1</v>
      </c>
      <c r="D13" s="14" t="s">
        <v>16</v>
      </c>
      <c r="E13" s="14" t="s">
        <v>16</v>
      </c>
      <c r="F13" s="14" t="s">
        <v>16</v>
      </c>
      <c r="G13" s="13"/>
    </row>
    <row r="14" spans="1:8" ht="15.75" thickBot="1" x14ac:dyDescent="0.3">
      <c r="B14" s="15" t="s">
        <v>17</v>
      </c>
      <c r="C14" s="74">
        <v>27</v>
      </c>
      <c r="D14" s="74">
        <v>28</v>
      </c>
      <c r="E14" s="74">
        <v>29</v>
      </c>
      <c r="F14" s="74">
        <v>29</v>
      </c>
      <c r="G14" s="18"/>
    </row>
    <row r="15" spans="1:8" ht="34.5" thickBot="1" x14ac:dyDescent="0.3">
      <c r="B15" s="19" t="s">
        <v>18</v>
      </c>
      <c r="C15" s="74">
        <v>36</v>
      </c>
      <c r="D15" s="74">
        <v>38</v>
      </c>
      <c r="E15" s="74">
        <v>40</v>
      </c>
      <c r="F15" s="74">
        <v>40</v>
      </c>
      <c r="G15" s="18"/>
    </row>
    <row r="16" spans="1:8" ht="23.25" thickBot="1" x14ac:dyDescent="0.3">
      <c r="B16" s="19" t="s">
        <v>19</v>
      </c>
      <c r="C16" s="17">
        <v>0.41499999999999998</v>
      </c>
      <c r="D16" s="17">
        <v>0.5</v>
      </c>
      <c r="E16" s="17">
        <v>0.55000000000000004</v>
      </c>
      <c r="F16" s="17">
        <v>0.6</v>
      </c>
      <c r="G16" s="18"/>
    </row>
    <row r="17" spans="2:8" ht="23.25" thickBot="1" x14ac:dyDescent="0.3">
      <c r="B17" s="19" t="s">
        <v>20</v>
      </c>
      <c r="C17" s="17">
        <v>0.62</v>
      </c>
      <c r="D17" s="17">
        <v>0.65</v>
      </c>
      <c r="E17" s="17">
        <v>0.65</v>
      </c>
      <c r="F17" s="17">
        <v>0.65</v>
      </c>
      <c r="G17" s="18"/>
    </row>
    <row r="18" spans="2:8" ht="23.25" thickBot="1" x14ac:dyDescent="0.3">
      <c r="B18" s="19" t="s">
        <v>21</v>
      </c>
      <c r="C18" s="17">
        <v>0.38</v>
      </c>
      <c r="D18" s="17">
        <v>0.35</v>
      </c>
      <c r="E18" s="17">
        <v>0.35</v>
      </c>
      <c r="F18" s="17">
        <v>0.35</v>
      </c>
      <c r="G18" s="18"/>
    </row>
    <row r="19" spans="2:8" ht="45.75" thickBot="1" x14ac:dyDescent="0.3">
      <c r="B19" s="19" t="s">
        <v>22</v>
      </c>
      <c r="C19" s="17">
        <v>0.7</v>
      </c>
      <c r="D19" s="17">
        <v>0.75</v>
      </c>
      <c r="E19" s="17">
        <v>0.8</v>
      </c>
      <c r="F19" s="17">
        <v>0.83</v>
      </c>
      <c r="G19" s="20"/>
    </row>
    <row r="20" spans="2:8" ht="34.5" thickBot="1" x14ac:dyDescent="0.3">
      <c r="B20" s="19" t="s">
        <v>23</v>
      </c>
      <c r="C20" s="17">
        <v>0.7</v>
      </c>
      <c r="D20" s="17">
        <v>0.75</v>
      </c>
      <c r="E20" s="17">
        <v>0.8</v>
      </c>
      <c r="F20" s="17">
        <v>0.85</v>
      </c>
      <c r="G20" s="18"/>
      <c r="H20" s="2"/>
    </row>
    <row r="21" spans="2:8" ht="37.5" customHeight="1" thickBot="1" x14ac:dyDescent="0.3">
      <c r="B21" s="21" t="s">
        <v>24</v>
      </c>
      <c r="C21" s="635" t="s">
        <v>25</v>
      </c>
      <c r="D21" s="636"/>
      <c r="E21" s="636"/>
      <c r="F21" s="637"/>
      <c r="G21" s="10"/>
    </row>
    <row r="22" spans="2:8" ht="15.75" thickBot="1" x14ac:dyDescent="0.3">
      <c r="B22" s="638" t="s">
        <v>26</v>
      </c>
      <c r="C22" s="639"/>
      <c r="D22" s="639"/>
      <c r="E22" s="639"/>
      <c r="F22" s="640"/>
      <c r="G22" s="13"/>
    </row>
    <row r="23" spans="2:8" ht="15.75" thickBot="1" x14ac:dyDescent="0.3">
      <c r="B23" s="15" t="s">
        <v>27</v>
      </c>
      <c r="C23" s="17">
        <v>0.4</v>
      </c>
      <c r="D23" s="17">
        <v>0.39</v>
      </c>
      <c r="E23" s="17">
        <v>0.38</v>
      </c>
      <c r="F23" s="17">
        <v>0.37</v>
      </c>
      <c r="G23" s="18"/>
    </row>
    <row r="24" spans="2:8" ht="15.75" thickBot="1" x14ac:dyDescent="0.3">
      <c r="B24" s="15" t="s">
        <v>28</v>
      </c>
      <c r="C24" s="17">
        <v>0.6</v>
      </c>
      <c r="D24" s="17">
        <v>0.61</v>
      </c>
      <c r="E24" s="17">
        <v>0.62</v>
      </c>
      <c r="F24" s="17">
        <v>0.63</v>
      </c>
      <c r="G24" s="18"/>
    </row>
    <row r="25" spans="2:8" ht="15.75" thickBot="1" x14ac:dyDescent="0.3">
      <c r="B25" s="15" t="s">
        <v>29</v>
      </c>
      <c r="C25" s="17">
        <v>0.56999999999999995</v>
      </c>
      <c r="D25" s="17">
        <v>0.5</v>
      </c>
      <c r="E25" s="17">
        <v>0.5</v>
      </c>
      <c r="F25" s="17">
        <v>0.5</v>
      </c>
      <c r="G25" s="18"/>
    </row>
    <row r="26" spans="2:8" ht="15.75" thickBot="1" x14ac:dyDescent="0.3">
      <c r="B26" s="15" t="s">
        <v>30</v>
      </c>
      <c r="C26" s="17">
        <v>0.48</v>
      </c>
      <c r="D26" s="17">
        <v>0.5</v>
      </c>
      <c r="E26" s="17">
        <v>0.5</v>
      </c>
      <c r="F26" s="17">
        <v>0.5</v>
      </c>
      <c r="G26" s="18"/>
    </row>
    <row r="27" spans="2:8" ht="23.25" thickBot="1" x14ac:dyDescent="0.3">
      <c r="B27" s="15" t="s">
        <v>31</v>
      </c>
      <c r="C27" s="22">
        <v>0</v>
      </c>
      <c r="D27" s="22">
        <v>0</v>
      </c>
      <c r="E27" s="22">
        <v>0</v>
      </c>
      <c r="F27" s="22">
        <v>0</v>
      </c>
      <c r="G27" s="23"/>
    </row>
    <row r="28" spans="2:8" ht="45.75" thickBot="1" x14ac:dyDescent="0.3">
      <c r="B28" s="19" t="s">
        <v>22</v>
      </c>
      <c r="C28" s="17">
        <v>0.7</v>
      </c>
      <c r="D28" s="17">
        <v>0.75</v>
      </c>
      <c r="E28" s="17">
        <v>0.8</v>
      </c>
      <c r="F28" s="17">
        <v>0.83</v>
      </c>
      <c r="G28" s="23"/>
    </row>
    <row r="29" spans="2:8" ht="23.25" thickBot="1" x14ac:dyDescent="0.3">
      <c r="B29" s="15" t="s">
        <v>32</v>
      </c>
      <c r="C29" s="22">
        <v>7</v>
      </c>
      <c r="D29" s="22">
        <v>8</v>
      </c>
      <c r="E29" s="22">
        <v>8</v>
      </c>
      <c r="F29" s="22">
        <v>8</v>
      </c>
      <c r="G29" s="23"/>
    </row>
    <row r="30" spans="2:8" ht="34.5" thickBot="1" x14ac:dyDescent="0.3">
      <c r="B30" s="85" t="s">
        <v>127</v>
      </c>
      <c r="C30" s="101">
        <v>0</v>
      </c>
      <c r="D30" s="101">
        <v>1</v>
      </c>
      <c r="E30" s="101">
        <v>1</v>
      </c>
      <c r="F30" s="101">
        <v>1</v>
      </c>
      <c r="G30" s="24"/>
    </row>
    <row r="31" spans="2:8" ht="15.75" thickBot="1" x14ac:dyDescent="0.3">
      <c r="B31" s="641" t="s">
        <v>33</v>
      </c>
      <c r="C31" s="642"/>
      <c r="D31" s="642"/>
      <c r="E31" s="642"/>
      <c r="F31" s="643"/>
      <c r="G31" s="25"/>
    </row>
    <row r="32" spans="2:8" ht="15.75" thickBot="1" x14ac:dyDescent="0.3">
      <c r="B32" s="644" t="s">
        <v>34</v>
      </c>
      <c r="C32" s="645"/>
      <c r="D32" s="645"/>
      <c r="E32" s="645"/>
      <c r="F32" s="646"/>
      <c r="G32" s="26"/>
    </row>
    <row r="33" spans="2:7" ht="15.75" thickBot="1" x14ac:dyDescent="0.3">
      <c r="B33" s="80" t="s">
        <v>35</v>
      </c>
      <c r="C33" s="647" t="s">
        <v>36</v>
      </c>
      <c r="D33" s="647"/>
      <c r="E33" s="647"/>
      <c r="F33" s="107" t="s">
        <v>37</v>
      </c>
      <c r="G33" s="28"/>
    </row>
    <row r="34" spans="2:7" ht="15.75" thickBot="1" x14ac:dyDescent="0.3">
      <c r="B34" s="19" t="s">
        <v>38</v>
      </c>
      <c r="C34" s="648" t="s">
        <v>39</v>
      </c>
      <c r="D34" s="649"/>
      <c r="E34" s="649"/>
      <c r="F34" s="650"/>
      <c r="G34" s="29"/>
    </row>
    <row r="35" spans="2:7" ht="15.75" thickBot="1" x14ac:dyDescent="0.3">
      <c r="B35" s="19" t="s">
        <v>40</v>
      </c>
      <c r="C35" s="651" t="s">
        <v>41</v>
      </c>
      <c r="D35" s="652"/>
      <c r="E35" s="652"/>
      <c r="F35" s="653"/>
      <c r="G35" s="28"/>
    </row>
    <row r="36" spans="2:7" x14ac:dyDescent="0.25">
      <c r="B36" s="633"/>
      <c r="C36" s="30">
        <v>2020</v>
      </c>
      <c r="D36" s="30">
        <v>2021</v>
      </c>
      <c r="E36" s="30">
        <v>2022</v>
      </c>
      <c r="F36" s="30">
        <v>2023</v>
      </c>
      <c r="G36" s="31"/>
    </row>
    <row r="37" spans="2:7" ht="15.75" thickBot="1" x14ac:dyDescent="0.3">
      <c r="B37" s="634"/>
      <c r="C37" s="32" t="s">
        <v>1</v>
      </c>
      <c r="D37" s="32" t="s">
        <v>16</v>
      </c>
      <c r="E37" s="32" t="s">
        <v>16</v>
      </c>
      <c r="F37" s="32" t="s">
        <v>16</v>
      </c>
      <c r="G37" s="31"/>
    </row>
    <row r="38" spans="2:7" ht="15.75" thickBot="1" x14ac:dyDescent="0.3">
      <c r="B38" s="19" t="s">
        <v>42</v>
      </c>
      <c r="C38" s="33">
        <v>163</v>
      </c>
      <c r="D38" s="33">
        <v>174</v>
      </c>
      <c r="E38" s="33">
        <v>174</v>
      </c>
      <c r="F38" s="33">
        <v>174</v>
      </c>
      <c r="G38" s="34"/>
    </row>
    <row r="39" spans="2:7" ht="15.75" thickBot="1" x14ac:dyDescent="0.3">
      <c r="B39" s="19" t="s">
        <v>43</v>
      </c>
      <c r="C39" s="33">
        <f>C68</f>
        <v>216720</v>
      </c>
      <c r="D39" s="33">
        <f t="shared" ref="D39:F39" si="0">D68</f>
        <v>250720</v>
      </c>
      <c r="E39" s="33">
        <f t="shared" si="0"/>
        <v>260720</v>
      </c>
      <c r="F39" s="33">
        <f t="shared" si="0"/>
        <v>260720</v>
      </c>
      <c r="G39" s="34"/>
    </row>
    <row r="40" spans="2:7" ht="15.75" thickBot="1" x14ac:dyDescent="0.3">
      <c r="B40" s="19" t="s">
        <v>44</v>
      </c>
      <c r="C40" s="33">
        <f>C39/C38</f>
        <v>1329.5705521472394</v>
      </c>
      <c r="D40" s="33">
        <f t="shared" ref="D40:F40" si="1">D39/D38</f>
        <v>1440.9195402298851</v>
      </c>
      <c r="E40" s="33">
        <f t="shared" si="1"/>
        <v>1498.3908045977012</v>
      </c>
      <c r="F40" s="33">
        <f t="shared" si="1"/>
        <v>1498.3908045977012</v>
      </c>
      <c r="G40" s="34"/>
    </row>
    <row r="41" spans="2:7" ht="15.75" thickBot="1" x14ac:dyDescent="0.3">
      <c r="B41" s="19" t="s">
        <v>45</v>
      </c>
      <c r="C41" s="106" t="s">
        <v>46</v>
      </c>
      <c r="D41" s="35">
        <f>D38/C38-1</f>
        <v>6.7484662576687171E-2</v>
      </c>
      <c r="E41" s="35">
        <f t="shared" ref="E41:F43" si="2">E38/D38-1</f>
        <v>0</v>
      </c>
      <c r="F41" s="35">
        <f t="shared" si="2"/>
        <v>0</v>
      </c>
      <c r="G41" s="36"/>
    </row>
    <row r="42" spans="2:7" ht="15.75" thickBot="1" x14ac:dyDescent="0.3">
      <c r="B42" s="19" t="s">
        <v>47</v>
      </c>
      <c r="C42" s="106" t="s">
        <v>46</v>
      </c>
      <c r="D42" s="35">
        <f>D39/C39-1</f>
        <v>0.15688445921004068</v>
      </c>
      <c r="E42" s="35">
        <f t="shared" si="2"/>
        <v>3.9885130823229087E-2</v>
      </c>
      <c r="F42" s="35">
        <f t="shared" si="2"/>
        <v>0</v>
      </c>
      <c r="G42" s="36"/>
    </row>
    <row r="43" spans="2:7" ht="15.75" thickBot="1" x14ac:dyDescent="0.3">
      <c r="B43" s="19" t="s">
        <v>48</v>
      </c>
      <c r="C43" s="106" t="s">
        <v>46</v>
      </c>
      <c r="D43" s="35">
        <f>D40/C40-1</f>
        <v>8.3748085351934565E-2</v>
      </c>
      <c r="E43" s="35">
        <f t="shared" si="2"/>
        <v>3.9885130823229087E-2</v>
      </c>
      <c r="F43" s="35">
        <f t="shared" si="2"/>
        <v>0</v>
      </c>
      <c r="G43" s="36"/>
    </row>
    <row r="44" spans="2:7" ht="15.75" thickBot="1" x14ac:dyDescent="0.3">
      <c r="B44" s="624" t="s">
        <v>49</v>
      </c>
      <c r="C44" s="625"/>
      <c r="D44" s="625"/>
      <c r="E44" s="625"/>
      <c r="F44" s="626"/>
      <c r="G44" s="31"/>
    </row>
    <row r="45" spans="2:7" x14ac:dyDescent="0.25">
      <c r="B45" s="633"/>
      <c r="C45" s="30">
        <v>2020</v>
      </c>
      <c r="D45" s="30">
        <v>2021</v>
      </c>
      <c r="E45" s="30">
        <v>2022</v>
      </c>
      <c r="F45" s="30">
        <v>2023</v>
      </c>
      <c r="G45" s="31"/>
    </row>
    <row r="46" spans="2:7" ht="15.75" thickBot="1" x14ac:dyDescent="0.3">
      <c r="B46" s="634"/>
      <c r="C46" s="32" t="s">
        <v>1</v>
      </c>
      <c r="D46" s="32" t="s">
        <v>16</v>
      </c>
      <c r="E46" s="32" t="s">
        <v>16</v>
      </c>
      <c r="F46" s="32" t="s">
        <v>16</v>
      </c>
      <c r="G46" s="31"/>
    </row>
    <row r="47" spans="2:7" ht="15.75" thickBot="1" x14ac:dyDescent="0.3">
      <c r="B47" s="37" t="s">
        <v>50</v>
      </c>
      <c r="C47" s="16">
        <f>C48+C49</f>
        <v>188100</v>
      </c>
      <c r="D47" s="16">
        <f t="shared" ref="D47:F47" si="3">D48+D49</f>
        <v>214200</v>
      </c>
      <c r="E47" s="16">
        <f t="shared" si="3"/>
        <v>224200</v>
      </c>
      <c r="F47" s="16">
        <f t="shared" si="3"/>
        <v>224200</v>
      </c>
      <c r="G47" s="20"/>
    </row>
    <row r="48" spans="2:7" ht="15.75" thickBot="1" x14ac:dyDescent="0.3">
      <c r="B48" s="38" t="s">
        <v>51</v>
      </c>
      <c r="C48" s="39">
        <v>188100</v>
      </c>
      <c r="D48" s="39">
        <v>214200</v>
      </c>
      <c r="E48" s="39">
        <v>224200</v>
      </c>
      <c r="F48" s="39">
        <v>224200</v>
      </c>
      <c r="G48" s="40"/>
    </row>
    <row r="49" spans="2:7" ht="15.75" thickBot="1" x14ac:dyDescent="0.3">
      <c r="B49" s="38" t="s">
        <v>52</v>
      </c>
      <c r="C49" s="39"/>
      <c r="D49" s="41"/>
      <c r="E49" s="41"/>
      <c r="F49" s="41"/>
      <c r="G49" s="42"/>
    </row>
    <row r="50" spans="2:7" ht="24.75" thickBot="1" x14ac:dyDescent="0.3">
      <c r="B50" s="37" t="s">
        <v>53</v>
      </c>
      <c r="C50" s="16">
        <f>C51+C52</f>
        <v>27900</v>
      </c>
      <c r="D50" s="16">
        <f t="shared" ref="D50:F50" si="4">D51+D52</f>
        <v>35800</v>
      </c>
      <c r="E50" s="16">
        <f t="shared" si="4"/>
        <v>35800</v>
      </c>
      <c r="F50" s="16">
        <f t="shared" si="4"/>
        <v>35800</v>
      </c>
      <c r="G50" s="20"/>
    </row>
    <row r="51" spans="2:7" ht="15.75" thickBot="1" x14ac:dyDescent="0.3">
      <c r="B51" s="38" t="s">
        <v>51</v>
      </c>
      <c r="C51" s="39">
        <v>27900</v>
      </c>
      <c r="D51" s="39">
        <v>35800</v>
      </c>
      <c r="E51" s="39">
        <v>35800</v>
      </c>
      <c r="F51" s="39">
        <v>35800</v>
      </c>
      <c r="G51" s="20"/>
    </row>
    <row r="52" spans="2:7" ht="15.75" thickBot="1" x14ac:dyDescent="0.3">
      <c r="B52" s="38" t="s">
        <v>52</v>
      </c>
      <c r="C52" s="39"/>
      <c r="D52" s="16"/>
      <c r="E52" s="16"/>
      <c r="F52" s="16"/>
      <c r="G52" s="20"/>
    </row>
    <row r="53" spans="2:7" ht="15.75" thickBot="1" x14ac:dyDescent="0.3">
      <c r="B53" s="43" t="s">
        <v>54</v>
      </c>
      <c r="C53" s="39">
        <f>C54+C55</f>
        <v>0</v>
      </c>
      <c r="D53" s="39">
        <f t="shared" ref="D53:F53" si="5">D54+D55</f>
        <v>0</v>
      </c>
      <c r="E53" s="39">
        <f t="shared" si="5"/>
        <v>0</v>
      </c>
      <c r="F53" s="39">
        <f t="shared" si="5"/>
        <v>0</v>
      </c>
      <c r="G53" s="20"/>
    </row>
    <row r="54" spans="2:7" ht="15.75" thickBot="1" x14ac:dyDescent="0.3">
      <c r="B54" s="44" t="s">
        <v>51</v>
      </c>
      <c r="C54" s="39"/>
      <c r="D54" s="16"/>
      <c r="E54" s="16"/>
      <c r="F54" s="16"/>
      <c r="G54" s="20"/>
    </row>
    <row r="55" spans="2:7" ht="15.75" thickBot="1" x14ac:dyDescent="0.3">
      <c r="B55" s="44" t="s">
        <v>52</v>
      </c>
      <c r="C55" s="39"/>
      <c r="D55" s="16"/>
      <c r="E55" s="16"/>
      <c r="F55" s="16"/>
      <c r="G55" s="20"/>
    </row>
    <row r="56" spans="2:7" ht="15.75" thickBot="1" x14ac:dyDescent="0.3">
      <c r="B56" s="43" t="s">
        <v>55</v>
      </c>
      <c r="C56" s="39"/>
      <c r="D56" s="16"/>
      <c r="E56" s="16"/>
      <c r="F56" s="16"/>
      <c r="G56" s="20"/>
    </row>
    <row r="57" spans="2:7" ht="15.75" thickBot="1" x14ac:dyDescent="0.3">
      <c r="B57" s="44" t="s">
        <v>51</v>
      </c>
      <c r="C57" s="39"/>
      <c r="D57" s="16"/>
      <c r="E57" s="16"/>
      <c r="F57" s="16"/>
      <c r="G57" s="20"/>
    </row>
    <row r="58" spans="2:7" ht="15.75" thickBot="1" x14ac:dyDescent="0.3">
      <c r="B58" s="44" t="s">
        <v>52</v>
      </c>
      <c r="C58" s="39"/>
      <c r="D58" s="16"/>
      <c r="E58" s="16"/>
      <c r="F58" s="16"/>
      <c r="G58" s="20"/>
    </row>
    <row r="59" spans="2:7" ht="15.75" thickBot="1" x14ac:dyDescent="0.3">
      <c r="B59" s="43" t="s">
        <v>56</v>
      </c>
      <c r="C59" s="39"/>
      <c r="D59" s="16"/>
      <c r="E59" s="16"/>
      <c r="F59" s="16"/>
      <c r="G59" s="20"/>
    </row>
    <row r="60" spans="2:7" ht="15.75" thickBot="1" x14ac:dyDescent="0.3">
      <c r="B60" s="44" t="s">
        <v>51</v>
      </c>
      <c r="C60" s="39"/>
      <c r="D60" s="16"/>
      <c r="E60" s="16"/>
      <c r="F60" s="16"/>
      <c r="G60" s="20"/>
    </row>
    <row r="61" spans="2:7" ht="15.75" thickBot="1" x14ac:dyDescent="0.3">
      <c r="B61" s="44" t="s">
        <v>52</v>
      </c>
      <c r="C61" s="39"/>
      <c r="D61" s="16"/>
      <c r="E61" s="16"/>
      <c r="F61" s="16"/>
      <c r="G61" s="20"/>
    </row>
    <row r="62" spans="2:7" ht="15.75" thickBot="1" x14ac:dyDescent="0.3">
      <c r="B62" s="43" t="s">
        <v>57</v>
      </c>
      <c r="C62" s="39"/>
      <c r="D62" s="16"/>
      <c r="E62" s="16"/>
      <c r="F62" s="16"/>
      <c r="G62" s="20"/>
    </row>
    <row r="63" spans="2:7" ht="15.75" thickBot="1" x14ac:dyDescent="0.3">
      <c r="B63" s="44" t="s">
        <v>51</v>
      </c>
      <c r="C63" s="39"/>
      <c r="D63" s="16"/>
      <c r="E63" s="16"/>
      <c r="F63" s="16"/>
      <c r="G63" s="20"/>
    </row>
    <row r="64" spans="2:7" ht="15.75" thickBot="1" x14ac:dyDescent="0.3">
      <c r="B64" s="44" t="s">
        <v>52</v>
      </c>
      <c r="C64" s="39"/>
      <c r="D64" s="16"/>
      <c r="E64" s="16"/>
      <c r="F64" s="16"/>
      <c r="G64" s="20"/>
    </row>
    <row r="65" spans="2:7" ht="24.75" thickBot="1" x14ac:dyDescent="0.3">
      <c r="B65" s="43" t="s">
        <v>58</v>
      </c>
      <c r="C65" s="39">
        <f>C66+C67</f>
        <v>720</v>
      </c>
      <c r="D65" s="39">
        <f t="shared" ref="D65:F65" si="6">D66+D67</f>
        <v>720</v>
      </c>
      <c r="E65" s="39">
        <f t="shared" si="6"/>
        <v>720</v>
      </c>
      <c r="F65" s="39">
        <f t="shared" si="6"/>
        <v>720</v>
      </c>
      <c r="G65" s="20"/>
    </row>
    <row r="66" spans="2:7" ht="15.75" thickBot="1" x14ac:dyDescent="0.3">
      <c r="B66" s="44" t="s">
        <v>51</v>
      </c>
      <c r="C66" s="39">
        <v>720</v>
      </c>
      <c r="D66" s="39">
        <v>720</v>
      </c>
      <c r="E66" s="39">
        <v>720</v>
      </c>
      <c r="F66" s="39">
        <v>720</v>
      </c>
      <c r="G66" s="45"/>
    </row>
    <row r="67" spans="2:7" ht="15.75" thickBot="1" x14ac:dyDescent="0.3">
      <c r="B67" s="44" t="s">
        <v>52</v>
      </c>
      <c r="C67" s="39"/>
      <c r="D67" s="46"/>
      <c r="E67" s="47"/>
      <c r="F67" s="47"/>
      <c r="G67" s="48"/>
    </row>
    <row r="68" spans="2:7" ht="15.75" thickBot="1" x14ac:dyDescent="0.3">
      <c r="B68" s="49" t="s">
        <v>59</v>
      </c>
      <c r="C68" s="39">
        <f>C65+C62+C59+C56+C53+C50+C47</f>
        <v>216720</v>
      </c>
      <c r="D68" s="39">
        <f>D65+D62+D59+D56+D53+D50+D47</f>
        <v>250720</v>
      </c>
      <c r="E68" s="39">
        <f t="shared" ref="E68" si="7">E65+E62+E59+E56+E53+E50+E47</f>
        <v>260720</v>
      </c>
      <c r="F68" s="39">
        <f>F65+F62+F59+F56+F53+F50+F47</f>
        <v>260720</v>
      </c>
      <c r="G68" s="45"/>
    </row>
    <row r="69" spans="2:7" ht="15.75" thickBot="1" x14ac:dyDescent="0.3">
      <c r="B69" s="50" t="s">
        <v>60</v>
      </c>
      <c r="C69" s="51">
        <f>IF(C68-C39=0,0,"Error")</f>
        <v>0</v>
      </c>
      <c r="D69" s="51">
        <f>IF(D68-D39=0,0,"Error")</f>
        <v>0</v>
      </c>
      <c r="E69" s="51">
        <f>IF(E68-E39=0,0,"Error")</f>
        <v>0</v>
      </c>
      <c r="F69" s="52">
        <f>IF(F68-F39=0,0,"Error")</f>
        <v>0</v>
      </c>
      <c r="G69" s="53"/>
    </row>
    <row r="70" spans="2:7" ht="15.75" thickBot="1" x14ac:dyDescent="0.3">
      <c r="B70" s="54" t="s">
        <v>61</v>
      </c>
      <c r="C70" s="654" t="s">
        <v>62</v>
      </c>
      <c r="D70" s="654"/>
      <c r="E70" s="654"/>
      <c r="F70" s="55" t="s">
        <v>63</v>
      </c>
      <c r="G70" s="13"/>
    </row>
    <row r="71" spans="2:7" ht="37.5" customHeight="1" thickBot="1" x14ac:dyDescent="0.3">
      <c r="B71" s="19" t="s">
        <v>38</v>
      </c>
      <c r="C71" s="655" t="s">
        <v>64</v>
      </c>
      <c r="D71" s="656"/>
      <c r="E71" s="656"/>
      <c r="F71" s="657"/>
      <c r="G71" s="13"/>
    </row>
    <row r="72" spans="2:7" ht="15.75" thickBot="1" x14ac:dyDescent="0.3">
      <c r="B72" s="19" t="s">
        <v>40</v>
      </c>
      <c r="C72" s="651" t="s">
        <v>65</v>
      </c>
      <c r="D72" s="652"/>
      <c r="E72" s="652"/>
      <c r="F72" s="653"/>
      <c r="G72" s="28"/>
    </row>
    <row r="73" spans="2:7" x14ac:dyDescent="0.25">
      <c r="B73" s="633"/>
      <c r="C73" s="30">
        <v>2020</v>
      </c>
      <c r="D73" s="30">
        <v>2021</v>
      </c>
      <c r="E73" s="30">
        <v>2022</v>
      </c>
      <c r="F73" s="30">
        <v>2023</v>
      </c>
      <c r="G73" s="31"/>
    </row>
    <row r="74" spans="2:7" ht="15.75" thickBot="1" x14ac:dyDescent="0.3">
      <c r="B74" s="658"/>
      <c r="C74" s="30" t="s">
        <v>1</v>
      </c>
      <c r="D74" s="30" t="s">
        <v>16</v>
      </c>
      <c r="E74" s="30" t="s">
        <v>16</v>
      </c>
      <c r="F74" s="30" t="s">
        <v>16</v>
      </c>
      <c r="G74" s="31"/>
    </row>
    <row r="75" spans="2:7" ht="15.75" thickBot="1" x14ac:dyDescent="0.3">
      <c r="B75" s="108" t="s">
        <v>42</v>
      </c>
      <c r="C75" s="109">
        <v>1</v>
      </c>
      <c r="D75" s="109">
        <v>1</v>
      </c>
      <c r="E75" s="109">
        <v>1</v>
      </c>
      <c r="F75" s="110">
        <v>1</v>
      </c>
      <c r="G75" s="13"/>
    </row>
    <row r="76" spans="2:7" ht="15.75" thickBot="1" x14ac:dyDescent="0.3">
      <c r="B76" s="19" t="s">
        <v>43</v>
      </c>
      <c r="C76" s="33">
        <f>C105</f>
        <v>68980</v>
      </c>
      <c r="D76" s="33">
        <f t="shared" ref="D76:F76" si="8">D105</f>
        <v>40280</v>
      </c>
      <c r="E76" s="33">
        <f t="shared" si="8"/>
        <v>45280</v>
      </c>
      <c r="F76" s="33">
        <f t="shared" si="8"/>
        <v>45280</v>
      </c>
      <c r="G76" s="34"/>
    </row>
    <row r="77" spans="2:7" ht="15.75" thickBot="1" x14ac:dyDescent="0.3">
      <c r="B77" s="19" t="s">
        <v>44</v>
      </c>
      <c r="C77" s="33">
        <f>C76/C75</f>
        <v>68980</v>
      </c>
      <c r="D77" s="33">
        <v>31980</v>
      </c>
      <c r="E77" s="33">
        <f>E76/E75</f>
        <v>45280</v>
      </c>
      <c r="F77" s="33">
        <f>F76/F75</f>
        <v>45280</v>
      </c>
      <c r="G77" s="34"/>
    </row>
    <row r="78" spans="2:7" ht="15.75" thickBot="1" x14ac:dyDescent="0.3">
      <c r="B78" s="19" t="s">
        <v>45</v>
      </c>
      <c r="C78" s="106"/>
      <c r="D78" s="35">
        <f>D75/C75-1</f>
        <v>0</v>
      </c>
      <c r="E78" s="35">
        <f>E75/D75-1</f>
        <v>0</v>
      </c>
      <c r="F78" s="35">
        <f>F75/E75-1</f>
        <v>0</v>
      </c>
      <c r="G78" s="36"/>
    </row>
    <row r="79" spans="2:7" ht="15.75" thickBot="1" x14ac:dyDescent="0.3">
      <c r="B79" s="19" t="s">
        <v>47</v>
      </c>
      <c r="C79" s="106"/>
      <c r="D79" s="35">
        <f>D76/C76-1</f>
        <v>-0.41606262684836182</v>
      </c>
      <c r="E79" s="35">
        <f t="shared" ref="E79:F80" si="9">E76/D76-1</f>
        <v>0.12413108242303883</v>
      </c>
      <c r="F79" s="35">
        <f t="shared" si="9"/>
        <v>0</v>
      </c>
      <c r="G79" s="36"/>
    </row>
    <row r="80" spans="2:7" ht="15.75" thickBot="1" x14ac:dyDescent="0.3">
      <c r="B80" s="19" t="s">
        <v>48</v>
      </c>
      <c r="C80" s="106"/>
      <c r="D80" s="35">
        <f>D77/C77-1</f>
        <v>-0.53638735865468257</v>
      </c>
      <c r="E80" s="35">
        <f t="shared" si="9"/>
        <v>0.41588492808005006</v>
      </c>
      <c r="F80" s="35">
        <f t="shared" si="9"/>
        <v>0</v>
      </c>
      <c r="G80" s="36"/>
    </row>
    <row r="81" spans="2:10" ht="15.75" thickBot="1" x14ac:dyDescent="0.3">
      <c r="B81" s="624" t="s">
        <v>66</v>
      </c>
      <c r="C81" s="625"/>
      <c r="D81" s="625"/>
      <c r="E81" s="625"/>
      <c r="F81" s="626"/>
      <c r="G81" s="31"/>
    </row>
    <row r="82" spans="2:10" x14ac:dyDescent="0.25">
      <c r="B82" s="633"/>
      <c r="C82" s="30">
        <v>2020</v>
      </c>
      <c r="D82" s="30">
        <v>2021</v>
      </c>
      <c r="E82" s="30">
        <v>2022</v>
      </c>
      <c r="F82" s="30">
        <v>2023</v>
      </c>
      <c r="G82" s="31"/>
    </row>
    <row r="83" spans="2:10" ht="15.75" thickBot="1" x14ac:dyDescent="0.3">
      <c r="B83" s="634"/>
      <c r="C83" s="32" t="s">
        <v>1</v>
      </c>
      <c r="D83" s="32" t="s">
        <v>16</v>
      </c>
      <c r="E83" s="32" t="s">
        <v>16</v>
      </c>
      <c r="F83" s="32" t="s">
        <v>16</v>
      </c>
      <c r="G83" s="31"/>
    </row>
    <row r="84" spans="2:10" ht="15.75" thickBot="1" x14ac:dyDescent="0.3">
      <c r="B84" s="43" t="s">
        <v>50</v>
      </c>
      <c r="C84" s="16"/>
      <c r="D84" s="16"/>
      <c r="E84" s="16"/>
      <c r="F84" s="16"/>
      <c r="G84" s="20"/>
    </row>
    <row r="85" spans="2:10" ht="15.75" thickBot="1" x14ac:dyDescent="0.3">
      <c r="B85" s="44" t="s">
        <v>51</v>
      </c>
      <c r="C85" s="39"/>
      <c r="D85" s="41"/>
      <c r="E85" s="41"/>
      <c r="F85" s="41"/>
      <c r="G85" s="42"/>
    </row>
    <row r="86" spans="2:10" ht="15.75" thickBot="1" x14ac:dyDescent="0.3">
      <c r="B86" s="44" t="s">
        <v>52</v>
      </c>
      <c r="C86" s="39"/>
      <c r="D86" s="41"/>
      <c r="E86" s="41"/>
      <c r="F86" s="41"/>
      <c r="G86" s="42"/>
    </row>
    <row r="87" spans="2:10" ht="24.75" thickBot="1" x14ac:dyDescent="0.3">
      <c r="B87" s="43" t="s">
        <v>53</v>
      </c>
      <c r="C87" s="16"/>
      <c r="D87" s="16"/>
      <c r="E87" s="16"/>
      <c r="F87" s="16"/>
      <c r="G87" s="20"/>
    </row>
    <row r="88" spans="2:10" ht="15.75" thickBot="1" x14ac:dyDescent="0.3">
      <c r="B88" s="44" t="s">
        <v>51</v>
      </c>
      <c r="C88" s="39"/>
      <c r="D88" s="16"/>
      <c r="E88" s="16"/>
      <c r="F88" s="16"/>
      <c r="G88" s="20"/>
    </row>
    <row r="89" spans="2:10" ht="15.75" thickBot="1" x14ac:dyDescent="0.3">
      <c r="B89" s="44" t="s">
        <v>52</v>
      </c>
      <c r="C89" s="39"/>
      <c r="D89" s="16"/>
      <c r="E89" s="16"/>
      <c r="F89" s="16"/>
      <c r="G89" s="20"/>
    </row>
    <row r="90" spans="2:10" ht="15.75" thickBot="1" x14ac:dyDescent="0.3">
      <c r="B90" s="37" t="s">
        <v>54</v>
      </c>
      <c r="C90" s="39">
        <f>C91+C92</f>
        <v>68980</v>
      </c>
      <c r="D90" s="39">
        <f t="shared" ref="D90:F90" si="10">D91+D92</f>
        <v>40280</v>
      </c>
      <c r="E90" s="39">
        <f t="shared" si="10"/>
        <v>45280</v>
      </c>
      <c r="F90" s="39">
        <f t="shared" si="10"/>
        <v>45280</v>
      </c>
      <c r="G90" s="45"/>
    </row>
    <row r="91" spans="2:10" ht="15.75" thickBot="1" x14ac:dyDescent="0.3">
      <c r="B91" s="38" t="s">
        <v>51</v>
      </c>
      <c r="C91" s="39">
        <v>68980</v>
      </c>
      <c r="D91" s="39">
        <v>40280</v>
      </c>
      <c r="E91" s="39">
        <v>45280</v>
      </c>
      <c r="F91" s="39">
        <v>45280</v>
      </c>
      <c r="G91" s="20"/>
      <c r="J91" s="56"/>
    </row>
    <row r="92" spans="2:10" ht="15.75" thickBot="1" x14ac:dyDescent="0.3">
      <c r="B92" s="38" t="s">
        <v>52</v>
      </c>
      <c r="C92" s="57"/>
      <c r="D92" s="58"/>
      <c r="E92" s="58"/>
      <c r="F92" s="58"/>
      <c r="G92" s="20"/>
    </row>
    <row r="93" spans="2:10" ht="15.75" thickBot="1" x14ac:dyDescent="0.3">
      <c r="B93" s="37" t="s">
        <v>55</v>
      </c>
      <c r="C93" s="57"/>
      <c r="D93" s="58"/>
      <c r="E93" s="58"/>
      <c r="F93" s="58"/>
      <c r="G93" s="20"/>
    </row>
    <row r="94" spans="2:10" ht="15.75" thickBot="1" x14ac:dyDescent="0.3">
      <c r="B94" s="38" t="s">
        <v>51</v>
      </c>
      <c r="C94" s="57"/>
      <c r="D94" s="58"/>
      <c r="E94" s="58"/>
      <c r="F94" s="58"/>
      <c r="G94" s="20"/>
    </row>
    <row r="95" spans="2:10" ht="15.75" thickBot="1" x14ac:dyDescent="0.3">
      <c r="B95" s="38" t="s">
        <v>52</v>
      </c>
      <c r="C95" s="57"/>
      <c r="D95" s="58"/>
      <c r="E95" s="58"/>
      <c r="F95" s="58"/>
      <c r="G95" s="20"/>
    </row>
    <row r="96" spans="2:10" ht="15.75" thickBot="1" x14ac:dyDescent="0.3">
      <c r="B96" s="37" t="s">
        <v>56</v>
      </c>
      <c r="C96" s="57"/>
      <c r="D96" s="58"/>
      <c r="E96" s="58"/>
      <c r="F96" s="58"/>
      <c r="G96" s="20"/>
    </row>
    <row r="97" spans="2:7" ht="15.75" thickBot="1" x14ac:dyDescent="0.3">
      <c r="B97" s="38" t="s">
        <v>51</v>
      </c>
      <c r="C97" s="57"/>
      <c r="D97" s="58"/>
      <c r="E97" s="58"/>
      <c r="F97" s="58"/>
      <c r="G97" s="20"/>
    </row>
    <row r="98" spans="2:7" ht="15.75" thickBot="1" x14ac:dyDescent="0.3">
      <c r="B98" s="38" t="s">
        <v>52</v>
      </c>
      <c r="C98" s="57"/>
      <c r="D98" s="58"/>
      <c r="E98" s="58"/>
      <c r="F98" s="58"/>
      <c r="G98" s="20"/>
    </row>
    <row r="99" spans="2:7" ht="15.75" thickBot="1" x14ac:dyDescent="0.3">
      <c r="B99" s="37" t="s">
        <v>57</v>
      </c>
      <c r="C99" s="57"/>
      <c r="D99" s="58"/>
      <c r="E99" s="58"/>
      <c r="F99" s="58"/>
      <c r="G99" s="20"/>
    </row>
    <row r="100" spans="2:7" ht="15.75" thickBot="1" x14ac:dyDescent="0.3">
      <c r="B100" s="38" t="s">
        <v>51</v>
      </c>
      <c r="C100" s="57"/>
      <c r="D100" s="58"/>
      <c r="E100" s="58"/>
      <c r="F100" s="58"/>
      <c r="G100" s="20"/>
    </row>
    <row r="101" spans="2:7" ht="15.75" thickBot="1" x14ac:dyDescent="0.3">
      <c r="B101" s="38" t="s">
        <v>52</v>
      </c>
      <c r="C101" s="57"/>
      <c r="D101" s="58"/>
      <c r="E101" s="58"/>
      <c r="F101" s="58"/>
      <c r="G101" s="20"/>
    </row>
    <row r="102" spans="2:7" ht="24.75" thickBot="1" x14ac:dyDescent="0.3">
      <c r="B102" s="37" t="s">
        <v>58</v>
      </c>
      <c r="C102" s="57"/>
      <c r="D102" s="58"/>
      <c r="E102" s="58"/>
      <c r="F102" s="58"/>
      <c r="G102" s="20"/>
    </row>
    <row r="103" spans="2:7" ht="15.75" thickBot="1" x14ac:dyDescent="0.3">
      <c r="B103" s="38" t="s">
        <v>51</v>
      </c>
      <c r="C103" s="57"/>
      <c r="D103" s="58"/>
      <c r="E103" s="58"/>
      <c r="F103" s="58"/>
      <c r="G103" s="20"/>
    </row>
    <row r="104" spans="2:7" ht="15.75" thickBot="1" x14ac:dyDescent="0.3">
      <c r="B104" s="38" t="s">
        <v>52</v>
      </c>
      <c r="C104" s="57"/>
      <c r="D104" s="58"/>
      <c r="E104" s="58"/>
      <c r="F104" s="58"/>
      <c r="G104" s="20"/>
    </row>
    <row r="105" spans="2:7" ht="15.75" thickBot="1" x14ac:dyDescent="0.3">
      <c r="B105" s="59" t="s">
        <v>67</v>
      </c>
      <c r="C105" s="57">
        <f>C102+C99+C96+C93+C90+C87+C84</f>
        <v>68980</v>
      </c>
      <c r="D105" s="57">
        <f t="shared" ref="D105:F105" si="11">D102+D99+D96+D93+D90+D87+D84</f>
        <v>40280</v>
      </c>
      <c r="E105" s="57">
        <f t="shared" si="11"/>
        <v>45280</v>
      </c>
      <c r="F105" s="57">
        <f t="shared" si="11"/>
        <v>45280</v>
      </c>
      <c r="G105" s="45"/>
    </row>
    <row r="106" spans="2:7" ht="15.75" thickBot="1" x14ac:dyDescent="0.3">
      <c r="B106" s="50" t="s">
        <v>60</v>
      </c>
      <c r="C106" s="51">
        <f>IF(C105-C76=0,0,"Error")</f>
        <v>0</v>
      </c>
      <c r="D106" s="51">
        <f>IF(D105-D76=0,0,"Error")</f>
        <v>0</v>
      </c>
      <c r="E106" s="51">
        <f>IF(E105-E76=0,0,"Error")</f>
        <v>0</v>
      </c>
      <c r="F106" s="52">
        <f>IF(F105-F76=0,0,"Error")</f>
        <v>0</v>
      </c>
      <c r="G106" s="53"/>
    </row>
    <row r="107" spans="2:7" ht="15.75" thickBot="1" x14ac:dyDescent="0.3">
      <c r="B107" s="54" t="s">
        <v>68</v>
      </c>
      <c r="C107" s="659" t="s">
        <v>69</v>
      </c>
      <c r="D107" s="659"/>
      <c r="E107" s="659"/>
      <c r="F107" s="27" t="s">
        <v>70</v>
      </c>
      <c r="G107" s="28"/>
    </row>
    <row r="108" spans="2:7" ht="15.75" thickBot="1" x14ac:dyDescent="0.3">
      <c r="B108" s="19" t="s">
        <v>38</v>
      </c>
      <c r="C108" s="660" t="s">
        <v>71</v>
      </c>
      <c r="D108" s="661"/>
      <c r="E108" s="661"/>
      <c r="F108" s="640"/>
      <c r="G108" s="13"/>
    </row>
    <row r="109" spans="2:7" ht="15.75" thickBot="1" x14ac:dyDescent="0.3">
      <c r="B109" s="19" t="s">
        <v>40</v>
      </c>
      <c r="C109" s="651" t="s">
        <v>72</v>
      </c>
      <c r="D109" s="652"/>
      <c r="E109" s="652"/>
      <c r="F109" s="653"/>
      <c r="G109" s="28"/>
    </row>
    <row r="110" spans="2:7" x14ac:dyDescent="0.25">
      <c r="B110" s="633"/>
      <c r="C110" s="30">
        <v>2020</v>
      </c>
      <c r="D110" s="30">
        <v>2021</v>
      </c>
      <c r="E110" s="30">
        <v>2022</v>
      </c>
      <c r="F110" s="30">
        <v>2023</v>
      </c>
      <c r="G110" s="31"/>
    </row>
    <row r="111" spans="2:7" ht="15.75" thickBot="1" x14ac:dyDescent="0.3">
      <c r="B111" s="634"/>
      <c r="C111" s="32" t="s">
        <v>1</v>
      </c>
      <c r="D111" s="32" t="s">
        <v>16</v>
      </c>
      <c r="E111" s="32" t="s">
        <v>16</v>
      </c>
      <c r="F111" s="32" t="s">
        <v>16</v>
      </c>
      <c r="G111" s="31"/>
    </row>
    <row r="112" spans="2:7" ht="15.75" thickBot="1" x14ac:dyDescent="0.3">
      <c r="B112" s="19" t="s">
        <v>42</v>
      </c>
      <c r="C112" s="33">
        <v>45</v>
      </c>
      <c r="D112" s="33">
        <v>160</v>
      </c>
      <c r="E112" s="33">
        <v>161</v>
      </c>
      <c r="F112" s="33">
        <v>163</v>
      </c>
      <c r="G112" s="60"/>
    </row>
    <row r="113" spans="2:7" ht="15.75" thickBot="1" x14ac:dyDescent="0.3">
      <c r="B113" s="19" t="s">
        <v>43</v>
      </c>
      <c r="C113" s="33">
        <f>C142</f>
        <v>2000</v>
      </c>
      <c r="D113" s="33">
        <v>4000</v>
      </c>
      <c r="E113" s="33">
        <v>7000</v>
      </c>
      <c r="F113" s="33">
        <v>7000</v>
      </c>
      <c r="G113" s="34"/>
    </row>
    <row r="114" spans="2:7" ht="15.75" thickBot="1" x14ac:dyDescent="0.3">
      <c r="B114" s="19" t="s">
        <v>44</v>
      </c>
      <c r="C114" s="33">
        <f>C113/C112</f>
        <v>44.444444444444443</v>
      </c>
      <c r="D114" s="33">
        <f>D113/D112</f>
        <v>25</v>
      </c>
      <c r="E114" s="33">
        <f>E113/E112</f>
        <v>43.478260869565219</v>
      </c>
      <c r="F114" s="33">
        <f>F113/F112</f>
        <v>42.944785276073617</v>
      </c>
      <c r="G114" s="34"/>
    </row>
    <row r="115" spans="2:7" ht="15.75" thickBot="1" x14ac:dyDescent="0.3">
      <c r="B115" s="19" t="s">
        <v>45</v>
      </c>
      <c r="C115" s="106"/>
      <c r="D115" s="35">
        <f>D112/C112-1</f>
        <v>2.5555555555555554</v>
      </c>
      <c r="E115" s="35">
        <f>E112/D112-1</f>
        <v>6.2500000000000888E-3</v>
      </c>
      <c r="F115" s="35">
        <f>F112/E112-1</f>
        <v>1.2422360248447228E-2</v>
      </c>
      <c r="G115" s="36"/>
    </row>
    <row r="116" spans="2:7" ht="15.75" thickBot="1" x14ac:dyDescent="0.3">
      <c r="B116" s="19" t="s">
        <v>47</v>
      </c>
      <c r="C116" s="106"/>
      <c r="D116" s="35">
        <f>D113/C113-1</f>
        <v>1</v>
      </c>
      <c r="E116" s="35">
        <f t="shared" ref="E116:F117" si="12">E113/D113-1</f>
        <v>0.75</v>
      </c>
      <c r="F116" s="35">
        <f t="shared" si="12"/>
        <v>0</v>
      </c>
      <c r="G116" s="36"/>
    </row>
    <row r="117" spans="2:7" ht="15.75" thickBot="1" x14ac:dyDescent="0.3">
      <c r="B117" s="19" t="s">
        <v>48</v>
      </c>
      <c r="C117" s="106"/>
      <c r="D117" s="35">
        <f>D114/C114-1</f>
        <v>-0.4375</v>
      </c>
      <c r="E117" s="35">
        <f t="shared" si="12"/>
        <v>0.73913043478260865</v>
      </c>
      <c r="F117" s="35">
        <f t="shared" si="12"/>
        <v>-1.2269938650306789E-2</v>
      </c>
      <c r="G117" s="36"/>
    </row>
    <row r="118" spans="2:7" ht="15.75" thickBot="1" x14ac:dyDescent="0.3">
      <c r="B118" s="624" t="s">
        <v>73</v>
      </c>
      <c r="C118" s="625"/>
      <c r="D118" s="625"/>
      <c r="E118" s="625"/>
      <c r="F118" s="626"/>
      <c r="G118" s="31"/>
    </row>
    <row r="119" spans="2:7" x14ac:dyDescent="0.25">
      <c r="B119" s="633"/>
      <c r="C119" s="30">
        <v>2020</v>
      </c>
      <c r="D119" s="30">
        <v>2021</v>
      </c>
      <c r="E119" s="30">
        <v>2022</v>
      </c>
      <c r="F119" s="30">
        <v>2023</v>
      </c>
      <c r="G119" s="31"/>
    </row>
    <row r="120" spans="2:7" ht="15.75" thickBot="1" x14ac:dyDescent="0.3">
      <c r="B120" s="634"/>
      <c r="C120" s="32" t="s">
        <v>1</v>
      </c>
      <c r="D120" s="32" t="s">
        <v>16</v>
      </c>
      <c r="E120" s="32" t="s">
        <v>16</v>
      </c>
      <c r="F120" s="32" t="s">
        <v>16</v>
      </c>
      <c r="G120" s="31"/>
    </row>
    <row r="121" spans="2:7" ht="15.75" thickBot="1" x14ac:dyDescent="0.3">
      <c r="B121" s="43" t="s">
        <v>50</v>
      </c>
      <c r="C121" s="16"/>
      <c r="D121" s="16"/>
      <c r="E121" s="16"/>
      <c r="F121" s="16"/>
      <c r="G121" s="20"/>
    </row>
    <row r="122" spans="2:7" ht="15.75" thickBot="1" x14ac:dyDescent="0.3">
      <c r="B122" s="44" t="s">
        <v>51</v>
      </c>
      <c r="C122" s="39"/>
      <c r="D122" s="41"/>
      <c r="E122" s="41"/>
      <c r="F122" s="41"/>
      <c r="G122" s="42"/>
    </row>
    <row r="123" spans="2:7" ht="15.75" thickBot="1" x14ac:dyDescent="0.3">
      <c r="B123" s="44" t="s">
        <v>52</v>
      </c>
      <c r="C123" s="39"/>
      <c r="D123" s="41"/>
      <c r="E123" s="41"/>
      <c r="F123" s="41"/>
      <c r="G123" s="42"/>
    </row>
    <row r="124" spans="2:7" ht="24.75" thickBot="1" x14ac:dyDescent="0.3">
      <c r="B124" s="37" t="s">
        <v>53</v>
      </c>
      <c r="C124" s="58"/>
      <c r="D124" s="58"/>
      <c r="E124" s="58"/>
      <c r="F124" s="58"/>
      <c r="G124" s="20"/>
    </row>
    <row r="125" spans="2:7" ht="15.75" thickBot="1" x14ac:dyDescent="0.3">
      <c r="B125" s="38" t="s">
        <v>51</v>
      </c>
      <c r="C125" s="57"/>
      <c r="D125" s="58"/>
      <c r="E125" s="58"/>
      <c r="F125" s="58"/>
      <c r="G125" s="20"/>
    </row>
    <row r="126" spans="2:7" ht="15.75" thickBot="1" x14ac:dyDescent="0.3">
      <c r="B126" s="38" t="s">
        <v>52</v>
      </c>
      <c r="C126" s="39"/>
      <c r="D126" s="16"/>
      <c r="E126" s="16"/>
      <c r="F126" s="16"/>
      <c r="G126" s="20"/>
    </row>
    <row r="127" spans="2:7" ht="15.75" thickBot="1" x14ac:dyDescent="0.3">
      <c r="B127" s="37" t="s">
        <v>54</v>
      </c>
      <c r="C127" s="39">
        <f>C128+C129</f>
        <v>2000</v>
      </c>
      <c r="D127" s="39">
        <f t="shared" ref="D127" si="13">D128+D129</f>
        <v>4000</v>
      </c>
      <c r="E127" s="39">
        <v>7000</v>
      </c>
      <c r="F127" s="39">
        <v>7000</v>
      </c>
      <c r="G127" s="20"/>
    </row>
    <row r="128" spans="2:7" ht="15.75" thickBot="1" x14ac:dyDescent="0.3">
      <c r="B128" s="38" t="s">
        <v>51</v>
      </c>
      <c r="C128" s="39">
        <v>2000</v>
      </c>
      <c r="D128" s="16">
        <v>4000</v>
      </c>
      <c r="E128" s="16">
        <v>7000</v>
      </c>
      <c r="F128" s="16">
        <v>7000</v>
      </c>
      <c r="G128" s="20"/>
    </row>
    <row r="129" spans="2:7" ht="15.75" thickBot="1" x14ac:dyDescent="0.3">
      <c r="B129" s="38" t="s">
        <v>52</v>
      </c>
      <c r="C129" s="39"/>
      <c r="D129" s="16"/>
      <c r="E129" s="16"/>
      <c r="F129" s="16"/>
      <c r="G129" s="20"/>
    </row>
    <row r="130" spans="2:7" ht="15.75" thickBot="1" x14ac:dyDescent="0.3">
      <c r="B130" s="37" t="s">
        <v>55</v>
      </c>
      <c r="C130" s="57"/>
      <c r="D130" s="58"/>
      <c r="E130" s="58"/>
      <c r="F130" s="58"/>
      <c r="G130" s="20"/>
    </row>
    <row r="131" spans="2:7" ht="15.75" thickBot="1" x14ac:dyDescent="0.3">
      <c r="B131" s="38" t="s">
        <v>51</v>
      </c>
      <c r="C131" s="57"/>
      <c r="D131" s="58"/>
      <c r="E131" s="58"/>
      <c r="F131" s="58"/>
      <c r="G131" s="20"/>
    </row>
    <row r="132" spans="2:7" ht="15.75" thickBot="1" x14ac:dyDescent="0.3">
      <c r="B132" s="38" t="s">
        <v>52</v>
      </c>
      <c r="C132" s="57"/>
      <c r="D132" s="58"/>
      <c r="E132" s="58"/>
      <c r="F132" s="58"/>
      <c r="G132" s="20"/>
    </row>
    <row r="133" spans="2:7" ht="15.75" thickBot="1" x14ac:dyDescent="0.3">
      <c r="B133" s="37" t="s">
        <v>56</v>
      </c>
      <c r="C133" s="57"/>
      <c r="D133" s="58"/>
      <c r="E133" s="58"/>
      <c r="F133" s="58"/>
      <c r="G133" s="20"/>
    </row>
    <row r="134" spans="2:7" ht="15.75" thickBot="1" x14ac:dyDescent="0.3">
      <c r="B134" s="38" t="s">
        <v>51</v>
      </c>
      <c r="C134" s="57"/>
      <c r="D134" s="58"/>
      <c r="E134" s="58"/>
      <c r="F134" s="58"/>
      <c r="G134" s="20"/>
    </row>
    <row r="135" spans="2:7" ht="15.75" thickBot="1" x14ac:dyDescent="0.3">
      <c r="B135" s="38" t="s">
        <v>52</v>
      </c>
      <c r="C135" s="57"/>
      <c r="D135" s="58"/>
      <c r="E135" s="58"/>
      <c r="F135" s="58"/>
      <c r="G135" s="20"/>
    </row>
    <row r="136" spans="2:7" ht="15.75" thickBot="1" x14ac:dyDescent="0.3">
      <c r="B136" s="37" t="s">
        <v>57</v>
      </c>
      <c r="C136" s="57">
        <v>0</v>
      </c>
      <c r="D136" s="58">
        <v>0</v>
      </c>
      <c r="E136" s="58">
        <v>0</v>
      </c>
      <c r="F136" s="58">
        <v>0</v>
      </c>
      <c r="G136" s="20"/>
    </row>
    <row r="137" spans="2:7" ht="15.75" thickBot="1" x14ac:dyDescent="0.3">
      <c r="B137" s="38" t="s">
        <v>51</v>
      </c>
      <c r="C137" s="57"/>
      <c r="D137" s="58"/>
      <c r="E137" s="58"/>
      <c r="F137" s="58"/>
      <c r="G137" s="20"/>
    </row>
    <row r="138" spans="2:7" ht="15.75" thickBot="1" x14ac:dyDescent="0.3">
      <c r="B138" s="38" t="s">
        <v>52</v>
      </c>
      <c r="C138" s="57"/>
      <c r="D138" s="58"/>
      <c r="E138" s="58"/>
      <c r="F138" s="58"/>
      <c r="G138" s="20"/>
    </row>
    <row r="139" spans="2:7" ht="24.75" thickBot="1" x14ac:dyDescent="0.3">
      <c r="B139" s="37" t="s">
        <v>58</v>
      </c>
      <c r="C139" s="57"/>
      <c r="D139" s="58"/>
      <c r="E139" s="58"/>
      <c r="F139" s="58"/>
      <c r="G139" s="20"/>
    </row>
    <row r="140" spans="2:7" ht="15.75" thickBot="1" x14ac:dyDescent="0.3">
      <c r="B140" s="38" t="s">
        <v>51</v>
      </c>
      <c r="C140" s="57"/>
      <c r="D140" s="58"/>
      <c r="E140" s="58"/>
      <c r="F140" s="58"/>
      <c r="G140" s="20"/>
    </row>
    <row r="141" spans="2:7" ht="15.75" thickBot="1" x14ac:dyDescent="0.3">
      <c r="B141" s="38" t="s">
        <v>52</v>
      </c>
      <c r="C141" s="57"/>
      <c r="D141" s="58"/>
      <c r="E141" s="58"/>
      <c r="F141" s="58"/>
      <c r="G141" s="20"/>
    </row>
    <row r="142" spans="2:7" ht="15.75" thickBot="1" x14ac:dyDescent="0.3">
      <c r="B142" s="59" t="s">
        <v>74</v>
      </c>
      <c r="C142" s="57">
        <f>C139+C136+C133+C130+C127+C124+C121</f>
        <v>2000</v>
      </c>
      <c r="D142" s="57">
        <f>D139+D136+D133+D130+D127+D124+D121</f>
        <v>4000</v>
      </c>
      <c r="E142" s="57">
        <f t="shared" ref="E142:F142" si="14">E139+E136+E133+E130+E127+E124+E121</f>
        <v>7000</v>
      </c>
      <c r="F142" s="57">
        <f t="shared" si="14"/>
        <v>7000</v>
      </c>
      <c r="G142" s="45"/>
    </row>
    <row r="143" spans="2:7" ht="15.75" thickBot="1" x14ac:dyDescent="0.3">
      <c r="B143" s="61" t="s">
        <v>60</v>
      </c>
      <c r="C143" s="51">
        <f>IF(C142-C113=0,0,"Error")</f>
        <v>0</v>
      </c>
      <c r="D143" s="51">
        <f>IF(D142-D113=0,0,"Error")</f>
        <v>0</v>
      </c>
      <c r="E143" s="51">
        <f>IF(E142-E113=0,0,"Error")</f>
        <v>0</v>
      </c>
      <c r="F143" s="52">
        <f>IF(F142-F113=0,0,"Error")</f>
        <v>0</v>
      </c>
      <c r="G143" s="53"/>
    </row>
    <row r="144" spans="2:7" ht="15.75" thickBot="1" x14ac:dyDescent="0.3">
      <c r="B144" s="54" t="s">
        <v>75</v>
      </c>
      <c r="C144" s="659" t="s">
        <v>76</v>
      </c>
      <c r="D144" s="659"/>
      <c r="E144" s="659"/>
      <c r="F144" s="27" t="s">
        <v>77</v>
      </c>
      <c r="G144" s="28"/>
    </row>
    <row r="145" spans="2:9" ht="29.25" customHeight="1" thickBot="1" x14ac:dyDescent="0.3">
      <c r="B145" s="19" t="s">
        <v>38</v>
      </c>
      <c r="C145" s="660" t="s">
        <v>78</v>
      </c>
      <c r="D145" s="661"/>
      <c r="E145" s="661"/>
      <c r="F145" s="640"/>
      <c r="G145" s="13"/>
    </row>
    <row r="146" spans="2:9" ht="15.75" thickBot="1" x14ac:dyDescent="0.3">
      <c r="B146" s="19" t="s">
        <v>40</v>
      </c>
      <c r="C146" s="651" t="s">
        <v>79</v>
      </c>
      <c r="D146" s="652"/>
      <c r="E146" s="652"/>
      <c r="F146" s="653"/>
      <c r="G146" s="28"/>
    </row>
    <row r="147" spans="2:9" x14ac:dyDescent="0.25">
      <c r="B147" s="633"/>
      <c r="C147" s="30">
        <v>2020</v>
      </c>
      <c r="D147" s="30">
        <v>2021</v>
      </c>
      <c r="E147" s="30">
        <v>2022</v>
      </c>
      <c r="F147" s="30">
        <v>2023</v>
      </c>
      <c r="G147" s="31"/>
    </row>
    <row r="148" spans="2:9" ht="15.75" thickBot="1" x14ac:dyDescent="0.3">
      <c r="B148" s="658"/>
      <c r="C148" s="30" t="s">
        <v>1</v>
      </c>
      <c r="D148" s="30" t="s">
        <v>16</v>
      </c>
      <c r="E148" s="30" t="s">
        <v>16</v>
      </c>
      <c r="F148" s="30" t="s">
        <v>16</v>
      </c>
      <c r="G148" s="31"/>
    </row>
    <row r="149" spans="2:9" ht="15.75" thickBot="1" x14ac:dyDescent="0.3">
      <c r="B149" s="62" t="s">
        <v>42</v>
      </c>
      <c r="C149" s="63">
        <v>12</v>
      </c>
      <c r="D149" s="63">
        <v>12</v>
      </c>
      <c r="E149" s="63">
        <v>12</v>
      </c>
      <c r="F149" s="64">
        <v>12</v>
      </c>
      <c r="G149" s="60"/>
    </row>
    <row r="150" spans="2:9" ht="15.75" thickBot="1" x14ac:dyDescent="0.3">
      <c r="B150" s="65" t="s">
        <v>43</v>
      </c>
      <c r="C150" s="33">
        <f>C179</f>
        <v>19400</v>
      </c>
      <c r="D150" s="33">
        <f t="shared" ref="D150:F150" si="15">D179</f>
        <v>20000</v>
      </c>
      <c r="E150" s="33">
        <f t="shared" si="15"/>
        <v>20000</v>
      </c>
      <c r="F150" s="33">
        <f t="shared" si="15"/>
        <v>20000</v>
      </c>
      <c r="G150" s="34"/>
      <c r="H150" s="2"/>
      <c r="I150" s="2"/>
    </row>
    <row r="151" spans="2:9" ht="15.75" thickBot="1" x14ac:dyDescent="0.3">
      <c r="B151" s="65" t="s">
        <v>44</v>
      </c>
      <c r="C151" s="33">
        <f>C150/C149</f>
        <v>1616.6666666666667</v>
      </c>
      <c r="D151" s="33">
        <f>D150/D149</f>
        <v>1666.6666666666667</v>
      </c>
      <c r="E151" s="33">
        <f>E150/E149</f>
        <v>1666.6666666666667</v>
      </c>
      <c r="F151" s="66">
        <f>F150/F149</f>
        <v>1666.6666666666667</v>
      </c>
      <c r="G151" s="34"/>
      <c r="H151" s="2"/>
      <c r="I151" s="67"/>
    </row>
    <row r="152" spans="2:9" ht="15.75" thickBot="1" x14ac:dyDescent="0.3">
      <c r="B152" s="65" t="s">
        <v>45</v>
      </c>
      <c r="C152" s="106"/>
      <c r="D152" s="35">
        <f>D149/C149-1</f>
        <v>0</v>
      </c>
      <c r="E152" s="35">
        <f>E149/D149-1</f>
        <v>0</v>
      </c>
      <c r="F152" s="68">
        <f>F149/E149-1</f>
        <v>0</v>
      </c>
      <c r="G152" s="36"/>
    </row>
    <row r="153" spans="2:9" ht="15.75" thickBot="1" x14ac:dyDescent="0.3">
      <c r="B153" s="65" t="s">
        <v>47</v>
      </c>
      <c r="C153" s="106"/>
      <c r="D153" s="35">
        <f>D150/C150-1</f>
        <v>3.0927835051546282E-2</v>
      </c>
      <c r="E153" s="35">
        <f t="shared" ref="E153:F154" si="16">E150/D150-1</f>
        <v>0</v>
      </c>
      <c r="F153" s="68">
        <f t="shared" si="16"/>
        <v>0</v>
      </c>
      <c r="G153" s="36"/>
    </row>
    <row r="154" spans="2:9" ht="15.75" thickBot="1" x14ac:dyDescent="0.3">
      <c r="B154" s="69" t="s">
        <v>48</v>
      </c>
      <c r="C154" s="70"/>
      <c r="D154" s="71">
        <f>D151/C151-1</f>
        <v>3.0927835051546282E-2</v>
      </c>
      <c r="E154" s="71">
        <f t="shared" si="16"/>
        <v>0</v>
      </c>
      <c r="F154" s="72">
        <f t="shared" si="16"/>
        <v>0</v>
      </c>
      <c r="G154" s="36"/>
    </row>
    <row r="155" spans="2:9" ht="15.75" thickBot="1" x14ac:dyDescent="0.3">
      <c r="B155" s="624" t="s">
        <v>80</v>
      </c>
      <c r="C155" s="625"/>
      <c r="D155" s="625"/>
      <c r="E155" s="625"/>
      <c r="F155" s="626"/>
      <c r="G155" s="31"/>
    </row>
    <row r="156" spans="2:9" x14ac:dyDescent="0.25">
      <c r="B156" s="633"/>
      <c r="C156" s="30">
        <v>2020</v>
      </c>
      <c r="D156" s="30">
        <v>2021</v>
      </c>
      <c r="E156" s="30">
        <v>2022</v>
      </c>
      <c r="F156" s="30">
        <v>2023</v>
      </c>
      <c r="G156" s="31"/>
    </row>
    <row r="157" spans="2:9" ht="15.75" thickBot="1" x14ac:dyDescent="0.3">
      <c r="B157" s="634"/>
      <c r="C157" s="32" t="s">
        <v>1</v>
      </c>
      <c r="D157" s="32" t="s">
        <v>16</v>
      </c>
      <c r="E157" s="32" t="s">
        <v>16</v>
      </c>
      <c r="F157" s="32" t="s">
        <v>16</v>
      </c>
      <c r="G157" s="31"/>
    </row>
    <row r="158" spans="2:9" ht="15.75" thickBot="1" x14ac:dyDescent="0.3">
      <c r="B158" s="43" t="s">
        <v>50</v>
      </c>
      <c r="C158" s="16"/>
      <c r="D158" s="16"/>
      <c r="E158" s="16"/>
      <c r="F158" s="16"/>
      <c r="G158" s="20"/>
    </row>
    <row r="159" spans="2:9" ht="15.75" thickBot="1" x14ac:dyDescent="0.3">
      <c r="B159" s="44" t="s">
        <v>51</v>
      </c>
      <c r="C159" s="39"/>
      <c r="D159" s="41"/>
      <c r="E159" s="41"/>
      <c r="F159" s="41"/>
      <c r="G159" s="42"/>
    </row>
    <row r="160" spans="2:9" ht="15.75" thickBot="1" x14ac:dyDescent="0.3">
      <c r="B160" s="44" t="s">
        <v>52</v>
      </c>
      <c r="C160" s="39"/>
      <c r="D160" s="41"/>
      <c r="E160" s="41"/>
      <c r="F160" s="41"/>
      <c r="G160" s="42"/>
    </row>
    <row r="161" spans="2:7" ht="24.75" thickBot="1" x14ac:dyDescent="0.3">
      <c r="B161" s="37" t="s">
        <v>53</v>
      </c>
      <c r="C161" s="58"/>
      <c r="D161" s="58"/>
      <c r="E161" s="58"/>
      <c r="F161" s="58"/>
      <c r="G161" s="20"/>
    </row>
    <row r="162" spans="2:7" ht="15.75" thickBot="1" x14ac:dyDescent="0.3">
      <c r="B162" s="38" t="s">
        <v>51</v>
      </c>
      <c r="C162" s="57"/>
      <c r="D162" s="58"/>
      <c r="E162" s="58"/>
      <c r="F162" s="58"/>
      <c r="G162" s="20"/>
    </row>
    <row r="163" spans="2:7" ht="15.75" thickBot="1" x14ac:dyDescent="0.3">
      <c r="B163" s="38" t="s">
        <v>52</v>
      </c>
      <c r="C163" s="57"/>
      <c r="D163" s="58"/>
      <c r="E163" s="58"/>
      <c r="F163" s="58"/>
      <c r="G163" s="20"/>
    </row>
    <row r="164" spans="2:7" ht="15.75" thickBot="1" x14ac:dyDescent="0.3">
      <c r="B164" s="37" t="s">
        <v>54</v>
      </c>
      <c r="C164" s="73"/>
      <c r="D164" s="74"/>
      <c r="E164" s="74"/>
      <c r="F164" s="74"/>
      <c r="G164" s="20"/>
    </row>
    <row r="165" spans="2:7" ht="15.75" thickBot="1" x14ac:dyDescent="0.3">
      <c r="B165" s="104" t="s">
        <v>51</v>
      </c>
      <c r="C165" s="111"/>
      <c r="D165" s="105"/>
      <c r="E165" s="105"/>
      <c r="F165" s="105"/>
      <c r="G165" s="20"/>
    </row>
    <row r="166" spans="2:7" ht="15.75" thickBot="1" x14ac:dyDescent="0.3">
      <c r="B166" s="112" t="s">
        <v>52</v>
      </c>
      <c r="C166" s="113"/>
      <c r="D166" s="114"/>
      <c r="E166" s="114"/>
      <c r="F166" s="115"/>
      <c r="G166" s="20"/>
    </row>
    <row r="167" spans="2:7" ht="15.75" thickBot="1" x14ac:dyDescent="0.3">
      <c r="B167" s="37" t="s">
        <v>55</v>
      </c>
      <c r="C167" s="57"/>
      <c r="D167" s="58"/>
      <c r="E167" s="58"/>
      <c r="F167" s="58"/>
      <c r="G167" s="20"/>
    </row>
    <row r="168" spans="2:7" ht="15.75" thickBot="1" x14ac:dyDescent="0.3">
      <c r="B168" s="38" t="s">
        <v>51</v>
      </c>
      <c r="C168" s="57"/>
      <c r="D168" s="58"/>
      <c r="E168" s="58"/>
      <c r="F168" s="58"/>
      <c r="G168" s="20"/>
    </row>
    <row r="169" spans="2:7" ht="15.75" thickBot="1" x14ac:dyDescent="0.3">
      <c r="B169" s="38" t="s">
        <v>52</v>
      </c>
      <c r="C169" s="57"/>
      <c r="D169" s="58"/>
      <c r="E169" s="58"/>
      <c r="F169" s="58"/>
      <c r="G169" s="20"/>
    </row>
    <row r="170" spans="2:7" ht="15.75" thickBot="1" x14ac:dyDescent="0.3">
      <c r="B170" s="37" t="s">
        <v>56</v>
      </c>
      <c r="C170" s="57"/>
      <c r="D170" s="58"/>
      <c r="E170" s="58"/>
      <c r="F170" s="58"/>
      <c r="G170" s="20"/>
    </row>
    <row r="171" spans="2:7" ht="15.75" thickBot="1" x14ac:dyDescent="0.3">
      <c r="B171" s="38" t="s">
        <v>51</v>
      </c>
      <c r="C171" s="57"/>
      <c r="D171" s="58"/>
      <c r="E171" s="58"/>
      <c r="F171" s="58"/>
      <c r="G171" s="20"/>
    </row>
    <row r="172" spans="2:7" ht="15.75" thickBot="1" x14ac:dyDescent="0.3">
      <c r="B172" s="38" t="s">
        <v>52</v>
      </c>
      <c r="C172" s="57"/>
      <c r="D172" s="58"/>
      <c r="E172" s="58"/>
      <c r="F172" s="58"/>
      <c r="G172" s="20"/>
    </row>
    <row r="173" spans="2:7" ht="15.75" thickBot="1" x14ac:dyDescent="0.3">
      <c r="B173" s="37" t="s">
        <v>57</v>
      </c>
      <c r="C173" s="39">
        <f>C174+C175</f>
        <v>19400</v>
      </c>
      <c r="D173" s="39">
        <f t="shared" ref="D173:F173" si="17">D174+D175</f>
        <v>20000</v>
      </c>
      <c r="E173" s="39">
        <f t="shared" si="17"/>
        <v>20000</v>
      </c>
      <c r="F173" s="39">
        <f t="shared" si="17"/>
        <v>20000</v>
      </c>
      <c r="G173" s="75"/>
    </row>
    <row r="174" spans="2:7" ht="15.75" thickBot="1" x14ac:dyDescent="0.3">
      <c r="B174" s="38" t="s">
        <v>51</v>
      </c>
      <c r="C174" s="39">
        <v>19400</v>
      </c>
      <c r="D174" s="39">
        <v>20000</v>
      </c>
      <c r="E174" s="39">
        <v>20000</v>
      </c>
      <c r="F174" s="39">
        <v>20000</v>
      </c>
      <c r="G174" s="45"/>
    </row>
    <row r="175" spans="2:7" ht="15.75" thickBot="1" x14ac:dyDescent="0.3">
      <c r="B175" s="38" t="s">
        <v>52</v>
      </c>
      <c r="C175" s="57"/>
      <c r="D175" s="58"/>
      <c r="E175" s="58"/>
      <c r="F175" s="58"/>
      <c r="G175" s="20"/>
    </row>
    <row r="176" spans="2:7" ht="24.75" thickBot="1" x14ac:dyDescent="0.3">
      <c r="B176" s="37" t="s">
        <v>58</v>
      </c>
      <c r="C176" s="57"/>
      <c r="D176" s="58"/>
      <c r="E176" s="58"/>
      <c r="F176" s="58"/>
      <c r="G176" s="20"/>
    </row>
    <row r="177" spans="2:7" ht="15.75" thickBot="1" x14ac:dyDescent="0.3">
      <c r="B177" s="38" t="s">
        <v>51</v>
      </c>
      <c r="C177" s="57"/>
      <c r="D177" s="58"/>
      <c r="E177" s="58"/>
      <c r="F177" s="58"/>
      <c r="G177" s="20"/>
    </row>
    <row r="178" spans="2:7" ht="15.75" thickBot="1" x14ac:dyDescent="0.3">
      <c r="B178" s="38" t="s">
        <v>52</v>
      </c>
      <c r="C178" s="57"/>
      <c r="D178" s="58"/>
      <c r="E178" s="58"/>
      <c r="F178" s="58"/>
      <c r="G178" s="20"/>
    </row>
    <row r="179" spans="2:7" ht="15.75" thickBot="1" x14ac:dyDescent="0.3">
      <c r="B179" s="59" t="s">
        <v>81</v>
      </c>
      <c r="C179" s="39">
        <f>C176+C173+C170+C167+C164+C161+C158</f>
        <v>19400</v>
      </c>
      <c r="D179" s="39">
        <f t="shared" ref="D179:E179" si="18">D176+D173+D170+D167+D164+D161+D158</f>
        <v>20000</v>
      </c>
      <c r="E179" s="39">
        <f t="shared" si="18"/>
        <v>20000</v>
      </c>
      <c r="F179" s="57">
        <f>F176+F173+F170+F167+F164+F161+F158</f>
        <v>20000</v>
      </c>
      <c r="G179" s="45"/>
    </row>
    <row r="180" spans="2:7" ht="15.75" thickBot="1" x14ac:dyDescent="0.3">
      <c r="B180" s="50" t="s">
        <v>60</v>
      </c>
      <c r="C180" s="52">
        <f>IF(C179-C150=0,0,"Error")</f>
        <v>0</v>
      </c>
      <c r="D180" s="52">
        <f>IF(D179-D150=0,0,"Error")</f>
        <v>0</v>
      </c>
      <c r="E180" s="52">
        <f>IF(E179-E150=0,0,"Error")</f>
        <v>0</v>
      </c>
      <c r="F180" s="52">
        <f>IF(F179-F150=0,0,"Error")</f>
        <v>0</v>
      </c>
      <c r="G180" s="53"/>
    </row>
    <row r="181" spans="2:7" ht="30.75" customHeight="1" thickBot="1" x14ac:dyDescent="0.3">
      <c r="B181" s="21" t="s">
        <v>82</v>
      </c>
      <c r="C181" s="635" t="s">
        <v>83</v>
      </c>
      <c r="D181" s="636"/>
      <c r="E181" s="636"/>
      <c r="F181" s="637"/>
      <c r="G181" s="10"/>
    </row>
    <row r="182" spans="2:7" ht="15.75" thickBot="1" x14ac:dyDescent="0.3">
      <c r="B182" s="638" t="s">
        <v>84</v>
      </c>
      <c r="C182" s="639"/>
      <c r="D182" s="639"/>
      <c r="E182" s="639"/>
      <c r="F182" s="640"/>
      <c r="G182" s="13"/>
    </row>
    <row r="183" spans="2:7" ht="23.25" thickBot="1" x14ac:dyDescent="0.3">
      <c r="B183" s="15" t="s">
        <v>85</v>
      </c>
      <c r="C183" s="76">
        <v>0.53</v>
      </c>
      <c r="D183" s="17">
        <v>0.53</v>
      </c>
      <c r="E183" s="17">
        <v>0.53</v>
      </c>
      <c r="F183" s="17">
        <v>0.53</v>
      </c>
      <c r="G183" s="77"/>
    </row>
    <row r="184" spans="2:7" ht="23.25" thickBot="1" x14ac:dyDescent="0.3">
      <c r="B184" s="15" t="s">
        <v>86</v>
      </c>
      <c r="C184" s="76">
        <v>1</v>
      </c>
      <c r="D184" s="76">
        <v>1</v>
      </c>
      <c r="E184" s="76">
        <v>1</v>
      </c>
      <c r="F184" s="76">
        <v>1</v>
      </c>
      <c r="G184" s="78"/>
    </row>
    <row r="185" spans="2:7" ht="23.25" thickBot="1" x14ac:dyDescent="0.3">
      <c r="B185" s="15" t="s">
        <v>87</v>
      </c>
      <c r="C185" s="79">
        <v>0</v>
      </c>
      <c r="D185" s="76">
        <v>0</v>
      </c>
      <c r="E185" s="76">
        <v>0</v>
      </c>
      <c r="F185" s="76">
        <v>0</v>
      </c>
      <c r="G185" s="78"/>
    </row>
    <row r="186" spans="2:7" ht="34.5" thickBot="1" x14ac:dyDescent="0.3">
      <c r="B186" s="15" t="s">
        <v>88</v>
      </c>
      <c r="C186" s="79">
        <v>0</v>
      </c>
      <c r="D186" s="76">
        <v>0</v>
      </c>
      <c r="E186" s="76">
        <v>0</v>
      </c>
      <c r="F186" s="76">
        <v>0</v>
      </c>
      <c r="G186" s="78"/>
    </row>
    <row r="187" spans="2:7" ht="15.75" thickBot="1" x14ac:dyDescent="0.3">
      <c r="B187" s="662" t="s">
        <v>89</v>
      </c>
      <c r="C187" s="663"/>
      <c r="D187" s="663"/>
      <c r="E187" s="663"/>
      <c r="F187" s="664"/>
      <c r="G187" s="25"/>
    </row>
    <row r="188" spans="2:7" ht="15.75" thickBot="1" x14ac:dyDescent="0.3">
      <c r="B188" s="665" t="s">
        <v>34</v>
      </c>
      <c r="C188" s="666"/>
      <c r="D188" s="666"/>
      <c r="E188" s="666"/>
      <c r="F188" s="667"/>
      <c r="G188" s="26"/>
    </row>
    <row r="189" spans="2:7" ht="15.75" thickBot="1" x14ac:dyDescent="0.3">
      <c r="B189" s="80" t="s">
        <v>35</v>
      </c>
      <c r="C189" s="654" t="s">
        <v>90</v>
      </c>
      <c r="D189" s="654"/>
      <c r="E189" s="654"/>
      <c r="F189" s="27" t="s">
        <v>91</v>
      </c>
      <c r="G189" s="28"/>
    </row>
    <row r="190" spans="2:7" ht="15.75" thickBot="1" x14ac:dyDescent="0.3">
      <c r="B190" s="19" t="s">
        <v>38</v>
      </c>
      <c r="C190" s="648" t="s">
        <v>92</v>
      </c>
      <c r="D190" s="649"/>
      <c r="E190" s="649"/>
      <c r="F190" s="650"/>
      <c r="G190" s="29"/>
    </row>
    <row r="191" spans="2:7" ht="15.75" thickBot="1" x14ac:dyDescent="0.3">
      <c r="B191" s="19" t="s">
        <v>40</v>
      </c>
      <c r="C191" s="651" t="s">
        <v>93</v>
      </c>
      <c r="D191" s="652"/>
      <c r="E191" s="652"/>
      <c r="F191" s="653"/>
      <c r="G191" s="28"/>
    </row>
    <row r="192" spans="2:7" x14ac:dyDescent="0.25">
      <c r="B192" s="633"/>
      <c r="C192" s="30">
        <v>2020</v>
      </c>
      <c r="D192" s="30">
        <v>2021</v>
      </c>
      <c r="E192" s="30">
        <v>2022</v>
      </c>
      <c r="F192" s="30">
        <v>2023</v>
      </c>
      <c r="G192" s="31"/>
    </row>
    <row r="193" spans="2:7" ht="15.75" thickBot="1" x14ac:dyDescent="0.3">
      <c r="B193" s="634"/>
      <c r="C193" s="32" t="s">
        <v>1</v>
      </c>
      <c r="D193" s="32" t="s">
        <v>16</v>
      </c>
      <c r="E193" s="32" t="s">
        <v>16</v>
      </c>
      <c r="F193" s="32" t="s">
        <v>16</v>
      </c>
      <c r="G193" s="31"/>
    </row>
    <row r="194" spans="2:7" ht="15.75" thickBot="1" x14ac:dyDescent="0.3">
      <c r="B194" s="19" t="s">
        <v>42</v>
      </c>
      <c r="C194" s="33">
        <v>17</v>
      </c>
      <c r="D194" s="33">
        <v>18</v>
      </c>
      <c r="E194" s="33">
        <v>18</v>
      </c>
      <c r="F194" s="33">
        <v>18</v>
      </c>
      <c r="G194" s="34"/>
    </row>
    <row r="195" spans="2:7" ht="15.75" thickBot="1" x14ac:dyDescent="0.3">
      <c r="B195" s="19" t="s">
        <v>43</v>
      </c>
      <c r="C195" s="33">
        <f>C224</f>
        <v>1900</v>
      </c>
      <c r="D195" s="33">
        <f t="shared" ref="D195:F195" si="19">D224</f>
        <v>2000</v>
      </c>
      <c r="E195" s="33">
        <f t="shared" si="19"/>
        <v>2000</v>
      </c>
      <c r="F195" s="33">
        <f t="shared" si="19"/>
        <v>2000</v>
      </c>
      <c r="G195" s="34"/>
    </row>
    <row r="196" spans="2:7" ht="15.75" thickBot="1" x14ac:dyDescent="0.3">
      <c r="B196" s="19" t="s">
        <v>44</v>
      </c>
      <c r="C196" s="33">
        <f>C195/C194</f>
        <v>111.76470588235294</v>
      </c>
      <c r="D196" s="33">
        <f t="shared" ref="D196:F196" si="20">D195/D194</f>
        <v>111.11111111111111</v>
      </c>
      <c r="E196" s="33">
        <f t="shared" si="20"/>
        <v>111.11111111111111</v>
      </c>
      <c r="F196" s="33">
        <f t="shared" si="20"/>
        <v>111.11111111111111</v>
      </c>
      <c r="G196" s="34"/>
    </row>
    <row r="197" spans="2:7" ht="15.75" thickBot="1" x14ac:dyDescent="0.3">
      <c r="B197" s="19" t="s">
        <v>45</v>
      </c>
      <c r="C197" s="106" t="s">
        <v>46</v>
      </c>
      <c r="D197" s="35">
        <f>D194/C194-1</f>
        <v>5.8823529411764719E-2</v>
      </c>
      <c r="E197" s="35">
        <f t="shared" ref="E197:F199" si="21">E194/D194-1</f>
        <v>0</v>
      </c>
      <c r="F197" s="35">
        <f t="shared" si="21"/>
        <v>0</v>
      </c>
      <c r="G197" s="36"/>
    </row>
    <row r="198" spans="2:7" ht="15.75" thickBot="1" x14ac:dyDescent="0.3">
      <c r="B198" s="19" t="s">
        <v>47</v>
      </c>
      <c r="C198" s="106" t="s">
        <v>46</v>
      </c>
      <c r="D198" s="35">
        <f>D195/C195-1</f>
        <v>5.2631578947368363E-2</v>
      </c>
      <c r="E198" s="35">
        <f t="shared" si="21"/>
        <v>0</v>
      </c>
      <c r="F198" s="35">
        <f t="shared" si="21"/>
        <v>0</v>
      </c>
      <c r="G198" s="36"/>
    </row>
    <row r="199" spans="2:7" ht="15.75" thickBot="1" x14ac:dyDescent="0.3">
      <c r="B199" s="19" t="s">
        <v>48</v>
      </c>
      <c r="C199" s="106" t="s">
        <v>46</v>
      </c>
      <c r="D199" s="35">
        <f>D196/C196-1</f>
        <v>-5.8479532163742132E-3</v>
      </c>
      <c r="E199" s="35">
        <f t="shared" si="21"/>
        <v>0</v>
      </c>
      <c r="F199" s="35">
        <f t="shared" si="21"/>
        <v>0</v>
      </c>
      <c r="G199" s="36"/>
    </row>
    <row r="200" spans="2:7" ht="15.75" thickBot="1" x14ac:dyDescent="0.3">
      <c r="B200" s="624" t="s">
        <v>49</v>
      </c>
      <c r="C200" s="625"/>
      <c r="D200" s="625"/>
      <c r="E200" s="625"/>
      <c r="F200" s="626"/>
      <c r="G200" s="31"/>
    </row>
    <row r="201" spans="2:7" x14ac:dyDescent="0.25">
      <c r="B201" s="633"/>
      <c r="C201" s="30">
        <v>2020</v>
      </c>
      <c r="D201" s="30">
        <v>2021</v>
      </c>
      <c r="E201" s="30">
        <v>2022</v>
      </c>
      <c r="F201" s="30">
        <v>2023</v>
      </c>
      <c r="G201" s="31"/>
    </row>
    <row r="202" spans="2:7" ht="15.75" thickBot="1" x14ac:dyDescent="0.3">
      <c r="B202" s="634"/>
      <c r="C202" s="32" t="s">
        <v>1</v>
      </c>
      <c r="D202" s="32" t="s">
        <v>16</v>
      </c>
      <c r="E202" s="32" t="s">
        <v>16</v>
      </c>
      <c r="F202" s="32" t="s">
        <v>16</v>
      </c>
      <c r="G202" s="31"/>
    </row>
    <row r="203" spans="2:7" ht="15.75" thickBot="1" x14ac:dyDescent="0.3">
      <c r="B203" s="43" t="s">
        <v>50</v>
      </c>
      <c r="C203" s="16">
        <v>0</v>
      </c>
      <c r="D203" s="16">
        <v>0</v>
      </c>
      <c r="E203" s="16">
        <v>0</v>
      </c>
      <c r="F203" s="16">
        <v>0</v>
      </c>
      <c r="G203" s="20"/>
    </row>
    <row r="204" spans="2:7" ht="15.75" thickBot="1" x14ac:dyDescent="0.3">
      <c r="B204" s="116" t="s">
        <v>51</v>
      </c>
      <c r="C204" s="117"/>
      <c r="D204" s="118"/>
      <c r="E204" s="118"/>
      <c r="F204" s="118"/>
      <c r="G204" s="40"/>
    </row>
    <row r="205" spans="2:7" ht="15.75" thickBot="1" x14ac:dyDescent="0.3">
      <c r="B205" s="119" t="s">
        <v>52</v>
      </c>
      <c r="C205" s="120"/>
      <c r="D205" s="121"/>
      <c r="E205" s="121"/>
      <c r="F205" s="122"/>
      <c r="G205" s="42"/>
    </row>
    <row r="206" spans="2:7" ht="24.75" thickBot="1" x14ac:dyDescent="0.3">
      <c r="B206" s="43" t="s">
        <v>53</v>
      </c>
      <c r="C206" s="16">
        <v>0</v>
      </c>
      <c r="D206" s="16">
        <v>0</v>
      </c>
      <c r="E206" s="16">
        <v>0</v>
      </c>
      <c r="F206" s="16">
        <v>0</v>
      </c>
      <c r="G206" s="20"/>
    </row>
    <row r="207" spans="2:7" ht="15.75" thickBot="1" x14ac:dyDescent="0.3">
      <c r="B207" s="44" t="s">
        <v>51</v>
      </c>
      <c r="C207" s="39"/>
      <c r="D207" s="16"/>
      <c r="E207" s="16"/>
      <c r="F207" s="16"/>
      <c r="G207" s="20"/>
    </row>
    <row r="208" spans="2:7" ht="15.75" thickBot="1" x14ac:dyDescent="0.3">
      <c r="B208" s="44" t="s">
        <v>52</v>
      </c>
      <c r="C208" s="39"/>
      <c r="D208" s="16"/>
      <c r="E208" s="16"/>
      <c r="F208" s="16"/>
      <c r="G208" s="20"/>
    </row>
    <row r="209" spans="2:7" ht="15.75" thickBot="1" x14ac:dyDescent="0.3">
      <c r="B209" s="43" t="s">
        <v>54</v>
      </c>
      <c r="C209" s="39">
        <f>C210+C211</f>
        <v>1900</v>
      </c>
      <c r="D209" s="39">
        <f t="shared" ref="D209:F209" si="22">D210+D211</f>
        <v>2000</v>
      </c>
      <c r="E209" s="39">
        <f t="shared" si="22"/>
        <v>2000</v>
      </c>
      <c r="F209" s="39">
        <f t="shared" si="22"/>
        <v>2000</v>
      </c>
      <c r="G209" s="34"/>
    </row>
    <row r="210" spans="2:7" ht="15.75" thickBot="1" x14ac:dyDescent="0.3">
      <c r="B210" s="44" t="s">
        <v>51</v>
      </c>
      <c r="C210" s="39">
        <v>1900</v>
      </c>
      <c r="D210" s="33">
        <v>2000</v>
      </c>
      <c r="E210" s="33">
        <v>2000</v>
      </c>
      <c r="F210" s="33">
        <v>2000</v>
      </c>
      <c r="G210" s="34"/>
    </row>
    <row r="211" spans="2:7" ht="15.75" thickBot="1" x14ac:dyDescent="0.3">
      <c r="B211" s="44" t="s">
        <v>52</v>
      </c>
      <c r="C211" s="39"/>
      <c r="D211" s="16"/>
      <c r="E211" s="16"/>
      <c r="F211" s="16"/>
      <c r="G211" s="20"/>
    </row>
    <row r="212" spans="2:7" ht="15.75" thickBot="1" x14ac:dyDescent="0.3">
      <c r="B212" s="43" t="s">
        <v>55</v>
      </c>
      <c r="C212" s="39"/>
      <c r="D212" s="16"/>
      <c r="E212" s="16"/>
      <c r="F212" s="16"/>
      <c r="G212" s="20"/>
    </row>
    <row r="213" spans="2:7" ht="15.75" thickBot="1" x14ac:dyDescent="0.3">
      <c r="B213" s="44" t="s">
        <v>51</v>
      </c>
      <c r="C213" s="39"/>
      <c r="D213" s="16"/>
      <c r="E213" s="16"/>
      <c r="F213" s="16"/>
      <c r="G213" s="20"/>
    </row>
    <row r="214" spans="2:7" ht="15.75" thickBot="1" x14ac:dyDescent="0.3">
      <c r="B214" s="44" t="s">
        <v>52</v>
      </c>
      <c r="C214" s="39"/>
      <c r="D214" s="16"/>
      <c r="E214" s="16"/>
      <c r="F214" s="16"/>
      <c r="G214" s="20"/>
    </row>
    <row r="215" spans="2:7" ht="15.75" thickBot="1" x14ac:dyDescent="0.3">
      <c r="B215" s="43" t="s">
        <v>56</v>
      </c>
      <c r="C215" s="39"/>
      <c r="D215" s="16"/>
      <c r="E215" s="16"/>
      <c r="F215" s="16"/>
      <c r="G215" s="20"/>
    </row>
    <row r="216" spans="2:7" ht="15.75" thickBot="1" x14ac:dyDescent="0.3">
      <c r="B216" s="44" t="s">
        <v>51</v>
      </c>
      <c r="C216" s="39"/>
      <c r="D216" s="16"/>
      <c r="E216" s="16"/>
      <c r="F216" s="16"/>
      <c r="G216" s="20"/>
    </row>
    <row r="217" spans="2:7" ht="15.75" thickBot="1" x14ac:dyDescent="0.3">
      <c r="B217" s="44" t="s">
        <v>52</v>
      </c>
      <c r="C217" s="39"/>
      <c r="D217" s="16"/>
      <c r="E217" s="16"/>
      <c r="F217" s="16"/>
      <c r="G217" s="20"/>
    </row>
    <row r="218" spans="2:7" ht="15.75" thickBot="1" x14ac:dyDescent="0.3">
      <c r="B218" s="81" t="s">
        <v>57</v>
      </c>
      <c r="C218" s="73"/>
      <c r="D218" s="74"/>
      <c r="E218" s="74"/>
      <c r="F218" s="74"/>
      <c r="G218" s="20"/>
    </row>
    <row r="219" spans="2:7" ht="15.75" thickBot="1" x14ac:dyDescent="0.3">
      <c r="B219" s="82" t="s">
        <v>51</v>
      </c>
      <c r="C219" s="73"/>
      <c r="D219" s="74"/>
      <c r="E219" s="74"/>
      <c r="F219" s="74"/>
      <c r="G219" s="20"/>
    </row>
    <row r="220" spans="2:7" ht="15.75" thickBot="1" x14ac:dyDescent="0.3">
      <c r="B220" s="82" t="s">
        <v>52</v>
      </c>
      <c r="C220" s="73"/>
      <c r="D220" s="74"/>
      <c r="E220" s="74"/>
      <c r="F220" s="74"/>
      <c r="G220" s="20"/>
    </row>
    <row r="221" spans="2:7" ht="24.75" thickBot="1" x14ac:dyDescent="0.3">
      <c r="B221" s="43" t="s">
        <v>58</v>
      </c>
      <c r="C221" s="39">
        <v>0</v>
      </c>
      <c r="D221" s="16">
        <v>0</v>
      </c>
      <c r="E221" s="16">
        <f>D221*1.03*0.99</f>
        <v>0</v>
      </c>
      <c r="F221" s="16">
        <f>E221*1.03*0.99</f>
        <v>0</v>
      </c>
      <c r="G221" s="20"/>
    </row>
    <row r="222" spans="2:7" ht="15.75" thickBot="1" x14ac:dyDescent="0.3">
      <c r="B222" s="44" t="s">
        <v>51</v>
      </c>
      <c r="C222" s="39"/>
      <c r="D222" s="47"/>
      <c r="E222" s="47"/>
      <c r="F222" s="47"/>
      <c r="G222" s="48"/>
    </row>
    <row r="223" spans="2:7" ht="15.75" thickBot="1" x14ac:dyDescent="0.3">
      <c r="B223" s="44" t="s">
        <v>52</v>
      </c>
      <c r="C223" s="39"/>
      <c r="D223" s="46"/>
      <c r="E223" s="47"/>
      <c r="F223" s="47"/>
      <c r="G223" s="48"/>
    </row>
    <row r="224" spans="2:7" ht="15.75" thickBot="1" x14ac:dyDescent="0.3">
      <c r="B224" s="49" t="s">
        <v>59</v>
      </c>
      <c r="C224" s="39">
        <f>C221+C218+C215+C212+C209+C206+C203</f>
        <v>1900</v>
      </c>
      <c r="D224" s="39">
        <f>D221+D218+D215+D212+D209+D206+D203</f>
        <v>2000</v>
      </c>
      <c r="E224" s="39">
        <f>E221+E218+E215+E212+E209+E206+E203</f>
        <v>2000</v>
      </c>
      <c r="F224" s="39">
        <f>F221+F218+F215+F212+F209+F206+F203</f>
        <v>2000</v>
      </c>
      <c r="G224" s="45"/>
    </row>
    <row r="225" spans="2:7" ht="15.75" thickBot="1" x14ac:dyDescent="0.3">
      <c r="B225" s="50" t="s">
        <v>60</v>
      </c>
      <c r="C225" s="52">
        <f>IF(C224-C195=0,0,"Error")</f>
        <v>0</v>
      </c>
      <c r="D225" s="52">
        <f>IF(D224-D195=0,0,"Error")</f>
        <v>0</v>
      </c>
      <c r="E225" s="52">
        <f>IF(E224-E195=0,0,"Error")</f>
        <v>0</v>
      </c>
      <c r="F225" s="52">
        <f>IF(F224-F195=0,0,"Error")</f>
        <v>0</v>
      </c>
      <c r="G225" s="53"/>
    </row>
    <row r="226" spans="2:7" ht="15.75" thickBot="1" x14ac:dyDescent="0.3">
      <c r="B226" s="665" t="s">
        <v>94</v>
      </c>
      <c r="C226" s="668"/>
      <c r="D226" s="668"/>
      <c r="E226" s="668"/>
      <c r="F226" s="667"/>
      <c r="G226" s="26"/>
    </row>
    <row r="227" spans="2:7" ht="15.75" thickBot="1" x14ac:dyDescent="0.3">
      <c r="B227" s="665" t="s">
        <v>95</v>
      </c>
      <c r="C227" s="668"/>
      <c r="D227" s="668"/>
      <c r="E227" s="668"/>
      <c r="F227" s="667"/>
      <c r="G227" s="26"/>
    </row>
    <row r="228" spans="2:7" ht="15.75" thickBot="1" x14ac:dyDescent="0.3">
      <c r="B228" s="83" t="s">
        <v>96</v>
      </c>
      <c r="C228" s="669"/>
      <c r="D228" s="670"/>
      <c r="E228" s="671"/>
      <c r="F228" s="672"/>
      <c r="G228" s="18"/>
    </row>
    <row r="229" spans="2:7" ht="45.75" thickBot="1" x14ac:dyDescent="0.3">
      <c r="B229" s="84" t="s">
        <v>97</v>
      </c>
      <c r="C229" s="85" t="s">
        <v>98</v>
      </c>
      <c r="D229" s="86" t="s">
        <v>99</v>
      </c>
      <c r="E229" s="673" t="s">
        <v>100</v>
      </c>
      <c r="F229" s="674"/>
      <c r="G229" s="18"/>
    </row>
    <row r="230" spans="2:7" s="1" customFormat="1" ht="26.25" customHeight="1" thickBot="1" x14ac:dyDescent="0.3">
      <c r="B230" s="87" t="s">
        <v>38</v>
      </c>
      <c r="C230" s="639" t="s">
        <v>101</v>
      </c>
      <c r="D230" s="639"/>
      <c r="E230" s="639"/>
      <c r="F230" s="640"/>
      <c r="G230" s="88"/>
    </row>
    <row r="231" spans="2:7" ht="15.75" thickBot="1" x14ac:dyDescent="0.3">
      <c r="B231" s="19" t="s">
        <v>40</v>
      </c>
      <c r="C231" s="651" t="s">
        <v>102</v>
      </c>
      <c r="D231" s="652"/>
      <c r="E231" s="652"/>
      <c r="F231" s="653"/>
      <c r="G231" s="28"/>
    </row>
    <row r="232" spans="2:7" x14ac:dyDescent="0.25">
      <c r="B232" s="633"/>
      <c r="C232" s="30">
        <v>2020</v>
      </c>
      <c r="D232" s="30">
        <v>2021</v>
      </c>
      <c r="E232" s="30">
        <v>2022</v>
      </c>
      <c r="F232" s="30">
        <v>2023</v>
      </c>
      <c r="G232" s="31"/>
    </row>
    <row r="233" spans="2:7" ht="15.75" thickBot="1" x14ac:dyDescent="0.3">
      <c r="B233" s="634"/>
      <c r="C233" s="32" t="s">
        <v>1</v>
      </c>
      <c r="D233" s="32" t="s">
        <v>16</v>
      </c>
      <c r="E233" s="32" t="s">
        <v>16</v>
      </c>
      <c r="F233" s="32" t="s">
        <v>16</v>
      </c>
      <c r="G233" s="31"/>
    </row>
    <row r="234" spans="2:7" ht="15.75" thickBot="1" x14ac:dyDescent="0.3">
      <c r="B234" s="19" t="s">
        <v>42</v>
      </c>
      <c r="C234" s="33">
        <v>0</v>
      </c>
      <c r="D234" s="33">
        <v>170</v>
      </c>
      <c r="E234" s="33">
        <v>60</v>
      </c>
      <c r="F234" s="33">
        <v>0</v>
      </c>
      <c r="G234" s="34"/>
    </row>
    <row r="235" spans="2:7" ht="15.75" thickBot="1" x14ac:dyDescent="0.3">
      <c r="B235" s="19" t="s">
        <v>43</v>
      </c>
      <c r="C235" s="33">
        <f>C253</f>
        <v>0</v>
      </c>
      <c r="D235" s="33">
        <f t="shared" ref="D235:F235" si="23">D253</f>
        <v>0</v>
      </c>
      <c r="E235" s="33">
        <f t="shared" si="23"/>
        <v>20000</v>
      </c>
      <c r="F235" s="33">
        <f t="shared" si="23"/>
        <v>0</v>
      </c>
      <c r="G235" s="34"/>
    </row>
    <row r="236" spans="2:7" ht="15.75" thickBot="1" x14ac:dyDescent="0.3">
      <c r="B236" s="19" t="s">
        <v>44</v>
      </c>
      <c r="C236" s="33" t="e">
        <f>C235/C234</f>
        <v>#DIV/0!</v>
      </c>
      <c r="D236" s="33">
        <v>325</v>
      </c>
      <c r="E236" s="33">
        <f t="shared" ref="E236:F236" si="24">E235/E234</f>
        <v>333.33333333333331</v>
      </c>
      <c r="F236" s="33" t="e">
        <f t="shared" si="24"/>
        <v>#DIV/0!</v>
      </c>
      <c r="G236" s="34"/>
    </row>
    <row r="237" spans="2:7" ht="15.75" thickBot="1" x14ac:dyDescent="0.3">
      <c r="B237" s="19" t="s">
        <v>45</v>
      </c>
      <c r="C237" s="106" t="s">
        <v>46</v>
      </c>
      <c r="D237" s="35" t="e">
        <f>D234/C234-1</f>
        <v>#DIV/0!</v>
      </c>
      <c r="E237" s="35">
        <f t="shared" ref="E237:F239" si="25">E234/D234-1</f>
        <v>-0.64705882352941169</v>
      </c>
      <c r="F237" s="35">
        <f t="shared" si="25"/>
        <v>-1</v>
      </c>
      <c r="G237" s="36"/>
    </row>
    <row r="238" spans="2:7" ht="15.75" thickBot="1" x14ac:dyDescent="0.3">
      <c r="B238" s="19" t="s">
        <v>47</v>
      </c>
      <c r="C238" s="106" t="s">
        <v>46</v>
      </c>
      <c r="D238" s="35" t="e">
        <f>D235/C235-1</f>
        <v>#DIV/0!</v>
      </c>
      <c r="E238" s="35" t="e">
        <f t="shared" si="25"/>
        <v>#DIV/0!</v>
      </c>
      <c r="F238" s="35">
        <f t="shared" si="25"/>
        <v>-1</v>
      </c>
      <c r="G238" s="36"/>
    </row>
    <row r="239" spans="2:7" ht="15.75" thickBot="1" x14ac:dyDescent="0.3">
      <c r="B239" s="19" t="s">
        <v>48</v>
      </c>
      <c r="C239" s="106" t="s">
        <v>46</v>
      </c>
      <c r="D239" s="35" t="e">
        <f>D236/C236-1</f>
        <v>#DIV/0!</v>
      </c>
      <c r="E239" s="35">
        <f t="shared" si="25"/>
        <v>2.564102564102555E-2</v>
      </c>
      <c r="F239" s="35" t="e">
        <f t="shared" si="25"/>
        <v>#DIV/0!</v>
      </c>
      <c r="G239" s="36"/>
    </row>
    <row r="240" spans="2:7" ht="15.75" thickBot="1" x14ac:dyDescent="0.3">
      <c r="B240" s="677" t="s">
        <v>103</v>
      </c>
      <c r="C240" s="678"/>
      <c r="D240" s="678"/>
      <c r="E240" s="678"/>
      <c r="F240" s="679"/>
      <c r="G240" s="31"/>
    </row>
    <row r="241" spans="2:7" x14ac:dyDescent="0.25">
      <c r="B241" s="675"/>
      <c r="C241" s="123">
        <v>2020</v>
      </c>
      <c r="D241" s="123">
        <v>2021</v>
      </c>
      <c r="E241" s="123">
        <v>2022</v>
      </c>
      <c r="F241" s="124">
        <v>2023</v>
      </c>
      <c r="G241" s="31"/>
    </row>
    <row r="242" spans="2:7" ht="15.75" thickBot="1" x14ac:dyDescent="0.3">
      <c r="B242" s="676"/>
      <c r="C242" s="125" t="s">
        <v>1</v>
      </c>
      <c r="D242" s="125" t="s">
        <v>16</v>
      </c>
      <c r="E242" s="125" t="s">
        <v>16</v>
      </c>
      <c r="F242" s="126" t="s">
        <v>16</v>
      </c>
      <c r="G242" s="31"/>
    </row>
    <row r="243" spans="2:7" ht="15.75" thickBot="1" x14ac:dyDescent="0.3">
      <c r="B243" s="37" t="s">
        <v>104</v>
      </c>
      <c r="C243" s="58">
        <f>C244+C245+C246+C247</f>
        <v>0</v>
      </c>
      <c r="D243" s="58">
        <f t="shared" ref="D243:F243" si="26">D244+D245+D246+D247</f>
        <v>0</v>
      </c>
      <c r="E243" s="58">
        <f t="shared" si="26"/>
        <v>0</v>
      </c>
      <c r="F243" s="58">
        <f t="shared" si="26"/>
        <v>0</v>
      </c>
      <c r="G243" s="20"/>
    </row>
    <row r="244" spans="2:7" ht="15.75" thickBot="1" x14ac:dyDescent="0.3">
      <c r="B244" s="38" t="s">
        <v>51</v>
      </c>
      <c r="C244" s="58"/>
      <c r="D244" s="58"/>
      <c r="E244" s="58"/>
      <c r="F244" s="58"/>
      <c r="G244" s="20"/>
    </row>
    <row r="245" spans="2:7" ht="15.75" thickBot="1" x14ac:dyDescent="0.3">
      <c r="B245" s="38" t="s">
        <v>105</v>
      </c>
      <c r="C245" s="58"/>
      <c r="D245" s="58"/>
      <c r="E245" s="58"/>
      <c r="F245" s="58"/>
      <c r="G245" s="20"/>
    </row>
    <row r="246" spans="2:7" ht="15.75" thickBot="1" x14ac:dyDescent="0.3">
      <c r="B246" s="38" t="s">
        <v>106</v>
      </c>
      <c r="C246" s="58"/>
      <c r="D246" s="58"/>
      <c r="E246" s="58"/>
      <c r="F246" s="58"/>
      <c r="G246" s="20"/>
    </row>
    <row r="247" spans="2:7" ht="15.75" thickBot="1" x14ac:dyDescent="0.3">
      <c r="B247" s="38" t="s">
        <v>107</v>
      </c>
      <c r="C247" s="58"/>
      <c r="D247" s="58"/>
      <c r="E247" s="58"/>
      <c r="F247" s="58"/>
      <c r="G247" s="20"/>
    </row>
    <row r="248" spans="2:7" ht="15.75" thickBot="1" x14ac:dyDescent="0.3">
      <c r="B248" s="37" t="s">
        <v>108</v>
      </c>
      <c r="C248" s="57">
        <f>C249+C250+C251+C252</f>
        <v>0</v>
      </c>
      <c r="D248" s="57">
        <f t="shared" ref="D248:F248" si="27">D249+D250+D251+D252</f>
        <v>0</v>
      </c>
      <c r="E248" s="57">
        <f t="shared" si="27"/>
        <v>20000</v>
      </c>
      <c r="F248" s="57">
        <f t="shared" si="27"/>
        <v>0</v>
      </c>
      <c r="G248" s="45"/>
    </row>
    <row r="249" spans="2:7" ht="15.75" thickBot="1" x14ac:dyDescent="0.3">
      <c r="B249" s="38" t="s">
        <v>51</v>
      </c>
      <c r="C249" s="33">
        <v>0</v>
      </c>
      <c r="D249" s="33">
        <v>0</v>
      </c>
      <c r="E249" s="33">
        <v>20000</v>
      </c>
      <c r="F249" s="33">
        <v>0</v>
      </c>
      <c r="G249" s="34"/>
    </row>
    <row r="250" spans="2:7" ht="15.75" thickBot="1" x14ac:dyDescent="0.3">
      <c r="B250" s="38" t="s">
        <v>105</v>
      </c>
      <c r="C250" s="57"/>
      <c r="D250" s="58"/>
      <c r="E250" s="58"/>
      <c r="F250" s="58"/>
      <c r="G250" s="20"/>
    </row>
    <row r="251" spans="2:7" ht="15.75" thickBot="1" x14ac:dyDescent="0.3">
      <c r="B251" s="38" t="s">
        <v>106</v>
      </c>
      <c r="C251" s="57"/>
      <c r="D251" s="58"/>
      <c r="E251" s="58"/>
      <c r="F251" s="58"/>
      <c r="G251" s="20"/>
    </row>
    <row r="252" spans="2:7" ht="15.75" thickBot="1" x14ac:dyDescent="0.3">
      <c r="B252" s="38" t="s">
        <v>107</v>
      </c>
      <c r="C252" s="57"/>
      <c r="D252" s="58"/>
      <c r="E252" s="58"/>
      <c r="F252" s="58"/>
      <c r="G252" s="20"/>
    </row>
    <row r="253" spans="2:7" ht="15.75" thickBot="1" x14ac:dyDescent="0.3">
      <c r="B253" s="89" t="s">
        <v>59</v>
      </c>
      <c r="C253" s="57">
        <f>C243+C248</f>
        <v>0</v>
      </c>
      <c r="D253" s="57">
        <f t="shared" ref="D253:F253" si="28">D243+D248</f>
        <v>0</v>
      </c>
      <c r="E253" s="57">
        <f t="shared" si="28"/>
        <v>20000</v>
      </c>
      <c r="F253" s="57">
        <f t="shared" si="28"/>
        <v>0</v>
      </c>
      <c r="G253" s="45"/>
    </row>
    <row r="254" spans="2:7" ht="34.5" thickBot="1" x14ac:dyDescent="0.3">
      <c r="B254" s="84" t="s">
        <v>61</v>
      </c>
      <c r="C254" s="85" t="s">
        <v>131</v>
      </c>
      <c r="D254" s="86" t="s">
        <v>99</v>
      </c>
      <c r="E254" s="680"/>
      <c r="F254" s="681"/>
      <c r="G254" s="18"/>
    </row>
    <row r="255" spans="2:7" s="1" customFormat="1" ht="22.5" customHeight="1" thickBot="1" x14ac:dyDescent="0.3">
      <c r="B255" s="87" t="s">
        <v>38</v>
      </c>
      <c r="C255" s="639" t="s">
        <v>109</v>
      </c>
      <c r="D255" s="639"/>
      <c r="E255" s="639"/>
      <c r="F255" s="640"/>
      <c r="G255" s="88"/>
    </row>
    <row r="256" spans="2:7" ht="15.75" thickBot="1" x14ac:dyDescent="0.3">
      <c r="B256" s="19" t="s">
        <v>40</v>
      </c>
      <c r="C256" s="651" t="s">
        <v>102</v>
      </c>
      <c r="D256" s="652"/>
      <c r="E256" s="652"/>
      <c r="F256" s="653"/>
      <c r="G256" s="28"/>
    </row>
    <row r="257" spans="2:7" x14ac:dyDescent="0.25">
      <c r="B257" s="633"/>
      <c r="C257" s="30">
        <v>2020</v>
      </c>
      <c r="D257" s="30">
        <v>2021</v>
      </c>
      <c r="E257" s="30">
        <v>2022</v>
      </c>
      <c r="F257" s="30">
        <v>2023</v>
      </c>
      <c r="G257" s="31"/>
    </row>
    <row r="258" spans="2:7" ht="15.75" thickBot="1" x14ac:dyDescent="0.3">
      <c r="B258" s="634"/>
      <c r="C258" s="32" t="s">
        <v>1</v>
      </c>
      <c r="D258" s="32" t="s">
        <v>16</v>
      </c>
      <c r="E258" s="32" t="s">
        <v>16</v>
      </c>
      <c r="F258" s="32" t="s">
        <v>16</v>
      </c>
      <c r="G258" s="31"/>
    </row>
    <row r="259" spans="2:7" ht="15.75" thickBot="1" x14ac:dyDescent="0.3">
      <c r="B259" s="19" t="s">
        <v>42</v>
      </c>
      <c r="C259" s="33">
        <v>1</v>
      </c>
      <c r="D259" s="33">
        <v>0</v>
      </c>
      <c r="E259" s="33">
        <v>1</v>
      </c>
      <c r="F259" s="33">
        <v>1</v>
      </c>
      <c r="G259" s="34"/>
    </row>
    <row r="260" spans="2:7" ht="15.75" thickBot="1" x14ac:dyDescent="0.3">
      <c r="B260" s="19" t="s">
        <v>43</v>
      </c>
      <c r="C260" s="33">
        <f>C278</f>
        <v>4000</v>
      </c>
      <c r="D260" s="33">
        <f t="shared" ref="D260:F260" si="29">D278</f>
        <v>0</v>
      </c>
      <c r="E260" s="33">
        <f t="shared" si="29"/>
        <v>45000</v>
      </c>
      <c r="F260" s="33">
        <f t="shared" si="29"/>
        <v>45000</v>
      </c>
      <c r="G260" s="34"/>
    </row>
    <row r="261" spans="2:7" ht="15.75" thickBot="1" x14ac:dyDescent="0.3">
      <c r="B261" s="19" t="s">
        <v>44</v>
      </c>
      <c r="C261" s="33">
        <f>C260/C259</f>
        <v>4000</v>
      </c>
      <c r="D261" s="33" t="e">
        <f t="shared" ref="D261:F261" si="30">D260/D259</f>
        <v>#DIV/0!</v>
      </c>
      <c r="E261" s="33">
        <v>45000</v>
      </c>
      <c r="F261" s="33">
        <f t="shared" si="30"/>
        <v>45000</v>
      </c>
      <c r="G261" s="34"/>
    </row>
    <row r="262" spans="2:7" ht="15.75" thickBot="1" x14ac:dyDescent="0.3">
      <c r="B262" s="19" t="s">
        <v>45</v>
      </c>
      <c r="C262" s="106" t="s">
        <v>46</v>
      </c>
      <c r="D262" s="35">
        <f>D259/C259-1</f>
        <v>-1</v>
      </c>
      <c r="E262" s="35" t="e">
        <f t="shared" ref="E262:F264" si="31">E259/D259-1</f>
        <v>#DIV/0!</v>
      </c>
      <c r="F262" s="35">
        <f t="shared" si="31"/>
        <v>0</v>
      </c>
      <c r="G262" s="36"/>
    </row>
    <row r="263" spans="2:7" ht="15.75" thickBot="1" x14ac:dyDescent="0.3">
      <c r="B263" s="19" t="s">
        <v>47</v>
      </c>
      <c r="C263" s="106" t="s">
        <v>46</v>
      </c>
      <c r="D263" s="35">
        <f>D260/C260-1</f>
        <v>-1</v>
      </c>
      <c r="E263" s="35" t="e">
        <f t="shared" si="31"/>
        <v>#DIV/0!</v>
      </c>
      <c r="F263" s="35">
        <f t="shared" si="31"/>
        <v>0</v>
      </c>
      <c r="G263" s="36"/>
    </row>
    <row r="264" spans="2:7" ht="15.75" thickBot="1" x14ac:dyDescent="0.3">
      <c r="B264" s="19" t="s">
        <v>48</v>
      </c>
      <c r="C264" s="106" t="s">
        <v>46</v>
      </c>
      <c r="D264" s="35" t="e">
        <f>D261/C261-1</f>
        <v>#DIV/0!</v>
      </c>
      <c r="E264" s="35" t="e">
        <f t="shared" si="31"/>
        <v>#DIV/0!</v>
      </c>
      <c r="F264" s="35">
        <f t="shared" si="31"/>
        <v>0</v>
      </c>
      <c r="G264" s="36"/>
    </row>
    <row r="265" spans="2:7" ht="15.75" thickBot="1" x14ac:dyDescent="0.3">
      <c r="B265" s="624" t="s">
        <v>110</v>
      </c>
      <c r="C265" s="625"/>
      <c r="D265" s="625"/>
      <c r="E265" s="625"/>
      <c r="F265" s="626"/>
      <c r="G265" s="31"/>
    </row>
    <row r="266" spans="2:7" x14ac:dyDescent="0.25">
      <c r="B266" s="633"/>
      <c r="C266" s="30">
        <v>2020</v>
      </c>
      <c r="D266" s="30">
        <v>2021</v>
      </c>
      <c r="E266" s="30">
        <v>2022</v>
      </c>
      <c r="F266" s="30">
        <v>2023</v>
      </c>
      <c r="G266" s="31"/>
    </row>
    <row r="267" spans="2:7" ht="15.75" thickBot="1" x14ac:dyDescent="0.3">
      <c r="B267" s="634"/>
      <c r="C267" s="32" t="s">
        <v>1</v>
      </c>
      <c r="D267" s="32" t="s">
        <v>16</v>
      </c>
      <c r="E267" s="32" t="s">
        <v>16</v>
      </c>
      <c r="F267" s="32" t="s">
        <v>16</v>
      </c>
      <c r="G267" s="31"/>
    </row>
    <row r="268" spans="2:7" ht="15.75" thickBot="1" x14ac:dyDescent="0.3">
      <c r="B268" s="37" t="s">
        <v>104</v>
      </c>
      <c r="C268" s="58">
        <f>C269+C270+C271+C272</f>
        <v>4000</v>
      </c>
      <c r="D268" s="58">
        <f t="shared" ref="D268:F268" si="32">D269+D270+D271+D272</f>
        <v>0</v>
      </c>
      <c r="E268" s="58">
        <f t="shared" si="32"/>
        <v>0</v>
      </c>
      <c r="F268" s="58">
        <f t="shared" si="32"/>
        <v>0</v>
      </c>
      <c r="G268" s="20"/>
    </row>
    <row r="269" spans="2:7" ht="15.75" thickBot="1" x14ac:dyDescent="0.3">
      <c r="B269" s="38" t="s">
        <v>51</v>
      </c>
      <c r="C269" s="58">
        <v>4000</v>
      </c>
      <c r="D269" s="58">
        <v>0</v>
      </c>
      <c r="E269" s="58"/>
      <c r="F269" s="58"/>
      <c r="G269" s="20"/>
    </row>
    <row r="270" spans="2:7" ht="15.75" thickBot="1" x14ac:dyDescent="0.3">
      <c r="B270" s="38" t="s">
        <v>105</v>
      </c>
      <c r="C270" s="58"/>
      <c r="D270" s="58"/>
      <c r="E270" s="58"/>
      <c r="F270" s="58"/>
      <c r="G270" s="20"/>
    </row>
    <row r="271" spans="2:7" ht="15.75" thickBot="1" x14ac:dyDescent="0.3">
      <c r="B271" s="38" t="s">
        <v>106</v>
      </c>
      <c r="C271" s="58"/>
      <c r="D271" s="58"/>
      <c r="E271" s="58"/>
      <c r="F271" s="58"/>
      <c r="G271" s="20"/>
    </row>
    <row r="272" spans="2:7" ht="15.75" thickBot="1" x14ac:dyDescent="0.3">
      <c r="B272" s="38" t="s">
        <v>107</v>
      </c>
      <c r="C272" s="58"/>
      <c r="D272" s="58"/>
      <c r="E272" s="58"/>
      <c r="F272" s="58"/>
      <c r="G272" s="20"/>
    </row>
    <row r="273" spans="2:9" ht="15.75" thickBot="1" x14ac:dyDescent="0.3">
      <c r="B273" s="37" t="s">
        <v>108</v>
      </c>
      <c r="C273" s="57">
        <f>C274+C275+C276+C277</f>
        <v>0</v>
      </c>
      <c r="D273" s="57">
        <f t="shared" ref="D273:F273" si="33">D274+D275+D276+D277</f>
        <v>0</v>
      </c>
      <c r="E273" s="57">
        <f t="shared" si="33"/>
        <v>45000</v>
      </c>
      <c r="F273" s="57">
        <f t="shared" si="33"/>
        <v>45000</v>
      </c>
      <c r="G273" s="45"/>
    </row>
    <row r="274" spans="2:9" ht="15.75" thickBot="1" x14ac:dyDescent="0.3">
      <c r="B274" s="38" t="s">
        <v>51</v>
      </c>
      <c r="C274" s="33">
        <v>0</v>
      </c>
      <c r="D274" s="33">
        <v>0</v>
      </c>
      <c r="E274" s="33">
        <v>45000</v>
      </c>
      <c r="F274" s="33">
        <v>45000</v>
      </c>
      <c r="G274" s="34"/>
    </row>
    <row r="275" spans="2:9" ht="15.75" thickBot="1" x14ac:dyDescent="0.3">
      <c r="B275" s="38" t="s">
        <v>105</v>
      </c>
      <c r="C275" s="57"/>
      <c r="D275" s="58"/>
      <c r="E275" s="58"/>
      <c r="F275" s="58"/>
      <c r="G275" s="20"/>
    </row>
    <row r="276" spans="2:9" ht="15.75" thickBot="1" x14ac:dyDescent="0.3">
      <c r="B276" s="38" t="s">
        <v>106</v>
      </c>
      <c r="C276" s="57"/>
      <c r="D276" s="58"/>
      <c r="E276" s="58"/>
      <c r="F276" s="58"/>
      <c r="G276" s="20"/>
    </row>
    <row r="277" spans="2:9" ht="15.75" thickBot="1" x14ac:dyDescent="0.3">
      <c r="B277" s="38" t="s">
        <v>107</v>
      </c>
      <c r="C277" s="57"/>
      <c r="D277" s="58"/>
      <c r="E277" s="58"/>
      <c r="F277" s="58"/>
      <c r="G277" s="20"/>
    </row>
    <row r="278" spans="2:9" ht="15.75" thickBot="1" x14ac:dyDescent="0.3">
      <c r="B278" s="89" t="s">
        <v>67</v>
      </c>
      <c r="C278" s="57">
        <f>C268+C273</f>
        <v>4000</v>
      </c>
      <c r="D278" s="57">
        <f>D268+D273</f>
        <v>0</v>
      </c>
      <c r="E278" s="57">
        <f t="shared" ref="E278:F278" si="34">E268+E273</f>
        <v>45000</v>
      </c>
      <c r="F278" s="57">
        <f t="shared" si="34"/>
        <v>45000</v>
      </c>
      <c r="G278" s="45"/>
    </row>
    <row r="279" spans="2:9" ht="34.5" thickBot="1" x14ac:dyDescent="0.3">
      <c r="B279" s="84" t="s">
        <v>111</v>
      </c>
      <c r="C279" s="85" t="s">
        <v>112</v>
      </c>
      <c r="D279" s="86" t="s">
        <v>99</v>
      </c>
      <c r="E279" s="682"/>
      <c r="F279" s="683"/>
      <c r="G279" s="18"/>
    </row>
    <row r="280" spans="2:9" s="1" customFormat="1" ht="27" customHeight="1" thickBot="1" x14ac:dyDescent="0.3">
      <c r="B280" s="87" t="s">
        <v>38</v>
      </c>
      <c r="C280" s="639" t="s">
        <v>113</v>
      </c>
      <c r="D280" s="639"/>
      <c r="E280" s="639"/>
      <c r="F280" s="640"/>
      <c r="G280" s="88"/>
    </row>
    <row r="281" spans="2:9" ht="15.75" thickBot="1" x14ac:dyDescent="0.3">
      <c r="B281" s="127" t="s">
        <v>40</v>
      </c>
      <c r="C281" s="684" t="s">
        <v>114</v>
      </c>
      <c r="D281" s="685"/>
      <c r="E281" s="685"/>
      <c r="F281" s="686"/>
      <c r="G281" s="28"/>
    </row>
    <row r="282" spans="2:9" x14ac:dyDescent="0.25">
      <c r="B282" s="675"/>
      <c r="C282" s="123">
        <v>2020</v>
      </c>
      <c r="D282" s="123">
        <v>2021</v>
      </c>
      <c r="E282" s="123">
        <v>2022</v>
      </c>
      <c r="F282" s="124">
        <v>2023</v>
      </c>
      <c r="G282" s="31"/>
    </row>
    <row r="283" spans="2:9" ht="15.75" thickBot="1" x14ac:dyDescent="0.3">
      <c r="B283" s="676"/>
      <c r="C283" s="125" t="s">
        <v>1</v>
      </c>
      <c r="D283" s="125" t="s">
        <v>16</v>
      </c>
      <c r="E283" s="125" t="s">
        <v>16</v>
      </c>
      <c r="F283" s="126" t="s">
        <v>16</v>
      </c>
      <c r="G283" s="31"/>
    </row>
    <row r="284" spans="2:9" ht="15.75" thickBot="1" x14ac:dyDescent="0.3">
      <c r="B284" s="19" t="s">
        <v>42</v>
      </c>
      <c r="C284" s="33">
        <v>0</v>
      </c>
      <c r="D284" s="33">
        <v>50</v>
      </c>
      <c r="E284" s="33">
        <v>0</v>
      </c>
      <c r="F284" s="33">
        <v>100</v>
      </c>
      <c r="G284" s="34"/>
    </row>
    <row r="285" spans="2:9" ht="15.75" thickBot="1" x14ac:dyDescent="0.3">
      <c r="B285" s="19" t="s">
        <v>43</v>
      </c>
      <c r="C285" s="33">
        <f>C303</f>
        <v>0</v>
      </c>
      <c r="D285" s="33">
        <v>10000</v>
      </c>
      <c r="E285" s="33">
        <f t="shared" ref="E285:F285" si="35">E303</f>
        <v>0</v>
      </c>
      <c r="F285" s="33">
        <f t="shared" si="35"/>
        <v>20000</v>
      </c>
      <c r="G285" s="34"/>
      <c r="I285" s="67"/>
    </row>
    <row r="286" spans="2:9" ht="15.75" thickBot="1" x14ac:dyDescent="0.3">
      <c r="B286" s="19" t="s">
        <v>44</v>
      </c>
      <c r="C286" s="33">
        <v>0</v>
      </c>
      <c r="D286" s="33">
        <v>200</v>
      </c>
      <c r="E286" s="33">
        <v>0</v>
      </c>
      <c r="F286" s="33">
        <v>200</v>
      </c>
      <c r="G286" s="34"/>
    </row>
    <row r="287" spans="2:9" ht="15.75" thickBot="1" x14ac:dyDescent="0.3">
      <c r="B287" s="19" t="s">
        <v>45</v>
      </c>
      <c r="C287" s="106" t="s">
        <v>46</v>
      </c>
      <c r="D287" s="35" t="e">
        <f>D284/C284-1</f>
        <v>#DIV/0!</v>
      </c>
      <c r="E287" s="35">
        <f t="shared" ref="E287:F289" si="36">E284/D284-1</f>
        <v>-1</v>
      </c>
      <c r="F287" s="35" t="e">
        <f t="shared" si="36"/>
        <v>#DIV/0!</v>
      </c>
      <c r="G287" s="36"/>
    </row>
    <row r="288" spans="2:9" ht="15.75" thickBot="1" x14ac:dyDescent="0.3">
      <c r="B288" s="19" t="s">
        <v>47</v>
      </c>
      <c r="C288" s="106" t="s">
        <v>46</v>
      </c>
      <c r="D288" s="35" t="e">
        <f>D285/C285-1</f>
        <v>#DIV/0!</v>
      </c>
      <c r="E288" s="35">
        <f t="shared" si="36"/>
        <v>-1</v>
      </c>
      <c r="F288" s="35" t="e">
        <f t="shared" si="36"/>
        <v>#DIV/0!</v>
      </c>
      <c r="G288" s="36"/>
    </row>
    <row r="289" spans="2:7" ht="15.75" thickBot="1" x14ac:dyDescent="0.3">
      <c r="B289" s="19" t="s">
        <v>48</v>
      </c>
      <c r="C289" s="106" t="s">
        <v>46</v>
      </c>
      <c r="D289" s="35" t="e">
        <f>D286/C286-1</f>
        <v>#DIV/0!</v>
      </c>
      <c r="E289" s="35">
        <f t="shared" si="36"/>
        <v>-1</v>
      </c>
      <c r="F289" s="35" t="e">
        <f t="shared" si="36"/>
        <v>#DIV/0!</v>
      </c>
      <c r="G289" s="36"/>
    </row>
    <row r="290" spans="2:7" ht="15.75" thickBot="1" x14ac:dyDescent="0.3">
      <c r="B290" s="624" t="s">
        <v>115</v>
      </c>
      <c r="C290" s="625"/>
      <c r="D290" s="625"/>
      <c r="E290" s="625"/>
      <c r="F290" s="626"/>
      <c r="G290" s="31"/>
    </row>
    <row r="291" spans="2:7" x14ac:dyDescent="0.25">
      <c r="B291" s="633"/>
      <c r="C291" s="30">
        <v>2020</v>
      </c>
      <c r="D291" s="30">
        <v>2021</v>
      </c>
      <c r="E291" s="30">
        <v>2022</v>
      </c>
      <c r="F291" s="30">
        <v>2023</v>
      </c>
      <c r="G291" s="31"/>
    </row>
    <row r="292" spans="2:7" ht="15.75" thickBot="1" x14ac:dyDescent="0.3">
      <c r="B292" s="634"/>
      <c r="C292" s="32" t="s">
        <v>1</v>
      </c>
      <c r="D292" s="32" t="s">
        <v>16</v>
      </c>
      <c r="E292" s="32" t="s">
        <v>16</v>
      </c>
      <c r="F292" s="32" t="s">
        <v>16</v>
      </c>
      <c r="G292" s="31"/>
    </row>
    <row r="293" spans="2:7" ht="15.75" thickBot="1" x14ac:dyDescent="0.3">
      <c r="B293" s="37" t="s">
        <v>104</v>
      </c>
      <c r="C293" s="58">
        <f>C294+C295+C296+C297</f>
        <v>0</v>
      </c>
      <c r="D293" s="58">
        <f t="shared" ref="D293:F293" si="37">D294+D295+D296+D297</f>
        <v>0</v>
      </c>
      <c r="E293" s="58">
        <f t="shared" si="37"/>
        <v>0</v>
      </c>
      <c r="F293" s="58">
        <f t="shared" si="37"/>
        <v>0</v>
      </c>
      <c r="G293" s="20"/>
    </row>
    <row r="294" spans="2:7" ht="15.75" thickBot="1" x14ac:dyDescent="0.3">
      <c r="B294" s="38" t="s">
        <v>51</v>
      </c>
      <c r="C294" s="58"/>
      <c r="D294" s="58"/>
      <c r="E294" s="58"/>
      <c r="F294" s="58"/>
      <c r="G294" s="20"/>
    </row>
    <row r="295" spans="2:7" ht="15.75" thickBot="1" x14ac:dyDescent="0.3">
      <c r="B295" s="38" t="s">
        <v>105</v>
      </c>
      <c r="C295" s="58"/>
      <c r="D295" s="58"/>
      <c r="E295" s="58"/>
      <c r="F295" s="58"/>
      <c r="G295" s="20"/>
    </row>
    <row r="296" spans="2:7" ht="15.75" thickBot="1" x14ac:dyDescent="0.3">
      <c r="B296" s="38" t="s">
        <v>106</v>
      </c>
      <c r="C296" s="58"/>
      <c r="D296" s="58"/>
      <c r="E296" s="58"/>
      <c r="F296" s="58"/>
      <c r="G296" s="20"/>
    </row>
    <row r="297" spans="2:7" ht="15.75" thickBot="1" x14ac:dyDescent="0.3">
      <c r="B297" s="38" t="s">
        <v>107</v>
      </c>
      <c r="C297" s="58"/>
      <c r="D297" s="58"/>
      <c r="E297" s="58"/>
      <c r="F297" s="58"/>
      <c r="G297" s="20"/>
    </row>
    <row r="298" spans="2:7" ht="15.75" thickBot="1" x14ac:dyDescent="0.3">
      <c r="B298" s="37" t="s">
        <v>108</v>
      </c>
      <c r="C298" s="57">
        <f>C299+C300+C301+C302</f>
        <v>0</v>
      </c>
      <c r="D298" s="57">
        <v>10000</v>
      </c>
      <c r="E298" s="57">
        <f t="shared" ref="E298:F298" si="38">E299+E300+E301+E302</f>
        <v>0</v>
      </c>
      <c r="F298" s="57">
        <f t="shared" si="38"/>
        <v>20000</v>
      </c>
      <c r="G298" s="45"/>
    </row>
    <row r="299" spans="2:7" ht="15.75" thickBot="1" x14ac:dyDescent="0.3">
      <c r="B299" s="38" t="s">
        <v>51</v>
      </c>
      <c r="C299" s="33">
        <v>0</v>
      </c>
      <c r="D299" s="33">
        <v>10000</v>
      </c>
      <c r="E299" s="33">
        <v>0</v>
      </c>
      <c r="F299" s="33">
        <v>20000</v>
      </c>
      <c r="G299" s="34"/>
    </row>
    <row r="300" spans="2:7" ht="15.75" thickBot="1" x14ac:dyDescent="0.3">
      <c r="B300" s="38" t="s">
        <v>105</v>
      </c>
      <c r="C300" s="57"/>
      <c r="D300" s="58"/>
      <c r="E300" s="58"/>
      <c r="F300" s="58"/>
      <c r="G300" s="20"/>
    </row>
    <row r="301" spans="2:7" ht="15.75" thickBot="1" x14ac:dyDescent="0.3">
      <c r="B301" s="38" t="s">
        <v>106</v>
      </c>
      <c r="C301" s="57"/>
      <c r="D301" s="58"/>
      <c r="E301" s="58"/>
      <c r="F301" s="58"/>
      <c r="G301" s="20"/>
    </row>
    <row r="302" spans="2:7" ht="15.75" thickBot="1" x14ac:dyDescent="0.3">
      <c r="B302" s="38" t="s">
        <v>107</v>
      </c>
      <c r="C302" s="57"/>
      <c r="D302" s="58"/>
      <c r="E302" s="58"/>
      <c r="F302" s="58"/>
      <c r="G302" s="20"/>
    </row>
    <row r="303" spans="2:7" ht="15.75" thickBot="1" x14ac:dyDescent="0.3">
      <c r="B303" s="89" t="s">
        <v>74</v>
      </c>
      <c r="C303" s="57">
        <f>C293+C298</f>
        <v>0</v>
      </c>
      <c r="D303" s="57">
        <f t="shared" ref="D303:F303" si="39">D293+D298</f>
        <v>10000</v>
      </c>
      <c r="E303" s="57">
        <f t="shared" si="39"/>
        <v>0</v>
      </c>
      <c r="F303" s="57">
        <f t="shared" si="39"/>
        <v>20000</v>
      </c>
      <c r="G303" s="45"/>
    </row>
    <row r="304" spans="2:7" ht="15.75" thickBot="1" x14ac:dyDescent="0.3">
      <c r="B304" s="90"/>
      <c r="C304" s="91"/>
      <c r="D304" s="91"/>
      <c r="E304" s="91"/>
      <c r="F304" s="91"/>
      <c r="G304" s="53"/>
    </row>
    <row r="305" spans="2:10" ht="24.75" thickBot="1" x14ac:dyDescent="0.3">
      <c r="B305" s="21" t="s">
        <v>116</v>
      </c>
      <c r="C305" s="92">
        <f>+C235+C195+C150+C113+C76+C39+C260+C285</f>
        <v>313000</v>
      </c>
      <c r="D305" s="92">
        <f>+D235+D195+D150+D113+D76+D39+D260+D285</f>
        <v>327000</v>
      </c>
      <c r="E305" s="92">
        <f t="shared" ref="E305:F305" si="40">+E235+E195+E150+E113+E76+E39+E260+E285</f>
        <v>400000</v>
      </c>
      <c r="F305" s="92">
        <f t="shared" si="40"/>
        <v>400000</v>
      </c>
      <c r="G305" s="53"/>
    </row>
    <row r="306" spans="2:10" ht="24.75" thickBot="1" x14ac:dyDescent="0.3">
      <c r="B306" s="21" t="s">
        <v>117</v>
      </c>
      <c r="C306" s="92">
        <f>C307+C310+C313+C316+C319+C322+C325+C328+C333</f>
        <v>313000</v>
      </c>
      <c r="D306" s="92">
        <f>D307+D310+D313+D316+D319+D322+D325+D328+D333</f>
        <v>327000</v>
      </c>
      <c r="E306" s="92">
        <f t="shared" ref="E306:F306" si="41">E307+E310+E313+E316+E319+E322+E325+E328+E333</f>
        <v>400000</v>
      </c>
      <c r="F306" s="92">
        <f t="shared" si="41"/>
        <v>400000</v>
      </c>
      <c r="G306" s="53"/>
      <c r="H306" s="56"/>
    </row>
    <row r="307" spans="2:10" ht="15.75" thickBot="1" x14ac:dyDescent="0.3">
      <c r="B307" s="37" t="s">
        <v>50</v>
      </c>
      <c r="C307" s="93">
        <f>C308+C309</f>
        <v>188100</v>
      </c>
      <c r="D307" s="93">
        <f>D308+D309</f>
        <v>214200</v>
      </c>
      <c r="E307" s="93">
        <f t="shared" ref="E307:F307" si="42">E308+E309</f>
        <v>224200</v>
      </c>
      <c r="F307" s="93">
        <f t="shared" si="42"/>
        <v>224200</v>
      </c>
      <c r="G307" s="53"/>
    </row>
    <row r="308" spans="2:10" ht="15.75" thickBot="1" x14ac:dyDescent="0.3">
      <c r="B308" s="38" t="s">
        <v>51</v>
      </c>
      <c r="C308" s="57">
        <f t="shared" ref="C308:F309" si="43">C204+C159+C122+C85+C48</f>
        <v>188100</v>
      </c>
      <c r="D308" s="57">
        <f t="shared" si="43"/>
        <v>214200</v>
      </c>
      <c r="E308" s="57">
        <f t="shared" si="43"/>
        <v>224200</v>
      </c>
      <c r="F308" s="57">
        <f t="shared" si="43"/>
        <v>224200</v>
      </c>
      <c r="G308" s="45"/>
    </row>
    <row r="309" spans="2:10" ht="15.75" thickBot="1" x14ac:dyDescent="0.3">
      <c r="B309" s="38" t="s">
        <v>118</v>
      </c>
      <c r="C309" s="57">
        <f t="shared" si="43"/>
        <v>0</v>
      </c>
      <c r="D309" s="57">
        <f t="shared" si="43"/>
        <v>0</v>
      </c>
      <c r="E309" s="57">
        <f t="shared" si="43"/>
        <v>0</v>
      </c>
      <c r="F309" s="57">
        <f t="shared" si="43"/>
        <v>0</v>
      </c>
      <c r="G309" s="45"/>
    </row>
    <row r="310" spans="2:10" ht="24.75" thickBot="1" x14ac:dyDescent="0.3">
      <c r="B310" s="37" t="s">
        <v>53</v>
      </c>
      <c r="C310" s="93">
        <f>C311+C312</f>
        <v>27900</v>
      </c>
      <c r="D310" s="93">
        <f t="shared" ref="D310:F310" si="44">D311+D312</f>
        <v>35800</v>
      </c>
      <c r="E310" s="93">
        <f t="shared" si="44"/>
        <v>35800</v>
      </c>
      <c r="F310" s="93">
        <f t="shared" si="44"/>
        <v>35800</v>
      </c>
      <c r="G310" s="53"/>
    </row>
    <row r="311" spans="2:10" ht="15.75" thickBot="1" x14ac:dyDescent="0.3">
      <c r="B311" s="38" t="s">
        <v>51</v>
      </c>
      <c r="C311" s="58">
        <f t="shared" ref="C311:F312" si="45">C207+C162+C125+C88+C51</f>
        <v>27900</v>
      </c>
      <c r="D311" s="58">
        <f t="shared" si="45"/>
        <v>35800</v>
      </c>
      <c r="E311" s="58">
        <f t="shared" si="45"/>
        <v>35800</v>
      </c>
      <c r="F311" s="58">
        <f t="shared" si="45"/>
        <v>35800</v>
      </c>
      <c r="G311" s="20"/>
    </row>
    <row r="312" spans="2:10" ht="15.75" thickBot="1" x14ac:dyDescent="0.3">
      <c r="B312" s="38" t="s">
        <v>118</v>
      </c>
      <c r="C312" s="58">
        <f t="shared" si="45"/>
        <v>0</v>
      </c>
      <c r="D312" s="58">
        <f t="shared" si="45"/>
        <v>0</v>
      </c>
      <c r="E312" s="58">
        <f t="shared" si="45"/>
        <v>0</v>
      </c>
      <c r="F312" s="58">
        <f t="shared" si="45"/>
        <v>0</v>
      </c>
      <c r="G312" s="45"/>
    </row>
    <row r="313" spans="2:10" ht="15.75" thickBot="1" x14ac:dyDescent="0.3">
      <c r="B313" s="37" t="s">
        <v>54</v>
      </c>
      <c r="C313" s="93">
        <f>C314+C315</f>
        <v>72880</v>
      </c>
      <c r="D313" s="93">
        <f t="shared" ref="D313:F313" si="46">D314+D315</f>
        <v>46280</v>
      </c>
      <c r="E313" s="93">
        <f>E314+E315</f>
        <v>54280</v>
      </c>
      <c r="F313" s="93">
        <f t="shared" si="46"/>
        <v>54280</v>
      </c>
      <c r="G313" s="53"/>
    </row>
    <row r="314" spans="2:10" ht="15.75" thickBot="1" x14ac:dyDescent="0.3">
      <c r="B314" s="38" t="s">
        <v>51</v>
      </c>
      <c r="C314" s="57">
        <f t="shared" ref="C314:F315" si="47">C210+C165+C128+C91+C54</f>
        <v>72880</v>
      </c>
      <c r="D314" s="57">
        <f>D210+D165+D128+D91+D54</f>
        <v>46280</v>
      </c>
      <c r="E314" s="57">
        <f t="shared" si="47"/>
        <v>54280</v>
      </c>
      <c r="F314" s="57">
        <f t="shared" si="47"/>
        <v>54280</v>
      </c>
      <c r="G314" s="45"/>
    </row>
    <row r="315" spans="2:10" ht="15.75" thickBot="1" x14ac:dyDescent="0.3">
      <c r="B315" s="38" t="s">
        <v>118</v>
      </c>
      <c r="C315" s="57">
        <f t="shared" si="47"/>
        <v>0</v>
      </c>
      <c r="D315" s="57">
        <f t="shared" si="47"/>
        <v>0</v>
      </c>
      <c r="E315" s="57">
        <f t="shared" si="47"/>
        <v>0</v>
      </c>
      <c r="F315" s="57">
        <f t="shared" si="47"/>
        <v>0</v>
      </c>
      <c r="G315" s="45"/>
    </row>
    <row r="316" spans="2:10" ht="15.75" thickBot="1" x14ac:dyDescent="0.3">
      <c r="B316" s="37" t="s">
        <v>55</v>
      </c>
      <c r="C316" s="93">
        <f>C317+C318</f>
        <v>0</v>
      </c>
      <c r="D316" s="93">
        <f t="shared" ref="D316:F316" si="48">D317+D318</f>
        <v>0</v>
      </c>
      <c r="E316" s="93">
        <f t="shared" si="48"/>
        <v>0</v>
      </c>
      <c r="F316" s="93">
        <f t="shared" si="48"/>
        <v>0</v>
      </c>
      <c r="G316" s="53"/>
    </row>
    <row r="317" spans="2:10" ht="15.75" thickBot="1" x14ac:dyDescent="0.3">
      <c r="B317" s="38" t="s">
        <v>51</v>
      </c>
      <c r="C317" s="58">
        <f t="shared" ref="C317:F318" si="49">C213+C168+C131+C94+C57</f>
        <v>0</v>
      </c>
      <c r="D317" s="58">
        <f t="shared" si="49"/>
        <v>0</v>
      </c>
      <c r="E317" s="58">
        <f t="shared" si="49"/>
        <v>0</v>
      </c>
      <c r="F317" s="58">
        <f t="shared" si="49"/>
        <v>0</v>
      </c>
      <c r="G317" s="20"/>
      <c r="H317" s="56"/>
      <c r="I317" s="56"/>
      <c r="J317" s="56"/>
    </row>
    <row r="318" spans="2:10" ht="15.75" thickBot="1" x14ac:dyDescent="0.3">
      <c r="B318" s="38" t="s">
        <v>118</v>
      </c>
      <c r="C318" s="58">
        <f t="shared" si="49"/>
        <v>0</v>
      </c>
      <c r="D318" s="58">
        <f t="shared" si="49"/>
        <v>0</v>
      </c>
      <c r="E318" s="58">
        <f t="shared" si="49"/>
        <v>0</v>
      </c>
      <c r="F318" s="58">
        <f t="shared" si="49"/>
        <v>0</v>
      </c>
      <c r="G318" s="45"/>
    </row>
    <row r="319" spans="2:10" ht="15.75" thickBot="1" x14ac:dyDescent="0.3">
      <c r="B319" s="37" t="s">
        <v>56</v>
      </c>
      <c r="C319" s="93">
        <f>C320+C321</f>
        <v>0</v>
      </c>
      <c r="D319" s="93">
        <f t="shared" ref="D319:F319" si="50">D320+D321</f>
        <v>0</v>
      </c>
      <c r="E319" s="93">
        <f>E320+E321</f>
        <v>0</v>
      </c>
      <c r="F319" s="93">
        <f t="shared" si="50"/>
        <v>0</v>
      </c>
      <c r="G319" s="53"/>
    </row>
    <row r="320" spans="2:10" ht="15.75" thickBot="1" x14ac:dyDescent="0.3">
      <c r="B320" s="38" t="s">
        <v>51</v>
      </c>
      <c r="C320" s="58">
        <f t="shared" ref="C320:F321" si="51">C216+C171+C134+C97+C60</f>
        <v>0</v>
      </c>
      <c r="D320" s="58">
        <f t="shared" si="51"/>
        <v>0</v>
      </c>
      <c r="E320" s="58">
        <f t="shared" si="51"/>
        <v>0</v>
      </c>
      <c r="F320" s="58">
        <f t="shared" si="51"/>
        <v>0</v>
      </c>
      <c r="G320" s="20"/>
    </row>
    <row r="321" spans="2:7" ht="15.75" thickBot="1" x14ac:dyDescent="0.3">
      <c r="B321" s="38" t="s">
        <v>118</v>
      </c>
      <c r="C321" s="58">
        <f t="shared" si="51"/>
        <v>0</v>
      </c>
      <c r="D321" s="58">
        <f t="shared" si="51"/>
        <v>0</v>
      </c>
      <c r="E321" s="58">
        <f t="shared" si="51"/>
        <v>0</v>
      </c>
      <c r="F321" s="58">
        <f t="shared" si="51"/>
        <v>0</v>
      </c>
      <c r="G321" s="45"/>
    </row>
    <row r="322" spans="2:7" ht="15.75" thickBot="1" x14ac:dyDescent="0.3">
      <c r="B322" s="37" t="s">
        <v>57</v>
      </c>
      <c r="C322" s="93">
        <f>C323+C324</f>
        <v>19400</v>
      </c>
      <c r="D322" s="93">
        <f>D323+D324</f>
        <v>20000</v>
      </c>
      <c r="E322" s="93">
        <f>E323+E324</f>
        <v>20000</v>
      </c>
      <c r="F322" s="93">
        <f t="shared" ref="F322" si="52">F323+F324</f>
        <v>20000</v>
      </c>
      <c r="G322" s="53"/>
    </row>
    <row r="323" spans="2:7" ht="15.75" thickBot="1" x14ac:dyDescent="0.3">
      <c r="B323" s="38" t="s">
        <v>51</v>
      </c>
      <c r="C323" s="58">
        <f t="shared" ref="C323:F324" si="53">C219+C174+C137+C100+C63</f>
        <v>19400</v>
      </c>
      <c r="D323" s="58">
        <f>D219+D174+D137+D100+D63</f>
        <v>20000</v>
      </c>
      <c r="E323" s="58">
        <f t="shared" si="53"/>
        <v>20000</v>
      </c>
      <c r="F323" s="58">
        <f t="shared" si="53"/>
        <v>20000</v>
      </c>
      <c r="G323" s="20"/>
    </row>
    <row r="324" spans="2:7" ht="15.75" thickBot="1" x14ac:dyDescent="0.3">
      <c r="B324" s="104" t="s">
        <v>118</v>
      </c>
      <c r="C324" s="105">
        <f t="shared" si="53"/>
        <v>0</v>
      </c>
      <c r="D324" s="105">
        <f t="shared" si="53"/>
        <v>0</v>
      </c>
      <c r="E324" s="105">
        <f t="shared" si="53"/>
        <v>0</v>
      </c>
      <c r="F324" s="105">
        <f t="shared" si="53"/>
        <v>0</v>
      </c>
      <c r="G324" s="45"/>
    </row>
    <row r="325" spans="2:7" ht="24.75" thickBot="1" x14ac:dyDescent="0.3">
      <c r="B325" s="128" t="s">
        <v>58</v>
      </c>
      <c r="C325" s="129">
        <f>C326+C327</f>
        <v>720</v>
      </c>
      <c r="D325" s="129">
        <f t="shared" ref="D325:F325" si="54">D326+D327</f>
        <v>720</v>
      </c>
      <c r="E325" s="129">
        <f t="shared" si="54"/>
        <v>720</v>
      </c>
      <c r="F325" s="130">
        <f t="shared" si="54"/>
        <v>720</v>
      </c>
      <c r="G325" s="53"/>
    </row>
    <row r="326" spans="2:7" ht="15.75" thickBot="1" x14ac:dyDescent="0.3">
      <c r="B326" s="38" t="s">
        <v>51</v>
      </c>
      <c r="C326" s="58">
        <f t="shared" ref="C326:F327" si="55">C222+C177+C140+C103+C66</f>
        <v>720</v>
      </c>
      <c r="D326" s="58">
        <f t="shared" si="55"/>
        <v>720</v>
      </c>
      <c r="E326" s="58">
        <f t="shared" si="55"/>
        <v>720</v>
      </c>
      <c r="F326" s="58">
        <f t="shared" si="55"/>
        <v>720</v>
      </c>
      <c r="G326" s="20"/>
    </row>
    <row r="327" spans="2:7" ht="15.75" thickBot="1" x14ac:dyDescent="0.3">
      <c r="B327" s="38" t="s">
        <v>118</v>
      </c>
      <c r="C327" s="58">
        <f t="shared" si="55"/>
        <v>0</v>
      </c>
      <c r="D327" s="58">
        <f t="shared" si="55"/>
        <v>0</v>
      </c>
      <c r="E327" s="58">
        <f t="shared" si="55"/>
        <v>0</v>
      </c>
      <c r="F327" s="58">
        <f t="shared" si="55"/>
        <v>0</v>
      </c>
      <c r="G327" s="45"/>
    </row>
    <row r="328" spans="2:7" ht="15.75" thickBot="1" x14ac:dyDescent="0.3">
      <c r="B328" s="37" t="s">
        <v>119</v>
      </c>
      <c r="C328" s="93">
        <f>C329+C330+C331+C332</f>
        <v>4000</v>
      </c>
      <c r="D328" s="93">
        <f t="shared" ref="D328:F328" si="56">D329+D330+D331+D332</f>
        <v>0</v>
      </c>
      <c r="E328" s="93">
        <f t="shared" si="56"/>
        <v>0</v>
      </c>
      <c r="F328" s="93">
        <f t="shared" si="56"/>
        <v>0</v>
      </c>
      <c r="G328" s="53"/>
    </row>
    <row r="329" spans="2:7" ht="15.75" thickBot="1" x14ac:dyDescent="0.3">
      <c r="B329" s="38" t="s">
        <v>51</v>
      </c>
      <c r="C329" s="58">
        <f>C244+C269+C294</f>
        <v>4000</v>
      </c>
      <c r="D329" s="58">
        <f t="shared" ref="D329:F329" si="57">D244+D269+D294</f>
        <v>0</v>
      </c>
      <c r="E329" s="58">
        <f t="shared" si="57"/>
        <v>0</v>
      </c>
      <c r="F329" s="58">
        <f t="shared" si="57"/>
        <v>0</v>
      </c>
      <c r="G329" s="20"/>
    </row>
    <row r="330" spans="2:7" ht="15.75" thickBot="1" x14ac:dyDescent="0.3">
      <c r="B330" s="38" t="s">
        <v>120</v>
      </c>
      <c r="C330" s="58"/>
      <c r="D330" s="58"/>
      <c r="E330" s="58"/>
      <c r="F330" s="58"/>
      <c r="G330" s="20"/>
    </row>
    <row r="331" spans="2:7" ht="15.75" thickBot="1" x14ac:dyDescent="0.3">
      <c r="B331" s="38" t="s">
        <v>106</v>
      </c>
      <c r="C331" s="58"/>
      <c r="D331" s="58"/>
      <c r="E331" s="58"/>
      <c r="F331" s="58"/>
      <c r="G331" s="20"/>
    </row>
    <row r="332" spans="2:7" ht="15.75" thickBot="1" x14ac:dyDescent="0.3">
      <c r="B332" s="38" t="s">
        <v>107</v>
      </c>
      <c r="C332" s="58"/>
      <c r="D332" s="58"/>
      <c r="E332" s="58"/>
      <c r="F332" s="58"/>
      <c r="G332" s="20"/>
    </row>
    <row r="333" spans="2:7" ht="15.75" thickBot="1" x14ac:dyDescent="0.3">
      <c r="B333" s="37" t="s">
        <v>121</v>
      </c>
      <c r="C333" s="93">
        <f>C334+C335+C336+C337</f>
        <v>0</v>
      </c>
      <c r="D333" s="93">
        <f t="shared" ref="D333:E333" si="58">D334+D335+D336+D337</f>
        <v>10000</v>
      </c>
      <c r="E333" s="93">
        <f t="shared" si="58"/>
        <v>65000</v>
      </c>
      <c r="F333" s="93">
        <f>F334+F335+F336+F337</f>
        <v>65000</v>
      </c>
      <c r="G333" s="53"/>
    </row>
    <row r="334" spans="2:7" ht="15.75" thickBot="1" x14ac:dyDescent="0.3">
      <c r="B334" s="38" t="s">
        <v>51</v>
      </c>
      <c r="C334" s="58">
        <f>C249+C274+C299</f>
        <v>0</v>
      </c>
      <c r="D334" s="58">
        <f t="shared" ref="D334:F334" si="59">D249+D274+D299</f>
        <v>10000</v>
      </c>
      <c r="E334" s="58">
        <f>E249+E274+E299</f>
        <v>65000</v>
      </c>
      <c r="F334" s="58">
        <f t="shared" si="59"/>
        <v>65000</v>
      </c>
      <c r="G334" s="20"/>
    </row>
    <row r="335" spans="2:7" ht="15.75" thickBot="1" x14ac:dyDescent="0.3">
      <c r="B335" s="38" t="s">
        <v>120</v>
      </c>
      <c r="C335" s="58">
        <f t="shared" ref="C335:F337" si="60">C250+C275+C300</f>
        <v>0</v>
      </c>
      <c r="D335" s="58">
        <f t="shared" si="60"/>
        <v>0</v>
      </c>
      <c r="E335" s="58">
        <f t="shared" si="60"/>
        <v>0</v>
      </c>
      <c r="F335" s="58">
        <f t="shared" si="60"/>
        <v>0</v>
      </c>
      <c r="G335" s="20"/>
    </row>
    <row r="336" spans="2:7" ht="15.75" thickBot="1" x14ac:dyDescent="0.3">
      <c r="B336" s="38" t="s">
        <v>106</v>
      </c>
      <c r="C336" s="58">
        <f t="shared" si="60"/>
        <v>0</v>
      </c>
      <c r="D336" s="58">
        <f t="shared" si="60"/>
        <v>0</v>
      </c>
      <c r="E336" s="58">
        <f t="shared" si="60"/>
        <v>0</v>
      </c>
      <c r="F336" s="58">
        <f t="shared" si="60"/>
        <v>0</v>
      </c>
      <c r="G336" s="20"/>
    </row>
    <row r="337" spans="1:7" ht="15.75" thickBot="1" x14ac:dyDescent="0.3">
      <c r="B337" s="38" t="s">
        <v>107</v>
      </c>
      <c r="C337" s="58">
        <f t="shared" si="60"/>
        <v>0</v>
      </c>
      <c r="D337" s="58">
        <f t="shared" si="60"/>
        <v>0</v>
      </c>
      <c r="E337" s="58">
        <f t="shared" si="60"/>
        <v>0</v>
      </c>
      <c r="F337" s="58">
        <f t="shared" si="60"/>
        <v>0</v>
      </c>
      <c r="G337" s="20"/>
    </row>
    <row r="338" spans="1:7" ht="15.75" thickBot="1" x14ac:dyDescent="0.3">
      <c r="B338" s="50" t="s">
        <v>60</v>
      </c>
      <c r="C338" s="52">
        <f>IF(C306-C305=0,0,"Error")</f>
        <v>0</v>
      </c>
      <c r="D338" s="52">
        <f>IF(D306-D305=0,0,"Error")</f>
        <v>0</v>
      </c>
      <c r="E338" s="52">
        <f>IF(E306-E305=0,0,"Error")</f>
        <v>0</v>
      </c>
      <c r="F338" s="52">
        <f>IF(F306-F305=0,0,"Error")</f>
        <v>0</v>
      </c>
    </row>
    <row r="339" spans="1:7" x14ac:dyDescent="0.25">
      <c r="B339" s="94"/>
      <c r="C339" s="95"/>
      <c r="D339" s="95"/>
      <c r="E339" s="95"/>
      <c r="F339" s="95"/>
    </row>
    <row r="340" spans="1:7" x14ac:dyDescent="0.25">
      <c r="A340" s="687" t="s">
        <v>122</v>
      </c>
      <c r="B340" s="96" t="s">
        <v>3</v>
      </c>
      <c r="C340" s="96" t="s">
        <v>123</v>
      </c>
      <c r="D340" s="687" t="s">
        <v>6</v>
      </c>
      <c r="E340" s="96" t="s">
        <v>3</v>
      </c>
      <c r="F340" s="96" t="s">
        <v>124</v>
      </c>
    </row>
    <row r="341" spans="1:7" x14ac:dyDescent="0.25">
      <c r="A341" s="687"/>
      <c r="B341" s="96" t="s">
        <v>126</v>
      </c>
      <c r="C341" s="96"/>
      <c r="D341" s="687"/>
      <c r="E341" s="96" t="s">
        <v>126</v>
      </c>
      <c r="F341" s="96"/>
    </row>
    <row r="342" spans="1:7" x14ac:dyDescent="0.25">
      <c r="A342" s="687"/>
      <c r="B342" s="96" t="s">
        <v>5</v>
      </c>
      <c r="C342" s="96" t="s">
        <v>135</v>
      </c>
      <c r="D342" s="687"/>
      <c r="E342" s="96" t="s">
        <v>5</v>
      </c>
      <c r="F342" s="96" t="s">
        <v>135</v>
      </c>
    </row>
    <row r="343" spans="1:7" x14ac:dyDescent="0.25">
      <c r="B343" s="97"/>
      <c r="C343" s="98"/>
      <c r="D343" s="99"/>
      <c r="E343" s="97"/>
      <c r="F343" s="97"/>
      <c r="G343" s="100"/>
    </row>
    <row r="344" spans="1:7" x14ac:dyDescent="0.25">
      <c r="B344" s="688" t="s">
        <v>7</v>
      </c>
      <c r="C344" s="96" t="s">
        <v>3</v>
      </c>
      <c r="D344" s="96" t="s">
        <v>125</v>
      </c>
    </row>
    <row r="345" spans="1:7" x14ac:dyDescent="0.25">
      <c r="B345" s="688"/>
      <c r="C345" s="96" t="s">
        <v>4</v>
      </c>
      <c r="D345" s="96"/>
    </row>
    <row r="346" spans="1:7" x14ac:dyDescent="0.25">
      <c r="B346" s="688"/>
      <c r="C346" s="96" t="s">
        <v>5</v>
      </c>
      <c r="D346" s="96" t="s">
        <v>135</v>
      </c>
    </row>
    <row r="347" spans="1:7" x14ac:dyDescent="0.25">
      <c r="B347" s="103"/>
      <c r="C347" s="97"/>
      <c r="D347" s="97"/>
    </row>
    <row r="348" spans="1:7" x14ac:dyDescent="0.25">
      <c r="B348" s="100"/>
    </row>
    <row r="349" spans="1:7" ht="15.75" x14ac:dyDescent="0.25">
      <c r="B349" s="131"/>
    </row>
    <row r="350" spans="1:7" ht="15.75" x14ac:dyDescent="0.25">
      <c r="B350" s="131" t="s">
        <v>132</v>
      </c>
    </row>
    <row r="351" spans="1:7" ht="15.75" x14ac:dyDescent="0.25">
      <c r="B351" s="131"/>
    </row>
    <row r="352" spans="1:7" ht="15.75" x14ac:dyDescent="0.25">
      <c r="B352" s="132" t="s">
        <v>133</v>
      </c>
    </row>
    <row r="353" spans="2:2" ht="15.75" x14ac:dyDescent="0.25">
      <c r="B353" s="132" t="s">
        <v>129</v>
      </c>
    </row>
    <row r="354" spans="2:2" ht="15.75" x14ac:dyDescent="0.25">
      <c r="B354" s="132" t="s">
        <v>134</v>
      </c>
    </row>
    <row r="355" spans="2:2" ht="15.75" x14ac:dyDescent="0.25">
      <c r="B355" s="132" t="s">
        <v>128</v>
      </c>
    </row>
  </sheetData>
  <mergeCells count="71">
    <mergeCell ref="B290:F290"/>
    <mergeCell ref="B291:B292"/>
    <mergeCell ref="A340:A342"/>
    <mergeCell ref="D340:D342"/>
    <mergeCell ref="B344:B346"/>
    <mergeCell ref="B282:B283"/>
    <mergeCell ref="B240:F240"/>
    <mergeCell ref="B241:B242"/>
    <mergeCell ref="E254:F254"/>
    <mergeCell ref="C255:F255"/>
    <mergeCell ref="C256:F256"/>
    <mergeCell ref="B257:B258"/>
    <mergeCell ref="B265:F265"/>
    <mergeCell ref="B266:B267"/>
    <mergeCell ref="E279:F279"/>
    <mergeCell ref="C280:F280"/>
    <mergeCell ref="C281:F281"/>
    <mergeCell ref="B232:B233"/>
    <mergeCell ref="C190:F190"/>
    <mergeCell ref="C191:F191"/>
    <mergeCell ref="B192:B193"/>
    <mergeCell ref="B200:F200"/>
    <mergeCell ref="B201:B202"/>
    <mergeCell ref="B226:F226"/>
    <mergeCell ref="B227:F227"/>
    <mergeCell ref="C228:F228"/>
    <mergeCell ref="E229:F229"/>
    <mergeCell ref="C230:F230"/>
    <mergeCell ref="C231:F231"/>
    <mergeCell ref="C189:E189"/>
    <mergeCell ref="B119:B120"/>
    <mergeCell ref="C144:E144"/>
    <mergeCell ref="C145:F145"/>
    <mergeCell ref="C146:F146"/>
    <mergeCell ref="B147:B148"/>
    <mergeCell ref="B155:F155"/>
    <mergeCell ref="B156:B157"/>
    <mergeCell ref="C181:F181"/>
    <mergeCell ref="B182:F182"/>
    <mergeCell ref="B187:F187"/>
    <mergeCell ref="B188:F188"/>
    <mergeCell ref="B118:F118"/>
    <mergeCell ref="B45:B46"/>
    <mergeCell ref="C70:E70"/>
    <mergeCell ref="C71:F71"/>
    <mergeCell ref="C72:F72"/>
    <mergeCell ref="B73:B74"/>
    <mergeCell ref="B81:F81"/>
    <mergeCell ref="B82:B83"/>
    <mergeCell ref="C107:E107"/>
    <mergeCell ref="C108:F108"/>
    <mergeCell ref="C109:F109"/>
    <mergeCell ref="B110:B111"/>
    <mergeCell ref="B44:F44"/>
    <mergeCell ref="B8:F10"/>
    <mergeCell ref="C11:F11"/>
    <mergeCell ref="B12:B13"/>
    <mergeCell ref="C21:F21"/>
    <mergeCell ref="B22:F22"/>
    <mergeCell ref="B31:F31"/>
    <mergeCell ref="B32:F32"/>
    <mergeCell ref="C33:E33"/>
    <mergeCell ref="C34:F34"/>
    <mergeCell ref="C35:F35"/>
    <mergeCell ref="B36:B37"/>
    <mergeCell ref="A1:F1"/>
    <mergeCell ref="B7:F7"/>
    <mergeCell ref="B2:F2"/>
    <mergeCell ref="C4:F4"/>
    <mergeCell ref="C5:F5"/>
    <mergeCell ref="C6:F6"/>
  </mergeCells>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834"/>
  <sheetViews>
    <sheetView topLeftCell="B65" workbookViewId="0">
      <selection activeCell="J90" sqref="J90"/>
    </sheetView>
  </sheetViews>
  <sheetFormatPr defaultRowHeight="15" x14ac:dyDescent="0.25"/>
  <cols>
    <col min="1" max="1" width="11" customWidth="1"/>
    <col min="2" max="2" width="12" customWidth="1"/>
    <col min="3" max="3" width="28.5703125" customWidth="1"/>
    <col min="4" max="4" width="16.85546875" customWidth="1"/>
    <col min="5" max="5" width="12.5703125" customWidth="1"/>
    <col min="6" max="6" width="15.5703125" customWidth="1"/>
    <col min="7" max="7" width="12.85546875" customWidth="1"/>
    <col min="8" max="9" width="10.28515625" customWidth="1"/>
    <col min="10" max="10" width="37.5703125" customWidth="1"/>
    <col min="11" max="11" width="17.28515625" customWidth="1"/>
    <col min="12" max="13" width="11.5703125" bestFit="1" customWidth="1"/>
  </cols>
  <sheetData>
    <row r="2" spans="2:8" ht="18" customHeight="1" x14ac:dyDescent="0.25">
      <c r="B2" s="689" t="s">
        <v>527</v>
      </c>
      <c r="C2" s="689"/>
      <c r="D2" s="689"/>
      <c r="E2" s="689"/>
      <c r="F2" s="689"/>
      <c r="G2" s="689"/>
      <c r="H2" s="689"/>
    </row>
    <row r="3" spans="2:8" ht="15.75" thickBot="1" x14ac:dyDescent="0.3">
      <c r="B3" s="451"/>
      <c r="C3" s="690" t="s">
        <v>137</v>
      </c>
      <c r="D3" s="690"/>
      <c r="E3" s="690"/>
      <c r="F3" s="690"/>
      <c r="G3" s="690"/>
      <c r="H3" s="451"/>
    </row>
    <row r="4" spans="2:8" ht="15.75" thickBot="1" x14ac:dyDescent="0.3">
      <c r="C4" s="452" t="s">
        <v>10</v>
      </c>
      <c r="D4" s="691" t="s">
        <v>528</v>
      </c>
      <c r="E4" s="691"/>
      <c r="F4" s="691"/>
      <c r="G4" s="691"/>
    </row>
    <row r="5" spans="2:8" ht="15.75" thickBot="1" x14ac:dyDescent="0.3">
      <c r="B5" s="308"/>
      <c r="C5" s="452" t="s">
        <v>0</v>
      </c>
      <c r="D5" s="692" t="s">
        <v>529</v>
      </c>
      <c r="E5" s="693"/>
      <c r="F5" s="693"/>
      <c r="G5" s="694"/>
    </row>
    <row r="6" spans="2:8" ht="15.75" thickBot="1" x14ac:dyDescent="0.3">
      <c r="B6" s="308"/>
      <c r="C6" s="452" t="s">
        <v>11</v>
      </c>
      <c r="D6" s="695" t="s">
        <v>130</v>
      </c>
      <c r="E6" s="696"/>
      <c r="F6" s="696"/>
      <c r="G6" s="697"/>
    </row>
    <row r="7" spans="2:8" ht="15.75" thickBot="1" x14ac:dyDescent="0.3">
      <c r="B7" s="308"/>
      <c r="C7" s="698" t="s">
        <v>2</v>
      </c>
      <c r="D7" s="699"/>
      <c r="E7" s="699"/>
      <c r="F7" s="699"/>
      <c r="G7" s="700"/>
    </row>
    <row r="8" spans="2:8" ht="15.75" thickBot="1" x14ac:dyDescent="0.3">
      <c r="B8" s="308"/>
      <c r="C8" s="718" t="s">
        <v>530</v>
      </c>
      <c r="D8" s="719"/>
      <c r="E8" s="719"/>
      <c r="F8" s="719"/>
      <c r="G8" s="720"/>
    </row>
    <row r="9" spans="2:8" ht="15.75" thickBot="1" x14ac:dyDescent="0.3">
      <c r="B9" s="308"/>
      <c r="C9" s="718"/>
      <c r="D9" s="719"/>
      <c r="E9" s="719"/>
      <c r="F9" s="719"/>
      <c r="G9" s="720"/>
    </row>
    <row r="10" spans="2:8" ht="36.75" customHeight="1" thickBot="1" x14ac:dyDescent="0.3">
      <c r="B10" s="308"/>
      <c r="C10" s="718"/>
      <c r="D10" s="719"/>
      <c r="E10" s="719"/>
      <c r="F10" s="719"/>
      <c r="G10" s="720"/>
    </row>
    <row r="11" spans="2:8" ht="30" customHeight="1" thickBot="1" x14ac:dyDescent="0.3">
      <c r="B11" s="308"/>
      <c r="C11" s="453" t="s">
        <v>13</v>
      </c>
      <c r="D11" s="721" t="s">
        <v>531</v>
      </c>
      <c r="E11" s="722"/>
      <c r="F11" s="722"/>
      <c r="G11" s="723"/>
    </row>
    <row r="12" spans="2:8" x14ac:dyDescent="0.25">
      <c r="B12" s="308"/>
      <c r="C12" s="713" t="s">
        <v>15</v>
      </c>
      <c r="D12" s="454">
        <v>2020</v>
      </c>
      <c r="E12" s="454">
        <v>2021</v>
      </c>
      <c r="F12" s="454">
        <v>2022</v>
      </c>
      <c r="G12" s="454">
        <v>2023</v>
      </c>
    </row>
    <row r="13" spans="2:8" ht="15.75" thickBot="1" x14ac:dyDescent="0.3">
      <c r="B13" s="308"/>
      <c r="C13" s="714"/>
      <c r="D13" s="455" t="s">
        <v>1</v>
      </c>
      <c r="E13" s="455" t="s">
        <v>16</v>
      </c>
      <c r="F13" s="455" t="s">
        <v>16</v>
      </c>
      <c r="G13" s="455" t="s">
        <v>16</v>
      </c>
    </row>
    <row r="14" spans="2:8" ht="15.75" thickBot="1" x14ac:dyDescent="0.3">
      <c r="B14" s="308"/>
      <c r="C14" s="456" t="s">
        <v>532</v>
      </c>
      <c r="D14" s="330">
        <v>7300</v>
      </c>
      <c r="E14" s="330">
        <v>7000</v>
      </c>
      <c r="F14" s="330">
        <v>6800</v>
      </c>
      <c r="G14" s="330">
        <v>7700</v>
      </c>
    </row>
    <row r="15" spans="2:8" ht="23.25" thickBot="1" x14ac:dyDescent="0.3">
      <c r="B15" s="308" t="s">
        <v>533</v>
      </c>
      <c r="C15" s="456" t="s">
        <v>534</v>
      </c>
      <c r="D15" s="330">
        <v>1100</v>
      </c>
      <c r="E15" s="330">
        <v>1150</v>
      </c>
      <c r="F15" s="330">
        <v>1200</v>
      </c>
      <c r="G15" s="330">
        <v>1000</v>
      </c>
    </row>
    <row r="16" spans="2:8" ht="23.25" thickBot="1" x14ac:dyDescent="0.3">
      <c r="B16" s="308"/>
      <c r="C16" s="456" t="s">
        <v>535</v>
      </c>
      <c r="D16" s="330">
        <v>80</v>
      </c>
      <c r="E16" s="330">
        <v>75</v>
      </c>
      <c r="F16" s="330">
        <v>60</v>
      </c>
      <c r="G16" s="330">
        <v>98</v>
      </c>
    </row>
    <row r="17" spans="2:7" ht="23.25" thickBot="1" x14ac:dyDescent="0.3">
      <c r="B17" s="308"/>
      <c r="C17" s="456" t="s">
        <v>536</v>
      </c>
      <c r="D17" s="330">
        <v>25</v>
      </c>
      <c r="E17" s="330">
        <v>35</v>
      </c>
      <c r="F17" s="330">
        <v>40</v>
      </c>
      <c r="G17" s="330">
        <v>18</v>
      </c>
    </row>
    <row r="18" spans="2:7" ht="36.75" customHeight="1" thickBot="1" x14ac:dyDescent="0.3">
      <c r="B18" s="308"/>
      <c r="C18" s="457" t="s">
        <v>24</v>
      </c>
      <c r="D18" s="724" t="s">
        <v>537</v>
      </c>
      <c r="E18" s="725"/>
      <c r="F18" s="725"/>
      <c r="G18" s="726"/>
    </row>
    <row r="19" spans="2:7" ht="15.75" thickBot="1" x14ac:dyDescent="0.3">
      <c r="B19" s="308"/>
      <c r="C19" s="727" t="s">
        <v>26</v>
      </c>
      <c r="D19" s="728"/>
      <c r="E19" s="728"/>
      <c r="F19" s="728"/>
      <c r="G19" s="729"/>
    </row>
    <row r="20" spans="2:7" ht="15.75" thickBot="1" x14ac:dyDescent="0.3">
      <c r="B20" s="308"/>
      <c r="C20" s="456" t="s">
        <v>538</v>
      </c>
      <c r="D20" s="330">
        <v>105</v>
      </c>
      <c r="E20" s="330">
        <v>95</v>
      </c>
      <c r="F20" s="330">
        <v>90</v>
      </c>
      <c r="G20" s="330">
        <v>117</v>
      </c>
    </row>
    <row r="21" spans="2:7" ht="15.75" thickBot="1" x14ac:dyDescent="0.3">
      <c r="B21" s="308"/>
      <c r="C21" s="456" t="s">
        <v>539</v>
      </c>
      <c r="D21" s="330">
        <v>13</v>
      </c>
      <c r="E21" s="330">
        <v>10</v>
      </c>
      <c r="F21" s="330">
        <v>10</v>
      </c>
      <c r="G21" s="330">
        <v>15</v>
      </c>
    </row>
    <row r="22" spans="2:7" ht="15.75" thickBot="1" x14ac:dyDescent="0.3">
      <c r="B22" s="308"/>
      <c r="C22" s="456" t="s">
        <v>540</v>
      </c>
      <c r="D22" s="330">
        <v>50</v>
      </c>
      <c r="E22" s="330">
        <v>45</v>
      </c>
      <c r="F22" s="330">
        <v>40</v>
      </c>
      <c r="G22" s="330">
        <v>54</v>
      </c>
    </row>
    <row r="23" spans="2:7" ht="15.75" thickBot="1" x14ac:dyDescent="0.3">
      <c r="B23" s="308"/>
      <c r="C23" s="458" t="s">
        <v>541</v>
      </c>
      <c r="D23" s="330">
        <v>0</v>
      </c>
      <c r="E23" s="330">
        <v>0</v>
      </c>
      <c r="F23" s="330">
        <v>0</v>
      </c>
      <c r="G23" s="330">
        <v>0</v>
      </c>
    </row>
    <row r="24" spans="2:7" ht="15.75" thickBot="1" x14ac:dyDescent="0.3">
      <c r="B24" s="308"/>
      <c r="C24" s="730" t="s">
        <v>33</v>
      </c>
      <c r="D24" s="731"/>
      <c r="E24" s="731"/>
      <c r="F24" s="731"/>
      <c r="G24" s="732"/>
    </row>
    <row r="25" spans="2:7" ht="15.75" thickBot="1" x14ac:dyDescent="0.3">
      <c r="B25" s="308"/>
      <c r="C25" s="701" t="s">
        <v>34</v>
      </c>
      <c r="D25" s="702"/>
      <c r="E25" s="702"/>
      <c r="F25" s="702"/>
      <c r="G25" s="703"/>
    </row>
    <row r="26" spans="2:7" ht="15.75" thickBot="1" x14ac:dyDescent="0.3">
      <c r="B26" s="308"/>
      <c r="C26" s="311" t="s">
        <v>35</v>
      </c>
      <c r="D26" s="704" t="s">
        <v>542</v>
      </c>
      <c r="E26" s="705"/>
      <c r="F26" s="706"/>
      <c r="G26" s="459" t="s">
        <v>543</v>
      </c>
    </row>
    <row r="27" spans="2:7" ht="36.75" customHeight="1" thickBot="1" x14ac:dyDescent="0.3">
      <c r="B27" s="308"/>
      <c r="C27" s="314" t="s">
        <v>38</v>
      </c>
      <c r="D27" s="707" t="s">
        <v>544</v>
      </c>
      <c r="E27" s="708"/>
      <c r="F27" s="708"/>
      <c r="G27" s="709"/>
    </row>
    <row r="28" spans="2:7" ht="15.75" thickBot="1" x14ac:dyDescent="0.3">
      <c r="B28" s="308"/>
      <c r="C28" s="314" t="s">
        <v>40</v>
      </c>
      <c r="D28" s="710" t="s">
        <v>545</v>
      </c>
      <c r="E28" s="711"/>
      <c r="F28" s="711"/>
      <c r="G28" s="712"/>
    </row>
    <row r="29" spans="2:7" x14ac:dyDescent="0.25">
      <c r="B29" s="308"/>
      <c r="C29" s="713"/>
      <c r="D29" s="315">
        <v>2020</v>
      </c>
      <c r="E29" s="315">
        <v>2021</v>
      </c>
      <c r="F29" s="315">
        <v>2022</v>
      </c>
      <c r="G29" s="315">
        <v>2023</v>
      </c>
    </row>
    <row r="30" spans="2:7" ht="15.75" thickBot="1" x14ac:dyDescent="0.3">
      <c r="B30" s="308"/>
      <c r="C30" s="714"/>
      <c r="D30" s="316" t="s">
        <v>1</v>
      </c>
      <c r="E30" s="316" t="s">
        <v>16</v>
      </c>
      <c r="F30" s="316" t="s">
        <v>16</v>
      </c>
      <c r="G30" s="316" t="s">
        <v>16</v>
      </c>
    </row>
    <row r="31" spans="2:7" ht="12.75" customHeight="1" thickBot="1" x14ac:dyDescent="0.3">
      <c r="B31" s="308"/>
      <c r="C31" s="314" t="s">
        <v>42</v>
      </c>
      <c r="D31" s="317">
        <v>930000</v>
      </c>
      <c r="E31" s="317">
        <v>930000</v>
      </c>
      <c r="F31" s="317">
        <v>930000</v>
      </c>
      <c r="G31" s="317">
        <v>944500</v>
      </c>
    </row>
    <row r="32" spans="2:7" ht="15.75" thickBot="1" x14ac:dyDescent="0.3">
      <c r="B32" s="308"/>
      <c r="C32" s="314" t="s">
        <v>43</v>
      </c>
      <c r="D32" s="317">
        <f>D61</f>
        <v>28000</v>
      </c>
      <c r="E32" s="317">
        <f t="shared" ref="E32:G32" si="0">E61</f>
        <v>30000</v>
      </c>
      <c r="F32" s="317">
        <f t="shared" si="0"/>
        <v>30000</v>
      </c>
      <c r="G32" s="317">
        <f t="shared" si="0"/>
        <v>30000</v>
      </c>
    </row>
    <row r="33" spans="2:7" ht="15.75" thickBot="1" x14ac:dyDescent="0.3">
      <c r="B33" s="308"/>
      <c r="C33" s="314" t="s">
        <v>44</v>
      </c>
      <c r="D33" s="460">
        <f>D32/D31</f>
        <v>3.0107526881720432E-2</v>
      </c>
      <c r="E33" s="460">
        <f t="shared" ref="E33:G33" si="1">E32/E31</f>
        <v>3.2258064516129031E-2</v>
      </c>
      <c r="F33" s="460">
        <f t="shared" si="1"/>
        <v>3.2258064516129031E-2</v>
      </c>
      <c r="G33" s="460">
        <f t="shared" si="1"/>
        <v>3.1762837480148229E-2</v>
      </c>
    </row>
    <row r="34" spans="2:7" ht="15.75" thickBot="1" x14ac:dyDescent="0.3">
      <c r="B34" s="308"/>
      <c r="C34" s="314" t="s">
        <v>45</v>
      </c>
      <c r="D34" s="461" t="s">
        <v>46</v>
      </c>
      <c r="E34" s="318">
        <f>E31/D31-1</f>
        <v>0</v>
      </c>
      <c r="F34" s="318">
        <f t="shared" ref="F34:G36" si="2">F31/E31-1</f>
        <v>0</v>
      </c>
      <c r="G34" s="318">
        <f t="shared" si="2"/>
        <v>1.5591397849462396E-2</v>
      </c>
    </row>
    <row r="35" spans="2:7" ht="15.75" thickBot="1" x14ac:dyDescent="0.3">
      <c r="B35" s="308"/>
      <c r="C35" s="314" t="s">
        <v>47</v>
      </c>
      <c r="D35" s="461" t="s">
        <v>46</v>
      </c>
      <c r="E35" s="318">
        <f>E32/D32-1</f>
        <v>7.1428571428571397E-2</v>
      </c>
      <c r="F35" s="318">
        <f t="shared" si="2"/>
        <v>0</v>
      </c>
      <c r="G35" s="318">
        <f t="shared" si="2"/>
        <v>0</v>
      </c>
    </row>
    <row r="36" spans="2:7" ht="15.75" thickBot="1" x14ac:dyDescent="0.3">
      <c r="B36" s="308"/>
      <c r="C36" s="314" t="s">
        <v>48</v>
      </c>
      <c r="D36" s="461" t="s">
        <v>46</v>
      </c>
      <c r="E36" s="318">
        <f>E33/D33-1</f>
        <v>7.1428571428571397E-2</v>
      </c>
      <c r="F36" s="318">
        <f t="shared" si="2"/>
        <v>0</v>
      </c>
      <c r="G36" s="318">
        <f t="shared" si="2"/>
        <v>-1.5352038115404865E-2</v>
      </c>
    </row>
    <row r="37" spans="2:7" ht="15.75" thickBot="1" x14ac:dyDescent="0.3">
      <c r="B37" s="308"/>
      <c r="C37" s="715" t="s">
        <v>546</v>
      </c>
      <c r="D37" s="716"/>
      <c r="E37" s="716"/>
      <c r="F37" s="716"/>
      <c r="G37" s="717"/>
    </row>
    <row r="38" spans="2:7" x14ac:dyDescent="0.25">
      <c r="B38" s="308"/>
      <c r="C38" s="713"/>
      <c r="D38" s="315">
        <v>2020</v>
      </c>
      <c r="E38" s="315">
        <v>2021</v>
      </c>
      <c r="F38" s="315">
        <v>2022</v>
      </c>
      <c r="G38" s="315">
        <v>2023</v>
      </c>
    </row>
    <row r="39" spans="2:7" ht="12.75" customHeight="1" thickBot="1" x14ac:dyDescent="0.3">
      <c r="B39" s="308"/>
      <c r="C39" s="714"/>
      <c r="D39" s="316" t="s">
        <v>1</v>
      </c>
      <c r="E39" s="316" t="s">
        <v>16</v>
      </c>
      <c r="F39" s="316" t="s">
        <v>16</v>
      </c>
      <c r="G39" s="316" t="s">
        <v>16</v>
      </c>
    </row>
    <row r="40" spans="2:7" ht="12.75" customHeight="1" thickBot="1" x14ac:dyDescent="0.3">
      <c r="B40" s="308"/>
      <c r="C40" s="319" t="s">
        <v>50</v>
      </c>
      <c r="D40" s="320">
        <v>0</v>
      </c>
      <c r="E40" s="320">
        <v>0</v>
      </c>
      <c r="F40" s="320">
        <v>0</v>
      </c>
      <c r="G40" s="320">
        <v>0</v>
      </c>
    </row>
    <row r="41" spans="2:7" ht="15.75" thickBot="1" x14ac:dyDescent="0.3">
      <c r="B41" s="308"/>
      <c r="C41" s="321" t="s">
        <v>51</v>
      </c>
      <c r="D41" s="325"/>
      <c r="E41" s="462"/>
      <c r="F41" s="462"/>
      <c r="G41" s="462"/>
    </row>
    <row r="42" spans="2:7" ht="15.75" thickBot="1" x14ac:dyDescent="0.3">
      <c r="B42" s="308"/>
      <c r="C42" s="321" t="s">
        <v>52</v>
      </c>
      <c r="D42" s="325"/>
      <c r="E42" s="463"/>
      <c r="F42" s="463"/>
      <c r="G42" s="463"/>
    </row>
    <row r="43" spans="2:7" ht="24.75" thickBot="1" x14ac:dyDescent="0.3">
      <c r="B43" s="308"/>
      <c r="C43" s="319" t="s">
        <v>53</v>
      </c>
      <c r="D43" s="320">
        <v>0</v>
      </c>
      <c r="E43" s="320">
        <v>0</v>
      </c>
      <c r="F43" s="320">
        <v>0</v>
      </c>
      <c r="G43" s="320">
        <v>0</v>
      </c>
    </row>
    <row r="44" spans="2:7" ht="15.75" thickBot="1" x14ac:dyDescent="0.3">
      <c r="B44" s="308"/>
      <c r="C44" s="321" t="s">
        <v>51</v>
      </c>
      <c r="D44" s="325"/>
      <c r="E44" s="320"/>
      <c r="F44" s="320"/>
      <c r="G44" s="320"/>
    </row>
    <row r="45" spans="2:7" ht="15.75" thickBot="1" x14ac:dyDescent="0.3">
      <c r="B45" s="308"/>
      <c r="C45" s="321" t="s">
        <v>52</v>
      </c>
      <c r="D45" s="325"/>
      <c r="E45" s="320"/>
      <c r="F45" s="320"/>
      <c r="G45" s="320"/>
    </row>
    <row r="46" spans="2:7" ht="15.75" thickBot="1" x14ac:dyDescent="0.3">
      <c r="B46" s="308"/>
      <c r="C46" s="319" t="s">
        <v>54</v>
      </c>
      <c r="D46" s="325">
        <f>D47</f>
        <v>28000</v>
      </c>
      <c r="E46" s="325">
        <f t="shared" ref="E46:G46" si="3">E47</f>
        <v>30000</v>
      </c>
      <c r="F46" s="325">
        <f t="shared" si="3"/>
        <v>30000</v>
      </c>
      <c r="G46" s="325">
        <f t="shared" si="3"/>
        <v>30000</v>
      </c>
    </row>
    <row r="47" spans="2:7" ht="15.75" thickBot="1" x14ac:dyDescent="0.3">
      <c r="B47" s="308"/>
      <c r="C47" s="321" t="s">
        <v>51</v>
      </c>
      <c r="D47" s="320">
        <v>28000</v>
      </c>
      <c r="E47" s="320">
        <v>30000</v>
      </c>
      <c r="F47" s="320">
        <v>30000</v>
      </c>
      <c r="G47" s="330">
        <v>30000</v>
      </c>
    </row>
    <row r="48" spans="2:7" ht="15.75" thickBot="1" x14ac:dyDescent="0.3">
      <c r="B48" s="308"/>
      <c r="C48" s="321" t="s">
        <v>52</v>
      </c>
      <c r="D48" s="325"/>
      <c r="E48" s="320"/>
      <c r="F48" s="320"/>
      <c r="G48" s="320"/>
    </row>
    <row r="49" spans="2:7" ht="15.75" thickBot="1" x14ac:dyDescent="0.3">
      <c r="B49" s="308"/>
      <c r="C49" s="319" t="s">
        <v>55</v>
      </c>
      <c r="D49" s="325"/>
      <c r="E49" s="320"/>
      <c r="F49" s="320"/>
      <c r="G49" s="320"/>
    </row>
    <row r="50" spans="2:7" ht="15.75" thickBot="1" x14ac:dyDescent="0.3">
      <c r="B50" s="308"/>
      <c r="C50" s="321" t="s">
        <v>51</v>
      </c>
      <c r="D50" s="325"/>
      <c r="E50" s="320"/>
      <c r="F50" s="320"/>
      <c r="G50" s="320"/>
    </row>
    <row r="51" spans="2:7" ht="15.75" thickBot="1" x14ac:dyDescent="0.3">
      <c r="B51" s="308"/>
      <c r="C51" s="321" t="s">
        <v>52</v>
      </c>
      <c r="D51" s="325"/>
      <c r="E51" s="320"/>
      <c r="F51" s="320"/>
      <c r="G51" s="320"/>
    </row>
    <row r="52" spans="2:7" ht="15.75" thickBot="1" x14ac:dyDescent="0.3">
      <c r="B52" s="308"/>
      <c r="C52" s="319" t="s">
        <v>56</v>
      </c>
      <c r="D52" s="325"/>
      <c r="E52" s="320"/>
      <c r="F52" s="320"/>
      <c r="G52" s="320"/>
    </row>
    <row r="53" spans="2:7" ht="15.75" thickBot="1" x14ac:dyDescent="0.3">
      <c r="B53" s="308"/>
      <c r="C53" s="321" t="s">
        <v>51</v>
      </c>
      <c r="D53" s="325"/>
      <c r="E53" s="320"/>
      <c r="F53" s="320"/>
      <c r="G53" s="320"/>
    </row>
    <row r="54" spans="2:7" ht="15.75" thickBot="1" x14ac:dyDescent="0.3">
      <c r="B54" s="308"/>
      <c r="C54" s="321" t="s">
        <v>52</v>
      </c>
      <c r="D54" s="325"/>
      <c r="E54" s="320"/>
      <c r="F54" s="320"/>
      <c r="G54" s="320"/>
    </row>
    <row r="55" spans="2:7" ht="15.75" thickBot="1" x14ac:dyDescent="0.3">
      <c r="B55" s="308"/>
      <c r="C55" s="319" t="s">
        <v>57</v>
      </c>
      <c r="D55" s="325"/>
      <c r="E55" s="320"/>
      <c r="F55" s="320"/>
      <c r="G55" s="320"/>
    </row>
    <row r="56" spans="2:7" ht="15.75" thickBot="1" x14ac:dyDescent="0.3">
      <c r="B56" s="308"/>
      <c r="C56" s="321" t="s">
        <v>51</v>
      </c>
      <c r="D56" s="325"/>
      <c r="E56" s="320"/>
      <c r="F56" s="320"/>
      <c r="G56" s="320"/>
    </row>
    <row r="57" spans="2:7" ht="15.75" thickBot="1" x14ac:dyDescent="0.3">
      <c r="B57" s="308"/>
      <c r="C57" s="321" t="s">
        <v>52</v>
      </c>
      <c r="D57" s="325"/>
      <c r="E57" s="320"/>
      <c r="F57" s="320"/>
      <c r="G57" s="320"/>
    </row>
    <row r="58" spans="2:7" ht="24.75" thickBot="1" x14ac:dyDescent="0.3">
      <c r="B58" s="308"/>
      <c r="C58" s="319" t="s">
        <v>58</v>
      </c>
      <c r="D58" s="325">
        <v>0</v>
      </c>
      <c r="E58" s="320">
        <v>0</v>
      </c>
      <c r="F58" s="320">
        <f>E58*1.03*0.99</f>
        <v>0</v>
      </c>
      <c r="G58" s="320">
        <f>F58*1.03*0.99</f>
        <v>0</v>
      </c>
    </row>
    <row r="59" spans="2:7" ht="15.75" thickBot="1" x14ac:dyDescent="0.3">
      <c r="B59" s="308"/>
      <c r="C59" s="321" t="s">
        <v>51</v>
      </c>
      <c r="D59" s="325"/>
      <c r="E59" s="464"/>
      <c r="F59" s="464"/>
      <c r="G59" s="464"/>
    </row>
    <row r="60" spans="2:7" ht="15.75" thickBot="1" x14ac:dyDescent="0.3">
      <c r="B60" s="308"/>
      <c r="C60" s="321" t="s">
        <v>52</v>
      </c>
      <c r="D60" s="325"/>
      <c r="E60" s="465"/>
      <c r="F60" s="464"/>
      <c r="G60" s="464"/>
    </row>
    <row r="61" spans="2:7" ht="15.75" thickBot="1" x14ac:dyDescent="0.3">
      <c r="B61" s="308"/>
      <c r="C61" s="466" t="s">
        <v>59</v>
      </c>
      <c r="D61" s="325">
        <f>D58+D55+D52+D49+D46+D43+D40</f>
        <v>28000</v>
      </c>
      <c r="E61" s="325">
        <f t="shared" ref="E61:G61" si="4">E58+E55+E52+E49+E46+E43+E40</f>
        <v>30000</v>
      </c>
      <c r="F61" s="325">
        <f t="shared" si="4"/>
        <v>30000</v>
      </c>
      <c r="G61" s="325">
        <f t="shared" si="4"/>
        <v>30000</v>
      </c>
    </row>
    <row r="62" spans="2:7" ht="15.75" thickBot="1" x14ac:dyDescent="0.3">
      <c r="B62" s="308"/>
      <c r="C62" s="467" t="s">
        <v>60</v>
      </c>
      <c r="D62" s="468">
        <f>IF(D61-D32=0,0,"Error")</f>
        <v>0</v>
      </c>
      <c r="E62" s="468">
        <f>IF(E61-E32=0,0,"Error")</f>
        <v>0</v>
      </c>
      <c r="F62" s="468">
        <f>IF(F61-F32=0,0,"Error")</f>
        <v>0</v>
      </c>
      <c r="G62" s="327">
        <f>IF(G61-G32=0,0,"Error")</f>
        <v>0</v>
      </c>
    </row>
    <row r="63" spans="2:7" ht="15.75" thickBot="1" x14ac:dyDescent="0.3">
      <c r="B63" s="308"/>
      <c r="C63" s="469" t="s">
        <v>61</v>
      </c>
      <c r="D63" s="741" t="s">
        <v>547</v>
      </c>
      <c r="E63" s="742"/>
      <c r="F63" s="743"/>
      <c r="G63" s="459" t="s">
        <v>548</v>
      </c>
    </row>
    <row r="64" spans="2:7" ht="47.25" customHeight="1" thickBot="1" x14ac:dyDescent="0.3">
      <c r="B64" s="308"/>
      <c r="C64" s="314" t="s">
        <v>38</v>
      </c>
      <c r="D64" s="736" t="s">
        <v>549</v>
      </c>
      <c r="E64" s="737"/>
      <c r="F64" s="737"/>
      <c r="G64" s="729"/>
    </row>
    <row r="65" spans="2:7" ht="15.75" thickBot="1" x14ac:dyDescent="0.3">
      <c r="B65" s="308"/>
      <c r="C65" s="314" t="s">
        <v>40</v>
      </c>
      <c r="D65" s="710" t="s">
        <v>550</v>
      </c>
      <c r="E65" s="711"/>
      <c r="F65" s="711"/>
      <c r="G65" s="712"/>
    </row>
    <row r="66" spans="2:7" x14ac:dyDescent="0.25">
      <c r="B66" s="308"/>
      <c r="C66" s="713"/>
      <c r="D66" s="315">
        <v>2020</v>
      </c>
      <c r="E66" s="315">
        <v>2021</v>
      </c>
      <c r="F66" s="315">
        <v>2022</v>
      </c>
      <c r="G66" s="315">
        <v>2023</v>
      </c>
    </row>
    <row r="67" spans="2:7" ht="12.75" customHeight="1" thickBot="1" x14ac:dyDescent="0.3">
      <c r="B67" s="308"/>
      <c r="C67" s="714"/>
      <c r="D67" s="316" t="s">
        <v>1</v>
      </c>
      <c r="E67" s="316" t="s">
        <v>16</v>
      </c>
      <c r="F67" s="316" t="s">
        <v>16</v>
      </c>
      <c r="G67" s="316" t="s">
        <v>16</v>
      </c>
    </row>
    <row r="68" spans="2:7" ht="12.75" customHeight="1" thickBot="1" x14ac:dyDescent="0.3">
      <c r="B68" s="308"/>
      <c r="C68" s="314" t="s">
        <v>42</v>
      </c>
      <c r="D68" s="317">
        <v>173000</v>
      </c>
      <c r="E68" s="317">
        <v>373000</v>
      </c>
      <c r="F68" s="317">
        <v>373000</v>
      </c>
      <c r="G68" s="332">
        <v>373000</v>
      </c>
    </row>
    <row r="69" spans="2:7" ht="15.75" thickBot="1" x14ac:dyDescent="0.3">
      <c r="B69" s="308"/>
      <c r="C69" s="314" t="s">
        <v>43</v>
      </c>
      <c r="D69" s="317">
        <f>D98</f>
        <v>225400</v>
      </c>
      <c r="E69" s="317">
        <f>E98</f>
        <v>707789</v>
      </c>
      <c r="F69" s="317">
        <f t="shared" ref="F69:G69" si="5">F98</f>
        <v>757789</v>
      </c>
      <c r="G69" s="317">
        <f t="shared" si="5"/>
        <v>757789</v>
      </c>
    </row>
    <row r="70" spans="2:7" ht="15.75" thickBot="1" x14ac:dyDescent="0.3">
      <c r="B70" s="308"/>
      <c r="C70" s="314" t="s">
        <v>44</v>
      </c>
      <c r="D70" s="460">
        <f>D69/D68</f>
        <v>1.3028901734104046</v>
      </c>
      <c r="E70" s="460">
        <f>E69/E68</f>
        <v>1.8975576407506702</v>
      </c>
      <c r="F70" s="460">
        <f>F69/F68</f>
        <v>2.0316058981233245</v>
      </c>
      <c r="G70" s="460">
        <f>G69/G68</f>
        <v>2.0316058981233245</v>
      </c>
    </row>
    <row r="71" spans="2:7" ht="15.75" thickBot="1" x14ac:dyDescent="0.3">
      <c r="B71" s="308"/>
      <c r="C71" s="314" t="s">
        <v>45</v>
      </c>
      <c r="D71" s="461"/>
      <c r="E71" s="318">
        <f>E68/D68-1</f>
        <v>1.1560693641618496</v>
      </c>
      <c r="F71" s="318">
        <f>F68/E68-1</f>
        <v>0</v>
      </c>
      <c r="G71" s="318">
        <f>G68/F68-1</f>
        <v>0</v>
      </c>
    </row>
    <row r="72" spans="2:7" ht="15.75" thickBot="1" x14ac:dyDescent="0.3">
      <c r="B72" s="308"/>
      <c r="C72" s="314" t="s">
        <v>47</v>
      </c>
      <c r="D72" s="461"/>
      <c r="E72" s="318">
        <f>E69/D69-1</f>
        <v>2.1401464063886424</v>
      </c>
      <c r="F72" s="318">
        <f t="shared" ref="F72:G73" si="6">F69/E69-1</f>
        <v>7.0642521994549234E-2</v>
      </c>
      <c r="G72" s="318">
        <f t="shared" si="6"/>
        <v>0</v>
      </c>
    </row>
    <row r="73" spans="2:7" ht="15.75" thickBot="1" x14ac:dyDescent="0.3">
      <c r="B73" s="308"/>
      <c r="C73" s="314" t="s">
        <v>48</v>
      </c>
      <c r="D73" s="461"/>
      <c r="E73" s="318">
        <f>E70/D70-1</f>
        <v>0.45642179170304331</v>
      </c>
      <c r="F73" s="318">
        <f t="shared" si="6"/>
        <v>7.0642521994549234E-2</v>
      </c>
      <c r="G73" s="318">
        <f t="shared" si="6"/>
        <v>0</v>
      </c>
    </row>
    <row r="74" spans="2:7" ht="15.75" thickBot="1" x14ac:dyDescent="0.3">
      <c r="B74" s="308"/>
      <c r="C74" s="715" t="s">
        <v>551</v>
      </c>
      <c r="D74" s="716"/>
      <c r="E74" s="716"/>
      <c r="F74" s="716"/>
      <c r="G74" s="717"/>
    </row>
    <row r="75" spans="2:7" x14ac:dyDescent="0.25">
      <c r="B75" s="308"/>
      <c r="C75" s="713"/>
      <c r="D75" s="315">
        <v>2020</v>
      </c>
      <c r="E75" s="315">
        <v>2021</v>
      </c>
      <c r="F75" s="315">
        <v>2022</v>
      </c>
      <c r="G75" s="315">
        <v>2023</v>
      </c>
    </row>
    <row r="76" spans="2:7" ht="15.75" thickBot="1" x14ac:dyDescent="0.3">
      <c r="B76" s="308"/>
      <c r="C76" s="714"/>
      <c r="D76" s="316" t="s">
        <v>1</v>
      </c>
      <c r="E76" s="316" t="s">
        <v>16</v>
      </c>
      <c r="F76" s="316" t="s">
        <v>16</v>
      </c>
      <c r="G76" s="316" t="s">
        <v>16</v>
      </c>
    </row>
    <row r="77" spans="2:7" ht="12.75" customHeight="1" thickBot="1" x14ac:dyDescent="0.3">
      <c r="B77" s="308"/>
      <c r="C77" s="319" t="s">
        <v>50</v>
      </c>
      <c r="D77" s="320">
        <f>D78+D79</f>
        <v>149069</v>
      </c>
      <c r="E77" s="320">
        <f t="shared" ref="E77:G77" si="7">E78+E79</f>
        <v>529750</v>
      </c>
      <c r="F77" s="320">
        <f t="shared" si="7"/>
        <v>579750</v>
      </c>
      <c r="G77" s="320">
        <f t="shared" si="7"/>
        <v>579750</v>
      </c>
    </row>
    <row r="78" spans="2:7" ht="15.75" thickBot="1" x14ac:dyDescent="0.3">
      <c r="B78" s="308"/>
      <c r="C78" s="321" t="s">
        <v>51</v>
      </c>
      <c r="D78" s="320">
        <v>149069</v>
      </c>
      <c r="E78" s="320">
        <v>529750</v>
      </c>
      <c r="F78" s="320">
        <v>579750</v>
      </c>
      <c r="G78" s="320">
        <v>579750</v>
      </c>
    </row>
    <row r="79" spans="2:7" ht="15.75" thickBot="1" x14ac:dyDescent="0.3">
      <c r="B79" s="308"/>
      <c r="C79" s="321" t="s">
        <v>52</v>
      </c>
      <c r="D79" s="325"/>
      <c r="E79" s="463"/>
      <c r="F79" s="463"/>
      <c r="G79" s="463"/>
    </row>
    <row r="80" spans="2:7" ht="24.75" thickBot="1" x14ac:dyDescent="0.3">
      <c r="B80" s="308"/>
      <c r="C80" s="319" t="s">
        <v>53</v>
      </c>
      <c r="D80" s="320">
        <f>D81+D82</f>
        <v>26331</v>
      </c>
      <c r="E80" s="320">
        <f>E81+E82</f>
        <v>138039</v>
      </c>
      <c r="F80" s="320">
        <f t="shared" ref="F80:G80" si="8">F81+F82</f>
        <v>138039</v>
      </c>
      <c r="G80" s="320">
        <f t="shared" si="8"/>
        <v>138039</v>
      </c>
    </row>
    <row r="81" spans="2:7" ht="15.75" thickBot="1" x14ac:dyDescent="0.3">
      <c r="B81" s="308"/>
      <c r="C81" s="321" t="s">
        <v>51</v>
      </c>
      <c r="D81" s="320">
        <v>26331</v>
      </c>
      <c r="E81" s="320">
        <v>138039</v>
      </c>
      <c r="F81" s="320">
        <v>138039</v>
      </c>
      <c r="G81" s="320">
        <v>138039</v>
      </c>
    </row>
    <row r="82" spans="2:7" ht="15.75" thickBot="1" x14ac:dyDescent="0.3">
      <c r="B82" s="308"/>
      <c r="C82" s="321" t="s">
        <v>52</v>
      </c>
      <c r="D82" s="325"/>
      <c r="E82" s="320"/>
      <c r="F82" s="320"/>
      <c r="G82" s="320"/>
    </row>
    <row r="83" spans="2:7" ht="15.75" thickBot="1" x14ac:dyDescent="0.3">
      <c r="B83" s="308"/>
      <c r="C83" s="319" t="s">
        <v>54</v>
      </c>
      <c r="D83" s="325">
        <f>SUM(D84:D85)</f>
        <v>50000</v>
      </c>
      <c r="E83" s="325">
        <f t="shared" ref="E83:G83" si="9">SUM(E84:E85)</f>
        <v>40000</v>
      </c>
      <c r="F83" s="325">
        <f t="shared" si="9"/>
        <v>40000</v>
      </c>
      <c r="G83" s="325">
        <f t="shared" si="9"/>
        <v>40000</v>
      </c>
    </row>
    <row r="84" spans="2:7" ht="15.75" thickBot="1" x14ac:dyDescent="0.3">
      <c r="B84" s="308"/>
      <c r="C84" s="321" t="s">
        <v>51</v>
      </c>
      <c r="D84" s="325">
        <v>50000</v>
      </c>
      <c r="E84" s="325">
        <v>40000</v>
      </c>
      <c r="F84" s="325">
        <v>40000</v>
      </c>
      <c r="G84" s="331">
        <v>40000</v>
      </c>
    </row>
    <row r="85" spans="2:7" ht="15.75" thickBot="1" x14ac:dyDescent="0.3">
      <c r="B85" s="308"/>
      <c r="C85" s="321" t="s">
        <v>52</v>
      </c>
      <c r="D85" s="325"/>
      <c r="E85" s="320"/>
      <c r="F85" s="320"/>
      <c r="G85" s="320"/>
    </row>
    <row r="86" spans="2:7" ht="15.75" thickBot="1" x14ac:dyDescent="0.3">
      <c r="B86" s="308"/>
      <c r="C86" s="319" t="s">
        <v>55</v>
      </c>
      <c r="D86" s="325"/>
      <c r="E86" s="320"/>
      <c r="F86" s="320"/>
      <c r="G86" s="320"/>
    </row>
    <row r="87" spans="2:7" ht="15.75" thickBot="1" x14ac:dyDescent="0.3">
      <c r="B87" s="308"/>
      <c r="C87" s="321" t="s">
        <v>51</v>
      </c>
      <c r="D87" s="325"/>
      <c r="E87" s="320"/>
      <c r="F87" s="320"/>
      <c r="G87" s="320"/>
    </row>
    <row r="88" spans="2:7" ht="15.75" thickBot="1" x14ac:dyDescent="0.3">
      <c r="B88" s="308"/>
      <c r="C88" s="321" t="s">
        <v>52</v>
      </c>
      <c r="D88" s="325"/>
      <c r="E88" s="320"/>
      <c r="F88" s="320"/>
      <c r="G88" s="320"/>
    </row>
    <row r="89" spans="2:7" ht="15.75" thickBot="1" x14ac:dyDescent="0.3">
      <c r="B89" s="308"/>
      <c r="C89" s="319" t="s">
        <v>56</v>
      </c>
      <c r="D89" s="325"/>
      <c r="E89" s="320"/>
      <c r="F89" s="320"/>
      <c r="G89" s="320"/>
    </row>
    <row r="90" spans="2:7" ht="15.75" thickBot="1" x14ac:dyDescent="0.3">
      <c r="B90" s="308"/>
      <c r="C90" s="321" t="s">
        <v>51</v>
      </c>
      <c r="D90" s="325"/>
      <c r="E90" s="320"/>
      <c r="F90" s="320"/>
      <c r="G90" s="320"/>
    </row>
    <row r="91" spans="2:7" ht="15.75" thickBot="1" x14ac:dyDescent="0.3">
      <c r="B91" s="308"/>
      <c r="C91" s="321" t="s">
        <v>52</v>
      </c>
      <c r="D91" s="325"/>
      <c r="E91" s="320"/>
      <c r="F91" s="320"/>
      <c r="G91" s="320"/>
    </row>
    <row r="92" spans="2:7" ht="15.75" thickBot="1" x14ac:dyDescent="0.3">
      <c r="B92" s="308"/>
      <c r="C92" s="319" t="s">
        <v>57</v>
      </c>
      <c r="D92" s="325"/>
      <c r="E92" s="320"/>
      <c r="F92" s="320"/>
      <c r="G92" s="320"/>
    </row>
    <row r="93" spans="2:7" ht="15.75" thickBot="1" x14ac:dyDescent="0.3">
      <c r="B93" s="308"/>
      <c r="C93" s="321" t="s">
        <v>51</v>
      </c>
      <c r="D93" s="325"/>
      <c r="E93" s="320"/>
      <c r="F93" s="320"/>
      <c r="G93" s="320"/>
    </row>
    <row r="94" spans="2:7" ht="15.75" thickBot="1" x14ac:dyDescent="0.3">
      <c r="B94" s="308"/>
      <c r="C94" s="321" t="s">
        <v>52</v>
      </c>
      <c r="D94" s="325"/>
      <c r="E94" s="320"/>
      <c r="F94" s="320"/>
      <c r="G94" s="320"/>
    </row>
    <row r="95" spans="2:7" ht="24.75" thickBot="1" x14ac:dyDescent="0.3">
      <c r="B95" s="308"/>
      <c r="C95" s="319" t="s">
        <v>58</v>
      </c>
      <c r="D95" s="325"/>
      <c r="E95" s="320"/>
      <c r="F95" s="320"/>
      <c r="G95" s="320"/>
    </row>
    <row r="96" spans="2:7" ht="15.75" thickBot="1" x14ac:dyDescent="0.3">
      <c r="B96" s="308"/>
      <c r="C96" s="321" t="s">
        <v>51</v>
      </c>
      <c r="D96" s="325"/>
      <c r="E96" s="320"/>
      <c r="F96" s="320"/>
      <c r="G96" s="320"/>
    </row>
    <row r="97" spans="2:7" ht="15.75" thickBot="1" x14ac:dyDescent="0.3">
      <c r="B97" s="308"/>
      <c r="C97" s="321" t="s">
        <v>52</v>
      </c>
      <c r="D97" s="325"/>
      <c r="E97" s="320"/>
      <c r="F97" s="320"/>
      <c r="G97" s="320"/>
    </row>
    <row r="98" spans="2:7" ht="15.75" thickBot="1" x14ac:dyDescent="0.3">
      <c r="B98" s="308"/>
      <c r="C98" s="470" t="s">
        <v>67</v>
      </c>
      <c r="D98" s="325">
        <f>D95+D92+D89+D86+D83+D80+D77</f>
        <v>225400</v>
      </c>
      <c r="E98" s="325">
        <f t="shared" ref="E98:G98" si="10">E95+E92+E89+E86+E83+E80+E77</f>
        <v>707789</v>
      </c>
      <c r="F98" s="325">
        <f t="shared" si="10"/>
        <v>757789</v>
      </c>
      <c r="G98" s="325">
        <f t="shared" si="10"/>
        <v>757789</v>
      </c>
    </row>
    <row r="99" spans="2:7" ht="15.75" thickBot="1" x14ac:dyDescent="0.3">
      <c r="B99" s="308"/>
      <c r="C99" s="467" t="s">
        <v>60</v>
      </c>
      <c r="D99" s="468">
        <f>IF(D98-D69=0,0,"Error")</f>
        <v>0</v>
      </c>
      <c r="E99" s="468">
        <f>IF(E98-E69=0,0,"Error")</f>
        <v>0</v>
      </c>
      <c r="F99" s="468">
        <f>IF(F98-F69=0,0,"Error")</f>
        <v>0</v>
      </c>
      <c r="G99" s="327">
        <f>IF(G98-G69=0,0,"Error")</f>
        <v>0</v>
      </c>
    </row>
    <row r="100" spans="2:7" ht="17.25" customHeight="1" thickBot="1" x14ac:dyDescent="0.3">
      <c r="B100" s="308"/>
      <c r="C100" s="469" t="s">
        <v>68</v>
      </c>
      <c r="D100" s="733" t="s">
        <v>552</v>
      </c>
      <c r="E100" s="734"/>
      <c r="F100" s="735"/>
      <c r="G100" s="459" t="s">
        <v>553</v>
      </c>
    </row>
    <row r="101" spans="2:7" ht="36" customHeight="1" thickBot="1" x14ac:dyDescent="0.3">
      <c r="B101" s="308"/>
      <c r="C101" s="314" t="s">
        <v>38</v>
      </c>
      <c r="D101" s="736" t="s">
        <v>554</v>
      </c>
      <c r="E101" s="737"/>
      <c r="F101" s="737"/>
      <c r="G101" s="729"/>
    </row>
    <row r="102" spans="2:7" ht="15.75" thickBot="1" x14ac:dyDescent="0.3">
      <c r="B102" s="308"/>
      <c r="C102" s="314" t="s">
        <v>40</v>
      </c>
      <c r="D102" s="738" t="s">
        <v>555</v>
      </c>
      <c r="E102" s="739"/>
      <c r="F102" s="739"/>
      <c r="G102" s="740"/>
    </row>
    <row r="103" spans="2:7" x14ac:dyDescent="0.25">
      <c r="B103" s="308"/>
      <c r="C103" s="713"/>
      <c r="D103" s="315">
        <v>2020</v>
      </c>
      <c r="E103" s="315">
        <v>2021</v>
      </c>
      <c r="F103" s="315">
        <v>2022</v>
      </c>
      <c r="G103" s="315">
        <v>2023</v>
      </c>
    </row>
    <row r="104" spans="2:7" ht="12.75" customHeight="1" thickBot="1" x14ac:dyDescent="0.3">
      <c r="B104" s="308"/>
      <c r="C104" s="714"/>
      <c r="D104" s="316" t="s">
        <v>1</v>
      </c>
      <c r="E104" s="316" t="s">
        <v>16</v>
      </c>
      <c r="F104" s="316" t="s">
        <v>16</v>
      </c>
      <c r="G104" s="316" t="s">
        <v>16</v>
      </c>
    </row>
    <row r="105" spans="2:7" ht="12.75" customHeight="1" thickBot="1" x14ac:dyDescent="0.3">
      <c r="B105" s="308"/>
      <c r="C105" s="314" t="s">
        <v>42</v>
      </c>
      <c r="D105" s="332">
        <v>800000</v>
      </c>
      <c r="E105" s="332">
        <v>0</v>
      </c>
      <c r="F105" s="332">
        <v>300000</v>
      </c>
      <c r="G105" s="332">
        <v>600000</v>
      </c>
    </row>
    <row r="106" spans="2:7" ht="15.75" thickBot="1" x14ac:dyDescent="0.3">
      <c r="B106" s="308"/>
      <c r="C106" s="314" t="s">
        <v>43</v>
      </c>
      <c r="D106" s="317">
        <f>D135</f>
        <v>30000</v>
      </c>
      <c r="E106" s="332">
        <f t="shared" ref="E106:G106" si="11">E135</f>
        <v>0</v>
      </c>
      <c r="F106" s="332">
        <f t="shared" si="11"/>
        <v>15000</v>
      </c>
      <c r="G106" s="332">
        <f t="shared" si="11"/>
        <v>15000</v>
      </c>
    </row>
    <row r="107" spans="2:7" ht="15.75" thickBot="1" x14ac:dyDescent="0.3">
      <c r="B107" s="308"/>
      <c r="C107" s="314" t="s">
        <v>44</v>
      </c>
      <c r="D107" s="317">
        <f>D106/D105</f>
        <v>3.7499999999999999E-2</v>
      </c>
      <c r="E107" s="317" t="e">
        <f>E106/E105</f>
        <v>#DIV/0!</v>
      </c>
      <c r="F107" s="317">
        <f>F106/F105</f>
        <v>0.05</v>
      </c>
      <c r="G107" s="317">
        <f>G106/G105</f>
        <v>2.5000000000000001E-2</v>
      </c>
    </row>
    <row r="108" spans="2:7" ht="15.75" thickBot="1" x14ac:dyDescent="0.3">
      <c r="B108" s="308"/>
      <c r="C108" s="314" t="s">
        <v>45</v>
      </c>
      <c r="D108" s="318"/>
      <c r="E108" s="318">
        <f>E105/D105-1</f>
        <v>-1</v>
      </c>
      <c r="F108" s="318" t="e">
        <f>F105/E105-1</f>
        <v>#DIV/0!</v>
      </c>
      <c r="G108" s="318">
        <f>G105/F105-1</f>
        <v>1</v>
      </c>
    </row>
    <row r="109" spans="2:7" ht="15.75" thickBot="1" x14ac:dyDescent="0.3">
      <c r="B109" s="308"/>
      <c r="C109" s="314" t="s">
        <v>47</v>
      </c>
      <c r="D109" s="318"/>
      <c r="E109" s="318">
        <f>E106/D106-1</f>
        <v>-1</v>
      </c>
      <c r="F109" s="318" t="e">
        <f t="shared" ref="F109:G110" si="12">F106/E106-1</f>
        <v>#DIV/0!</v>
      </c>
      <c r="G109" s="318">
        <f t="shared" si="12"/>
        <v>0</v>
      </c>
    </row>
    <row r="110" spans="2:7" ht="15.75" thickBot="1" x14ac:dyDescent="0.3">
      <c r="B110" s="308"/>
      <c r="C110" s="314" t="s">
        <v>48</v>
      </c>
      <c r="D110" s="461"/>
      <c r="E110" s="318" t="e">
        <f>E107/D107-1</f>
        <v>#DIV/0!</v>
      </c>
      <c r="F110" s="318" t="e">
        <f t="shared" si="12"/>
        <v>#DIV/0!</v>
      </c>
      <c r="G110" s="318">
        <f t="shared" si="12"/>
        <v>-0.5</v>
      </c>
    </row>
    <row r="111" spans="2:7" ht="15.75" thickBot="1" x14ac:dyDescent="0.3">
      <c r="B111" s="308"/>
      <c r="C111" s="715" t="s">
        <v>556</v>
      </c>
      <c r="D111" s="716"/>
      <c r="E111" s="716"/>
      <c r="F111" s="716"/>
      <c r="G111" s="717"/>
    </row>
    <row r="112" spans="2:7" x14ac:dyDescent="0.25">
      <c r="B112" s="308"/>
      <c r="C112" s="713"/>
      <c r="D112" s="315">
        <v>2020</v>
      </c>
      <c r="E112" s="315">
        <v>2021</v>
      </c>
      <c r="F112" s="315">
        <v>2022</v>
      </c>
      <c r="G112" s="315">
        <v>2023</v>
      </c>
    </row>
    <row r="113" spans="2:7" ht="12.75" customHeight="1" thickBot="1" x14ac:dyDescent="0.3">
      <c r="B113" s="308"/>
      <c r="C113" s="714"/>
      <c r="D113" s="316" t="s">
        <v>1</v>
      </c>
      <c r="E113" s="316" t="s">
        <v>16</v>
      </c>
      <c r="F113" s="316" t="s">
        <v>16</v>
      </c>
      <c r="G113" s="316" t="s">
        <v>16</v>
      </c>
    </row>
    <row r="114" spans="2:7" ht="12.75" customHeight="1" thickBot="1" x14ac:dyDescent="0.3">
      <c r="B114" s="308"/>
      <c r="C114" s="319" t="s">
        <v>50</v>
      </c>
      <c r="D114" s="320"/>
      <c r="E114" s="320"/>
      <c r="F114" s="320"/>
      <c r="G114" s="320"/>
    </row>
    <row r="115" spans="2:7" ht="15.75" thickBot="1" x14ac:dyDescent="0.3">
      <c r="B115" s="308"/>
      <c r="C115" s="321" t="s">
        <v>51</v>
      </c>
      <c r="D115" s="325"/>
      <c r="E115" s="463"/>
      <c r="F115" s="463"/>
      <c r="G115" s="463"/>
    </row>
    <row r="116" spans="2:7" ht="15.75" thickBot="1" x14ac:dyDescent="0.3">
      <c r="B116" s="308"/>
      <c r="C116" s="321" t="s">
        <v>52</v>
      </c>
      <c r="D116" s="325"/>
      <c r="E116" s="463"/>
      <c r="F116" s="463"/>
      <c r="G116" s="463"/>
    </row>
    <row r="117" spans="2:7" ht="24.75" thickBot="1" x14ac:dyDescent="0.3">
      <c r="B117" s="308"/>
      <c r="C117" s="319" t="s">
        <v>53</v>
      </c>
      <c r="D117" s="320"/>
      <c r="E117" s="320"/>
      <c r="F117" s="320"/>
      <c r="G117" s="320"/>
    </row>
    <row r="118" spans="2:7" ht="15.75" thickBot="1" x14ac:dyDescent="0.3">
      <c r="B118" s="308"/>
      <c r="C118" s="321" t="s">
        <v>51</v>
      </c>
      <c r="D118" s="325"/>
      <c r="E118" s="320"/>
      <c r="F118" s="320"/>
      <c r="G118" s="320"/>
    </row>
    <row r="119" spans="2:7" ht="15.75" thickBot="1" x14ac:dyDescent="0.3">
      <c r="B119" s="308"/>
      <c r="C119" s="321" t="s">
        <v>52</v>
      </c>
      <c r="D119" s="325"/>
      <c r="E119" s="320"/>
      <c r="F119" s="320"/>
      <c r="G119" s="320"/>
    </row>
    <row r="120" spans="2:7" ht="15.75" thickBot="1" x14ac:dyDescent="0.3">
      <c r="B120" s="308"/>
      <c r="C120" s="319" t="s">
        <v>54</v>
      </c>
      <c r="D120" s="331">
        <f>SUM(D121+D122)</f>
        <v>30000</v>
      </c>
      <c r="E120" s="331">
        <f t="shared" ref="E120:G120" si="13">SUM(E121+E122)</f>
        <v>0</v>
      </c>
      <c r="F120" s="331">
        <f t="shared" si="13"/>
        <v>15000</v>
      </c>
      <c r="G120" s="331">
        <f t="shared" si="13"/>
        <v>15000</v>
      </c>
    </row>
    <row r="121" spans="2:7" ht="15.75" thickBot="1" x14ac:dyDescent="0.3">
      <c r="B121" s="308"/>
      <c r="C121" s="321" t="s">
        <v>51</v>
      </c>
      <c r="D121" s="320">
        <v>30000</v>
      </c>
      <c r="E121" s="320">
        <v>0</v>
      </c>
      <c r="F121" s="320">
        <v>15000</v>
      </c>
      <c r="G121" s="330">
        <v>15000</v>
      </c>
    </row>
    <row r="122" spans="2:7" ht="15.75" thickBot="1" x14ac:dyDescent="0.3">
      <c r="B122" s="308"/>
      <c r="C122" s="321" t="s">
        <v>52</v>
      </c>
      <c r="D122" s="325"/>
      <c r="E122" s="320"/>
      <c r="F122" s="320"/>
      <c r="G122" s="320"/>
    </row>
    <row r="123" spans="2:7" ht="15.75" thickBot="1" x14ac:dyDescent="0.3">
      <c r="B123" s="308"/>
      <c r="C123" s="319" t="s">
        <v>55</v>
      </c>
      <c r="D123" s="325"/>
      <c r="E123" s="320"/>
      <c r="F123" s="320"/>
      <c r="G123" s="320"/>
    </row>
    <row r="124" spans="2:7" ht="15.75" thickBot="1" x14ac:dyDescent="0.3">
      <c r="B124" s="308"/>
      <c r="C124" s="321" t="s">
        <v>51</v>
      </c>
      <c r="D124" s="325"/>
      <c r="E124" s="320"/>
      <c r="F124" s="320"/>
      <c r="G124" s="320"/>
    </row>
    <row r="125" spans="2:7" ht="15.75" thickBot="1" x14ac:dyDescent="0.3">
      <c r="B125" s="308"/>
      <c r="C125" s="321" t="s">
        <v>52</v>
      </c>
      <c r="D125" s="325"/>
      <c r="E125" s="320"/>
      <c r="F125" s="320"/>
      <c r="G125" s="320"/>
    </row>
    <row r="126" spans="2:7" ht="15.75" thickBot="1" x14ac:dyDescent="0.3">
      <c r="B126" s="308"/>
      <c r="C126" s="319" t="s">
        <v>56</v>
      </c>
      <c r="D126" s="325"/>
      <c r="E126" s="320"/>
      <c r="F126" s="320"/>
      <c r="G126" s="320"/>
    </row>
    <row r="127" spans="2:7" ht="15.75" thickBot="1" x14ac:dyDescent="0.3">
      <c r="B127" s="308"/>
      <c r="C127" s="321" t="s">
        <v>51</v>
      </c>
      <c r="D127" s="325"/>
      <c r="E127" s="320"/>
      <c r="F127" s="320"/>
      <c r="G127" s="320"/>
    </row>
    <row r="128" spans="2:7" ht="15.75" thickBot="1" x14ac:dyDescent="0.3">
      <c r="B128" s="308"/>
      <c r="C128" s="321" t="s">
        <v>52</v>
      </c>
      <c r="D128" s="325"/>
      <c r="E128" s="320"/>
      <c r="F128" s="320"/>
      <c r="G128" s="320"/>
    </row>
    <row r="129" spans="2:7" ht="15" customHeight="1" thickBot="1" x14ac:dyDescent="0.3">
      <c r="B129" s="308"/>
      <c r="C129" s="319" t="s">
        <v>57</v>
      </c>
      <c r="D129" s="325">
        <v>0</v>
      </c>
      <c r="E129" s="320">
        <v>0</v>
      </c>
      <c r="F129" s="320">
        <v>0</v>
      </c>
      <c r="G129" s="320">
        <v>0</v>
      </c>
    </row>
    <row r="130" spans="2:7" ht="15.75" thickBot="1" x14ac:dyDescent="0.3">
      <c r="B130" s="308"/>
      <c r="C130" s="321" t="s">
        <v>51</v>
      </c>
      <c r="D130" s="325"/>
      <c r="E130" s="320"/>
      <c r="F130" s="320"/>
      <c r="G130" s="320"/>
    </row>
    <row r="131" spans="2:7" ht="15.75" thickBot="1" x14ac:dyDescent="0.3">
      <c r="B131" s="308"/>
      <c r="C131" s="321" t="s">
        <v>52</v>
      </c>
      <c r="D131" s="325"/>
      <c r="E131" s="320"/>
      <c r="F131" s="320"/>
      <c r="G131" s="320"/>
    </row>
    <row r="132" spans="2:7" ht="24.75" thickBot="1" x14ac:dyDescent="0.3">
      <c r="B132" s="308"/>
      <c r="C132" s="319" t="s">
        <v>58</v>
      </c>
      <c r="D132" s="325"/>
      <c r="E132" s="320"/>
      <c r="F132" s="320"/>
      <c r="G132" s="320"/>
    </row>
    <row r="133" spans="2:7" ht="15.75" thickBot="1" x14ac:dyDescent="0.3">
      <c r="B133" s="308"/>
      <c r="C133" s="321" t="s">
        <v>51</v>
      </c>
      <c r="D133" s="325"/>
      <c r="E133" s="320"/>
      <c r="F133" s="320"/>
      <c r="G133" s="320"/>
    </row>
    <row r="134" spans="2:7" ht="15.75" thickBot="1" x14ac:dyDescent="0.3">
      <c r="B134" s="308"/>
      <c r="C134" s="321" t="s">
        <v>52</v>
      </c>
      <c r="D134" s="325"/>
      <c r="E134" s="320"/>
      <c r="F134" s="320"/>
      <c r="G134" s="320"/>
    </row>
    <row r="135" spans="2:7" ht="15.75" thickBot="1" x14ac:dyDescent="0.3">
      <c r="B135" s="308"/>
      <c r="C135" s="470" t="s">
        <v>74</v>
      </c>
      <c r="D135" s="325">
        <f>D132+D129+D126+D123+D120+D117+D114</f>
        <v>30000</v>
      </c>
      <c r="E135" s="325">
        <f t="shared" ref="E135:G135" si="14">E132+E129+E126+E123+E120+E117+E114</f>
        <v>0</v>
      </c>
      <c r="F135" s="325">
        <f t="shared" si="14"/>
        <v>15000</v>
      </c>
      <c r="G135" s="325">
        <f t="shared" si="14"/>
        <v>15000</v>
      </c>
    </row>
    <row r="136" spans="2:7" ht="15.75" thickBot="1" x14ac:dyDescent="0.3">
      <c r="B136" s="308"/>
      <c r="C136" s="467" t="s">
        <v>60</v>
      </c>
      <c r="D136" s="468">
        <f>IF(D135-D106=0,0,"Error")</f>
        <v>0</v>
      </c>
      <c r="E136" s="468">
        <f>IF(E135-E106=0,0,"Error")</f>
        <v>0</v>
      </c>
      <c r="F136" s="468">
        <f>IF(F135-F106=0,0,"Error")</f>
        <v>0</v>
      </c>
      <c r="G136" s="327">
        <f>IF(G135-G106=0,0,"Error")</f>
        <v>0</v>
      </c>
    </row>
    <row r="137" spans="2:7" ht="36" customHeight="1" thickBot="1" x14ac:dyDescent="0.3">
      <c r="B137" s="308"/>
      <c r="C137" s="469" t="s">
        <v>75</v>
      </c>
      <c r="D137" s="704" t="s">
        <v>557</v>
      </c>
      <c r="E137" s="705"/>
      <c r="F137" s="706"/>
      <c r="G137" s="471" t="s">
        <v>558</v>
      </c>
    </row>
    <row r="138" spans="2:7" ht="40.5" customHeight="1" thickBot="1" x14ac:dyDescent="0.3">
      <c r="B138" s="308"/>
      <c r="C138" s="314" t="s">
        <v>38</v>
      </c>
      <c r="D138" s="736" t="s">
        <v>559</v>
      </c>
      <c r="E138" s="737"/>
      <c r="F138" s="737"/>
      <c r="G138" s="729"/>
    </row>
    <row r="139" spans="2:7" ht="15.75" thickBot="1" x14ac:dyDescent="0.3">
      <c r="B139" s="308"/>
      <c r="C139" s="314" t="s">
        <v>40</v>
      </c>
      <c r="D139" s="727" t="s">
        <v>560</v>
      </c>
      <c r="E139" s="728"/>
      <c r="F139" s="728"/>
      <c r="G139" s="729"/>
    </row>
    <row r="140" spans="2:7" x14ac:dyDescent="0.25">
      <c r="B140" s="308"/>
      <c r="C140" s="713"/>
      <c r="D140" s="315">
        <v>2020</v>
      </c>
      <c r="E140" s="315">
        <v>2021</v>
      </c>
      <c r="F140" s="315">
        <v>2022</v>
      </c>
      <c r="G140" s="315">
        <v>2023</v>
      </c>
    </row>
    <row r="141" spans="2:7" ht="12.75" customHeight="1" thickBot="1" x14ac:dyDescent="0.3">
      <c r="B141" s="308"/>
      <c r="C141" s="714"/>
      <c r="D141" s="316" t="s">
        <v>1</v>
      </c>
      <c r="E141" s="316" t="s">
        <v>16</v>
      </c>
      <c r="F141" s="316" t="s">
        <v>16</v>
      </c>
      <c r="G141" s="316" t="s">
        <v>16</v>
      </c>
    </row>
    <row r="142" spans="2:7" ht="12.75" customHeight="1" thickBot="1" x14ac:dyDescent="0.3">
      <c r="B142" s="308"/>
      <c r="C142" s="314" t="s">
        <v>42</v>
      </c>
      <c r="D142" s="317">
        <v>90000</v>
      </c>
      <c r="E142" s="317">
        <v>85000</v>
      </c>
      <c r="F142" s="317">
        <v>80000</v>
      </c>
      <c r="G142" s="332">
        <v>100000</v>
      </c>
    </row>
    <row r="143" spans="2:7" ht="15.75" thickBot="1" x14ac:dyDescent="0.3">
      <c r="B143" s="308"/>
      <c r="C143" s="314" t="s">
        <v>43</v>
      </c>
      <c r="D143" s="317">
        <f>D172</f>
        <v>216700</v>
      </c>
      <c r="E143" s="317">
        <f>E172</f>
        <v>210350</v>
      </c>
      <c r="F143" s="317">
        <f t="shared" ref="F143:G143" si="15">F172</f>
        <v>207100</v>
      </c>
      <c r="G143" s="317">
        <f t="shared" si="15"/>
        <v>207100</v>
      </c>
    </row>
    <row r="144" spans="2:7" ht="15.75" thickBot="1" x14ac:dyDescent="0.3">
      <c r="B144" s="308"/>
      <c r="C144" s="314" t="s">
        <v>44</v>
      </c>
      <c r="D144" s="472">
        <f>D143/D142</f>
        <v>2.4077777777777776</v>
      </c>
      <c r="E144" s="472">
        <f>E143/E142</f>
        <v>2.4747058823529411</v>
      </c>
      <c r="F144" s="472">
        <f>F143/F142</f>
        <v>2.5887500000000001</v>
      </c>
      <c r="G144" s="472">
        <f>G143/G142</f>
        <v>2.0710000000000002</v>
      </c>
    </row>
    <row r="145" spans="2:9" ht="15.75" thickBot="1" x14ac:dyDescent="0.3">
      <c r="B145" s="308"/>
      <c r="C145" s="314" t="s">
        <v>45</v>
      </c>
      <c r="D145" s="461"/>
      <c r="E145" s="318">
        <f>E142/D142-1</f>
        <v>-5.555555555555558E-2</v>
      </c>
      <c r="F145" s="318">
        <f>F142/E142-1</f>
        <v>-5.8823529411764719E-2</v>
      </c>
      <c r="G145" s="318">
        <f>G142/F142-1</f>
        <v>0.25</v>
      </c>
    </row>
    <row r="146" spans="2:9" ht="15.75" thickBot="1" x14ac:dyDescent="0.3">
      <c r="B146" s="308"/>
      <c r="C146" s="314" t="s">
        <v>47</v>
      </c>
      <c r="D146" s="461"/>
      <c r="E146" s="318">
        <f>E143/D143-1</f>
        <v>-2.9303184125519133E-2</v>
      </c>
      <c r="F146" s="318">
        <f t="shared" ref="F146:G147" si="16">F143/E143-1</f>
        <v>-1.5450439743284972E-2</v>
      </c>
      <c r="G146" s="318">
        <f t="shared" si="16"/>
        <v>0</v>
      </c>
    </row>
    <row r="147" spans="2:9" ht="15.75" thickBot="1" x14ac:dyDescent="0.3">
      <c r="B147" s="308"/>
      <c r="C147" s="314" t="s">
        <v>48</v>
      </c>
      <c r="D147" s="461"/>
      <c r="E147" s="318">
        <f>E144/D144-1</f>
        <v>2.779662857297982E-2</v>
      </c>
      <c r="F147" s="318">
        <f t="shared" si="16"/>
        <v>4.6083907772759725E-2</v>
      </c>
      <c r="G147" s="318">
        <f t="shared" si="16"/>
        <v>-0.19999999999999996</v>
      </c>
    </row>
    <row r="148" spans="2:9" ht="15.75" thickBot="1" x14ac:dyDescent="0.3">
      <c r="B148" s="308"/>
      <c r="C148" s="715" t="s">
        <v>561</v>
      </c>
      <c r="D148" s="716"/>
      <c r="E148" s="716"/>
      <c r="F148" s="716"/>
      <c r="G148" s="717"/>
    </row>
    <row r="149" spans="2:9" x14ac:dyDescent="0.25">
      <c r="B149" s="308"/>
      <c r="C149" s="713"/>
      <c r="D149" s="315">
        <v>2020</v>
      </c>
      <c r="E149" s="315">
        <v>2021</v>
      </c>
      <c r="F149" s="315">
        <v>2022</v>
      </c>
      <c r="G149" s="315">
        <v>2023</v>
      </c>
    </row>
    <row r="150" spans="2:9" ht="12.75" customHeight="1" thickBot="1" x14ac:dyDescent="0.3">
      <c r="B150" s="308"/>
      <c r="C150" s="714"/>
      <c r="D150" s="316" t="s">
        <v>1</v>
      </c>
      <c r="E150" s="316" t="s">
        <v>16</v>
      </c>
      <c r="F150" s="316" t="s">
        <v>16</v>
      </c>
      <c r="G150" s="316" t="s">
        <v>16</v>
      </c>
    </row>
    <row r="151" spans="2:9" ht="12.75" customHeight="1" thickBot="1" x14ac:dyDescent="0.3">
      <c r="B151" s="308"/>
      <c r="C151" s="319" t="s">
        <v>50</v>
      </c>
      <c r="D151" s="320">
        <f>D152+D153</f>
        <v>75000</v>
      </c>
      <c r="E151" s="320">
        <f t="shared" ref="E151:G151" si="17">E152+E153</f>
        <v>75000</v>
      </c>
      <c r="F151" s="320">
        <f t="shared" si="17"/>
        <v>75000</v>
      </c>
      <c r="G151" s="320">
        <f t="shared" si="17"/>
        <v>75000</v>
      </c>
    </row>
    <row r="152" spans="2:9" ht="15.75" thickBot="1" x14ac:dyDescent="0.3">
      <c r="B152" s="308"/>
      <c r="C152" s="321" t="s">
        <v>51</v>
      </c>
      <c r="D152" s="320">
        <v>75000</v>
      </c>
      <c r="E152" s="320">
        <v>75000</v>
      </c>
      <c r="F152" s="320">
        <v>75000</v>
      </c>
      <c r="G152" s="320">
        <v>75000</v>
      </c>
    </row>
    <row r="153" spans="2:9" ht="15.75" thickBot="1" x14ac:dyDescent="0.3">
      <c r="B153" s="308"/>
      <c r="C153" s="321" t="s">
        <v>52</v>
      </c>
      <c r="D153" s="325"/>
      <c r="E153" s="463"/>
      <c r="F153" s="463"/>
      <c r="G153" s="463"/>
    </row>
    <row r="154" spans="2:9" ht="24.75" thickBot="1" x14ac:dyDescent="0.3">
      <c r="B154" s="308"/>
      <c r="C154" s="319" t="s">
        <v>53</v>
      </c>
      <c r="D154" s="320">
        <f>D155+D156</f>
        <v>11700</v>
      </c>
      <c r="E154" s="320">
        <f t="shared" ref="E154:G154" si="18">E155+E156</f>
        <v>12100</v>
      </c>
      <c r="F154" s="320">
        <f t="shared" si="18"/>
        <v>12100</v>
      </c>
      <c r="G154" s="320">
        <f t="shared" si="18"/>
        <v>12100</v>
      </c>
    </row>
    <row r="155" spans="2:9" ht="15.75" thickBot="1" x14ac:dyDescent="0.3">
      <c r="B155" s="308"/>
      <c r="C155" s="321" t="s">
        <v>51</v>
      </c>
      <c r="D155" s="320">
        <v>11700</v>
      </c>
      <c r="E155" s="320">
        <v>12100</v>
      </c>
      <c r="F155" s="320">
        <v>12100</v>
      </c>
      <c r="G155" s="320">
        <v>12100</v>
      </c>
    </row>
    <row r="156" spans="2:9" ht="15.75" thickBot="1" x14ac:dyDescent="0.3">
      <c r="B156" s="308"/>
      <c r="C156" s="321" t="s">
        <v>52</v>
      </c>
      <c r="D156" s="325"/>
      <c r="E156" s="320"/>
      <c r="F156" s="320"/>
      <c r="G156" s="320"/>
    </row>
    <row r="157" spans="2:9" ht="15.75" thickBot="1" x14ac:dyDescent="0.3">
      <c r="B157" s="308"/>
      <c r="C157" s="319" t="s">
        <v>54</v>
      </c>
      <c r="D157" s="331">
        <f>D158+D159</f>
        <v>130000</v>
      </c>
      <c r="E157" s="331">
        <f t="shared" ref="E157:G157" si="19">E158+E159</f>
        <v>123250</v>
      </c>
      <c r="F157" s="331">
        <f t="shared" si="19"/>
        <v>120000</v>
      </c>
      <c r="G157" s="331">
        <f t="shared" si="19"/>
        <v>120000</v>
      </c>
    </row>
    <row r="158" spans="2:9" ht="15.75" thickBot="1" x14ac:dyDescent="0.3">
      <c r="B158" s="308"/>
      <c r="C158" s="321" t="s">
        <v>51</v>
      </c>
      <c r="D158" s="330">
        <v>130000</v>
      </c>
      <c r="E158" s="330">
        <v>123250</v>
      </c>
      <c r="F158" s="330">
        <v>120000</v>
      </c>
      <c r="G158" s="330">
        <v>120000</v>
      </c>
      <c r="I158" s="473"/>
    </row>
    <row r="159" spans="2:9" ht="15.75" thickBot="1" x14ac:dyDescent="0.3">
      <c r="B159" s="308"/>
      <c r="C159" s="321" t="s">
        <v>52</v>
      </c>
      <c r="D159" s="325"/>
      <c r="E159" s="320"/>
      <c r="F159" s="320"/>
      <c r="G159" s="320"/>
    </row>
    <row r="160" spans="2:9" ht="15.75" thickBot="1" x14ac:dyDescent="0.3">
      <c r="B160" s="308"/>
      <c r="C160" s="319" t="s">
        <v>55</v>
      </c>
      <c r="D160" s="325"/>
      <c r="E160" s="320"/>
      <c r="F160" s="320"/>
      <c r="G160" s="320"/>
    </row>
    <row r="161" spans="2:7" ht="15.75" thickBot="1" x14ac:dyDescent="0.3">
      <c r="B161" s="308"/>
      <c r="C161" s="321" t="s">
        <v>51</v>
      </c>
      <c r="D161" s="325"/>
      <c r="E161" s="320"/>
      <c r="F161" s="320"/>
      <c r="G161" s="320"/>
    </row>
    <row r="162" spans="2:7" ht="15.75" thickBot="1" x14ac:dyDescent="0.3">
      <c r="B162" s="308"/>
      <c r="C162" s="321" t="s">
        <v>52</v>
      </c>
      <c r="D162" s="325"/>
      <c r="E162" s="320"/>
      <c r="F162" s="320"/>
      <c r="G162" s="320"/>
    </row>
    <row r="163" spans="2:7" ht="15.75" thickBot="1" x14ac:dyDescent="0.3">
      <c r="B163" s="308"/>
      <c r="C163" s="319" t="s">
        <v>56</v>
      </c>
      <c r="D163" s="325"/>
      <c r="E163" s="320"/>
      <c r="F163" s="320"/>
      <c r="G163" s="320"/>
    </row>
    <row r="164" spans="2:7" ht="15.75" thickBot="1" x14ac:dyDescent="0.3">
      <c r="B164" s="308"/>
      <c r="C164" s="321" t="s">
        <v>51</v>
      </c>
      <c r="D164" s="325"/>
      <c r="E164" s="320"/>
      <c r="F164" s="320"/>
      <c r="G164" s="320"/>
    </row>
    <row r="165" spans="2:7" ht="15.75" thickBot="1" x14ac:dyDescent="0.3">
      <c r="B165" s="308"/>
      <c r="C165" s="321" t="s">
        <v>52</v>
      </c>
      <c r="D165" s="325"/>
      <c r="E165" s="320"/>
      <c r="F165" s="320"/>
      <c r="G165" s="320"/>
    </row>
    <row r="166" spans="2:7" ht="15.75" thickBot="1" x14ac:dyDescent="0.3">
      <c r="B166" s="308"/>
      <c r="C166" s="319" t="s">
        <v>57</v>
      </c>
      <c r="D166" s="325"/>
      <c r="E166" s="320"/>
      <c r="F166" s="320"/>
      <c r="G166" s="320"/>
    </row>
    <row r="167" spans="2:7" ht="15.75" thickBot="1" x14ac:dyDescent="0.3">
      <c r="B167" s="308"/>
      <c r="C167" s="321" t="s">
        <v>51</v>
      </c>
      <c r="D167" s="325"/>
      <c r="E167" s="320"/>
      <c r="F167" s="320"/>
      <c r="G167" s="320"/>
    </row>
    <row r="168" spans="2:7" ht="15.75" thickBot="1" x14ac:dyDescent="0.3">
      <c r="B168" s="308"/>
      <c r="C168" s="321" t="s">
        <v>52</v>
      </c>
      <c r="D168" s="325"/>
      <c r="E168" s="320"/>
      <c r="F168" s="320"/>
      <c r="G168" s="320"/>
    </row>
    <row r="169" spans="2:7" ht="24.75" thickBot="1" x14ac:dyDescent="0.3">
      <c r="B169" s="308"/>
      <c r="C169" s="319" t="s">
        <v>58</v>
      </c>
      <c r="D169" s="325"/>
      <c r="E169" s="320"/>
      <c r="F169" s="320"/>
      <c r="G169" s="320"/>
    </row>
    <row r="170" spans="2:7" ht="15.75" thickBot="1" x14ac:dyDescent="0.3">
      <c r="B170" s="308"/>
      <c r="C170" s="321" t="s">
        <v>51</v>
      </c>
      <c r="D170" s="325"/>
      <c r="E170" s="320"/>
      <c r="F170" s="320"/>
      <c r="G170" s="320"/>
    </row>
    <row r="171" spans="2:7" ht="15.75" thickBot="1" x14ac:dyDescent="0.3">
      <c r="B171" s="308"/>
      <c r="C171" s="321" t="s">
        <v>52</v>
      </c>
      <c r="D171" s="325"/>
      <c r="E171" s="320"/>
      <c r="F171" s="320"/>
      <c r="G171" s="320"/>
    </row>
    <row r="172" spans="2:7" ht="15.75" thickBot="1" x14ac:dyDescent="0.3">
      <c r="B172" s="308"/>
      <c r="C172" s="470" t="s">
        <v>81</v>
      </c>
      <c r="D172" s="325">
        <f>D169+D166+D163+D160+D157+D154+D151</f>
        <v>216700</v>
      </c>
      <c r="E172" s="325">
        <f t="shared" ref="E172:G172" si="20">E169+E166+E163+E160+E157+E154+E151</f>
        <v>210350</v>
      </c>
      <c r="F172" s="325">
        <f t="shared" si="20"/>
        <v>207100</v>
      </c>
      <c r="G172" s="325">
        <f t="shared" si="20"/>
        <v>207100</v>
      </c>
    </row>
    <row r="173" spans="2:7" ht="15.75" thickBot="1" x14ac:dyDescent="0.3">
      <c r="B173" s="308"/>
      <c r="C173" s="467" t="s">
        <v>60</v>
      </c>
      <c r="D173" s="468">
        <f>IF(D172-D143=0,0,"Error")</f>
        <v>0</v>
      </c>
      <c r="E173" s="468">
        <f>IF(E172-E143=0,0,"Error")</f>
        <v>0</v>
      </c>
      <c r="F173" s="468">
        <f>IF(F172-F143=0,0,"Error")</f>
        <v>0</v>
      </c>
      <c r="G173" s="327">
        <f>IF(G172-G143=0,0,"Error")</f>
        <v>0</v>
      </c>
    </row>
    <row r="174" spans="2:7" ht="15.75" thickBot="1" x14ac:dyDescent="0.3">
      <c r="B174" s="308"/>
      <c r="C174" s="469" t="s">
        <v>179</v>
      </c>
      <c r="D174" s="704" t="s">
        <v>562</v>
      </c>
      <c r="E174" s="705"/>
      <c r="F174" s="706"/>
      <c r="G174" s="471" t="s">
        <v>563</v>
      </c>
    </row>
    <row r="175" spans="2:7" ht="33.75" customHeight="1" thickBot="1" x14ac:dyDescent="0.3">
      <c r="B175" s="308"/>
      <c r="C175" s="314" t="s">
        <v>38</v>
      </c>
      <c r="D175" s="736" t="s">
        <v>564</v>
      </c>
      <c r="E175" s="737"/>
      <c r="F175" s="737"/>
      <c r="G175" s="729"/>
    </row>
    <row r="176" spans="2:7" ht="15.75" thickBot="1" x14ac:dyDescent="0.3">
      <c r="B176" s="308"/>
      <c r="C176" s="314" t="s">
        <v>40</v>
      </c>
      <c r="D176" s="744" t="s">
        <v>565</v>
      </c>
      <c r="E176" s="745"/>
      <c r="F176" s="745"/>
      <c r="G176" s="746"/>
    </row>
    <row r="177" spans="2:7" x14ac:dyDescent="0.25">
      <c r="B177" s="308"/>
      <c r="C177" s="713"/>
      <c r="D177" s="315">
        <v>2020</v>
      </c>
      <c r="E177" s="315">
        <v>2021</v>
      </c>
      <c r="F177" s="315">
        <v>2022</v>
      </c>
      <c r="G177" s="315">
        <v>2023</v>
      </c>
    </row>
    <row r="178" spans="2:7" ht="12.75" customHeight="1" thickBot="1" x14ac:dyDescent="0.3">
      <c r="B178" s="308"/>
      <c r="C178" s="714"/>
      <c r="D178" s="316" t="s">
        <v>1</v>
      </c>
      <c r="E178" s="316" t="s">
        <v>16</v>
      </c>
      <c r="F178" s="316" t="s">
        <v>16</v>
      </c>
      <c r="G178" s="316" t="s">
        <v>16</v>
      </c>
    </row>
    <row r="179" spans="2:7" ht="12.75" customHeight="1" thickBot="1" x14ac:dyDescent="0.3">
      <c r="B179" s="308"/>
      <c r="C179" s="314" t="s">
        <v>42</v>
      </c>
      <c r="D179" s="461">
        <v>470</v>
      </c>
      <c r="E179" s="461">
        <v>530</v>
      </c>
      <c r="F179" s="461">
        <v>290</v>
      </c>
      <c r="G179" s="474">
        <v>530</v>
      </c>
    </row>
    <row r="180" spans="2:7" ht="15.75" thickBot="1" x14ac:dyDescent="0.3">
      <c r="B180" s="308"/>
      <c r="C180" s="314" t="s">
        <v>43</v>
      </c>
      <c r="D180" s="317">
        <f>D209</f>
        <v>61540</v>
      </c>
      <c r="E180" s="317">
        <f>E209</f>
        <v>60500</v>
      </c>
      <c r="F180" s="317">
        <f t="shared" ref="F180:G180" si="21">F209</f>
        <v>40000</v>
      </c>
      <c r="G180" s="317">
        <f t="shared" si="21"/>
        <v>44000</v>
      </c>
    </row>
    <row r="181" spans="2:7" ht="15.75" thickBot="1" x14ac:dyDescent="0.3">
      <c r="B181" s="308"/>
      <c r="C181" s="314" t="s">
        <v>44</v>
      </c>
      <c r="D181" s="317">
        <f>D180/D179</f>
        <v>130.93617021276594</v>
      </c>
      <c r="E181" s="317">
        <f>E180/E179</f>
        <v>114.15094339622641</v>
      </c>
      <c r="F181" s="317">
        <f>F180/F179</f>
        <v>137.93103448275863</v>
      </c>
      <c r="G181" s="317">
        <f>G180/G179</f>
        <v>83.018867924528308</v>
      </c>
    </row>
    <row r="182" spans="2:7" ht="15.75" thickBot="1" x14ac:dyDescent="0.3">
      <c r="B182" s="308"/>
      <c r="C182" s="314" t="s">
        <v>45</v>
      </c>
      <c r="D182" s="461"/>
      <c r="E182" s="318">
        <f>E179/D179-1</f>
        <v>0.12765957446808507</v>
      </c>
      <c r="F182" s="318">
        <f>F179/E179-1</f>
        <v>-0.45283018867924529</v>
      </c>
      <c r="G182" s="318">
        <f>G179/F179-1</f>
        <v>0.82758620689655182</v>
      </c>
    </row>
    <row r="183" spans="2:7" ht="15.75" thickBot="1" x14ac:dyDescent="0.3">
      <c r="B183" s="308"/>
      <c r="C183" s="314" t="s">
        <v>47</v>
      </c>
      <c r="D183" s="461"/>
      <c r="E183" s="318">
        <f>E180/D180-1</f>
        <v>-1.6899577510562258E-2</v>
      </c>
      <c r="F183" s="318">
        <f t="shared" ref="F183:G184" si="22">F180/E180-1</f>
        <v>-0.33884297520661155</v>
      </c>
      <c r="G183" s="318">
        <f t="shared" si="22"/>
        <v>0.10000000000000009</v>
      </c>
    </row>
    <row r="184" spans="2:7" ht="15.75" thickBot="1" x14ac:dyDescent="0.3">
      <c r="B184" s="308"/>
      <c r="C184" s="314" t="s">
        <v>48</v>
      </c>
      <c r="D184" s="461"/>
      <c r="E184" s="318">
        <f>E181/D181-1</f>
        <v>-0.1281939649621967</v>
      </c>
      <c r="F184" s="318">
        <f t="shared" si="22"/>
        <v>0.20832145910515831</v>
      </c>
      <c r="G184" s="318">
        <f t="shared" si="22"/>
        <v>-0.39811320754716983</v>
      </c>
    </row>
    <row r="185" spans="2:7" ht="15.75" thickBot="1" x14ac:dyDescent="0.3">
      <c r="B185" s="308"/>
      <c r="C185" s="715" t="s">
        <v>566</v>
      </c>
      <c r="D185" s="716"/>
      <c r="E185" s="716"/>
      <c r="F185" s="716"/>
      <c r="G185" s="717"/>
    </row>
    <row r="186" spans="2:7" x14ac:dyDescent="0.25">
      <c r="B186" s="308"/>
      <c r="C186" s="713"/>
      <c r="D186" s="315">
        <v>2020</v>
      </c>
      <c r="E186" s="315">
        <v>2021</v>
      </c>
      <c r="F186" s="315">
        <v>2022</v>
      </c>
      <c r="G186" s="315">
        <v>2023</v>
      </c>
    </row>
    <row r="187" spans="2:7" ht="12.75" customHeight="1" thickBot="1" x14ac:dyDescent="0.3">
      <c r="B187" s="308"/>
      <c r="C187" s="714"/>
      <c r="D187" s="316" t="s">
        <v>1</v>
      </c>
      <c r="E187" s="316" t="s">
        <v>16</v>
      </c>
      <c r="F187" s="316" t="s">
        <v>16</v>
      </c>
      <c r="G187" s="316" t="s">
        <v>16</v>
      </c>
    </row>
    <row r="188" spans="2:7" ht="12.75" customHeight="1" thickBot="1" x14ac:dyDescent="0.3">
      <c r="B188" s="308"/>
      <c r="C188" s="319" t="s">
        <v>50</v>
      </c>
      <c r="D188" s="320"/>
      <c r="E188" s="320"/>
      <c r="F188" s="320"/>
      <c r="G188" s="320"/>
    </row>
    <row r="189" spans="2:7" ht="15.75" thickBot="1" x14ac:dyDescent="0.3">
      <c r="B189" s="308"/>
      <c r="C189" s="321" t="s">
        <v>51</v>
      </c>
      <c r="D189" s="320"/>
      <c r="E189" s="320"/>
      <c r="F189" s="320"/>
      <c r="G189" s="320"/>
    </row>
    <row r="190" spans="2:7" ht="15.75" thickBot="1" x14ac:dyDescent="0.3">
      <c r="B190" s="308"/>
      <c r="C190" s="321" t="s">
        <v>52</v>
      </c>
      <c r="D190" s="325"/>
      <c r="E190" s="463"/>
      <c r="F190" s="463"/>
      <c r="G190" s="463"/>
    </row>
    <row r="191" spans="2:7" ht="24.75" thickBot="1" x14ac:dyDescent="0.3">
      <c r="B191" s="308"/>
      <c r="C191" s="319" t="s">
        <v>53</v>
      </c>
      <c r="D191" s="320"/>
      <c r="E191" s="320"/>
      <c r="F191" s="320"/>
      <c r="G191" s="320"/>
    </row>
    <row r="192" spans="2:7" ht="15.75" thickBot="1" x14ac:dyDescent="0.3">
      <c r="B192" s="308"/>
      <c r="C192" s="321" t="s">
        <v>51</v>
      </c>
      <c r="D192" s="320"/>
      <c r="E192" s="320"/>
      <c r="F192" s="320"/>
      <c r="G192" s="320"/>
    </row>
    <row r="193" spans="2:9" ht="15.75" thickBot="1" x14ac:dyDescent="0.3">
      <c r="B193" s="308"/>
      <c r="C193" s="321" t="s">
        <v>52</v>
      </c>
      <c r="D193" s="325"/>
      <c r="E193" s="320"/>
      <c r="F193" s="320"/>
      <c r="G193" s="320"/>
    </row>
    <row r="194" spans="2:9" ht="15.75" thickBot="1" x14ac:dyDescent="0.3">
      <c r="B194" s="308"/>
      <c r="C194" s="319" t="s">
        <v>54</v>
      </c>
      <c r="D194" s="331">
        <f>D195+D196</f>
        <v>61540</v>
      </c>
      <c r="E194" s="331">
        <f t="shared" ref="E194:G194" si="23">E195+E196</f>
        <v>60500</v>
      </c>
      <c r="F194" s="331">
        <f t="shared" si="23"/>
        <v>40000</v>
      </c>
      <c r="G194" s="331">
        <f t="shared" si="23"/>
        <v>44000</v>
      </c>
    </row>
    <row r="195" spans="2:9" ht="15.75" thickBot="1" x14ac:dyDescent="0.3">
      <c r="B195" s="308"/>
      <c r="C195" s="321" t="s">
        <v>51</v>
      </c>
      <c r="D195" s="330">
        <v>61540</v>
      </c>
      <c r="E195" s="330">
        <v>60500</v>
      </c>
      <c r="F195" s="330">
        <v>40000</v>
      </c>
      <c r="G195" s="330">
        <v>44000</v>
      </c>
      <c r="I195" s="473"/>
    </row>
    <row r="196" spans="2:9" ht="15.75" thickBot="1" x14ac:dyDescent="0.3">
      <c r="B196" s="308"/>
      <c r="C196" s="321" t="s">
        <v>52</v>
      </c>
      <c r="D196" s="325"/>
      <c r="E196" s="320"/>
      <c r="F196" s="320"/>
      <c r="G196" s="320"/>
    </row>
    <row r="197" spans="2:9" ht="15.75" thickBot="1" x14ac:dyDescent="0.3">
      <c r="B197" s="308"/>
      <c r="C197" s="319" t="s">
        <v>55</v>
      </c>
      <c r="D197" s="325"/>
      <c r="E197" s="320"/>
      <c r="F197" s="320"/>
      <c r="G197" s="320"/>
    </row>
    <row r="198" spans="2:9" ht="15.75" thickBot="1" x14ac:dyDescent="0.3">
      <c r="B198" s="308"/>
      <c r="C198" s="321" t="s">
        <v>51</v>
      </c>
      <c r="D198" s="325"/>
      <c r="E198" s="320"/>
      <c r="F198" s="320"/>
      <c r="G198" s="320"/>
    </row>
    <row r="199" spans="2:9" ht="15.75" thickBot="1" x14ac:dyDescent="0.3">
      <c r="B199" s="308"/>
      <c r="C199" s="321" t="s">
        <v>52</v>
      </c>
      <c r="D199" s="325"/>
      <c r="E199" s="320"/>
      <c r="F199" s="320"/>
      <c r="G199" s="320"/>
    </row>
    <row r="200" spans="2:9" ht="15.75" thickBot="1" x14ac:dyDescent="0.3">
      <c r="B200" s="308"/>
      <c r="C200" s="319" t="s">
        <v>56</v>
      </c>
      <c r="D200" s="325"/>
      <c r="E200" s="320"/>
      <c r="F200" s="320"/>
      <c r="G200" s="320"/>
    </row>
    <row r="201" spans="2:9" ht="15.75" thickBot="1" x14ac:dyDescent="0.3">
      <c r="B201" s="308"/>
      <c r="C201" s="321" t="s">
        <v>51</v>
      </c>
      <c r="D201" s="325"/>
      <c r="E201" s="320"/>
      <c r="F201" s="320"/>
      <c r="G201" s="320"/>
    </row>
    <row r="202" spans="2:9" ht="15.75" thickBot="1" x14ac:dyDescent="0.3">
      <c r="B202" s="308"/>
      <c r="C202" s="321" t="s">
        <v>52</v>
      </c>
      <c r="D202" s="325"/>
      <c r="E202" s="320"/>
      <c r="F202" s="320"/>
      <c r="G202" s="320"/>
    </row>
    <row r="203" spans="2:9" ht="15.75" thickBot="1" x14ac:dyDescent="0.3">
      <c r="B203" s="308"/>
      <c r="C203" s="319" t="s">
        <v>57</v>
      </c>
      <c r="D203" s="325"/>
      <c r="E203" s="320"/>
      <c r="F203" s="320"/>
      <c r="G203" s="320"/>
    </row>
    <row r="204" spans="2:9" ht="15.75" thickBot="1" x14ac:dyDescent="0.3">
      <c r="B204" s="308"/>
      <c r="C204" s="321" t="s">
        <v>51</v>
      </c>
      <c r="D204" s="325"/>
      <c r="E204" s="320"/>
      <c r="F204" s="320"/>
      <c r="G204" s="320"/>
    </row>
    <row r="205" spans="2:9" ht="15.75" thickBot="1" x14ac:dyDescent="0.3">
      <c r="B205" s="308"/>
      <c r="C205" s="321" t="s">
        <v>52</v>
      </c>
      <c r="D205" s="325"/>
      <c r="E205" s="320"/>
      <c r="F205" s="320"/>
      <c r="G205" s="320"/>
    </row>
    <row r="206" spans="2:9" ht="24.75" thickBot="1" x14ac:dyDescent="0.3">
      <c r="B206" s="308"/>
      <c r="C206" s="319" t="s">
        <v>58</v>
      </c>
      <c r="D206" s="325"/>
      <c r="E206" s="320"/>
      <c r="F206" s="320"/>
      <c r="G206" s="320"/>
    </row>
    <row r="207" spans="2:9" ht="15.75" thickBot="1" x14ac:dyDescent="0.3">
      <c r="B207" s="308"/>
      <c r="C207" s="321" t="s">
        <v>51</v>
      </c>
      <c r="D207" s="325"/>
      <c r="E207" s="320"/>
      <c r="F207" s="320"/>
      <c r="G207" s="320"/>
    </row>
    <row r="208" spans="2:9" ht="15.75" thickBot="1" x14ac:dyDescent="0.3">
      <c r="B208" s="308"/>
      <c r="C208" s="321" t="s">
        <v>52</v>
      </c>
      <c r="D208" s="325"/>
      <c r="E208" s="320"/>
      <c r="F208" s="320"/>
      <c r="G208" s="320"/>
    </row>
    <row r="209" spans="2:7" ht="15.75" thickBot="1" x14ac:dyDescent="0.3">
      <c r="B209" s="308"/>
      <c r="C209" s="470" t="s">
        <v>184</v>
      </c>
      <c r="D209" s="325">
        <f>D206+D203+D200+D197+D194+D191+D188</f>
        <v>61540</v>
      </c>
      <c r="E209" s="325">
        <f t="shared" ref="E209:G209" si="24">E206+E203+E200+E197+E194+E191+E188</f>
        <v>60500</v>
      </c>
      <c r="F209" s="325">
        <f t="shared" si="24"/>
        <v>40000</v>
      </c>
      <c r="G209" s="325">
        <f t="shared" si="24"/>
        <v>44000</v>
      </c>
    </row>
    <row r="210" spans="2:7" ht="15.75" thickBot="1" x14ac:dyDescent="0.3">
      <c r="B210" s="308"/>
      <c r="C210" s="467" t="s">
        <v>60</v>
      </c>
      <c r="D210" s="468">
        <f>IF(D209-D180=0,0,"Error")</f>
        <v>0</v>
      </c>
      <c r="E210" s="468">
        <f>IF(E209-E180=0,0,"Error")</f>
        <v>0</v>
      </c>
      <c r="F210" s="468">
        <f>IF(F209-F180=0,0,"Error")</f>
        <v>0</v>
      </c>
      <c r="G210" s="327">
        <f>IF(G209-G180=0,0,"Error")</f>
        <v>0</v>
      </c>
    </row>
    <row r="211" spans="2:7" ht="17.25" customHeight="1" thickBot="1" x14ac:dyDescent="0.3">
      <c r="B211" s="308"/>
      <c r="C211" s="469" t="s">
        <v>185</v>
      </c>
      <c r="D211" s="704" t="s">
        <v>567</v>
      </c>
      <c r="E211" s="705"/>
      <c r="F211" s="706"/>
      <c r="G211" s="471" t="s">
        <v>568</v>
      </c>
    </row>
    <row r="212" spans="2:7" ht="46.5" customHeight="1" thickBot="1" x14ac:dyDescent="0.3">
      <c r="B212" s="308"/>
      <c r="C212" s="314" t="s">
        <v>38</v>
      </c>
      <c r="D212" s="736" t="s">
        <v>569</v>
      </c>
      <c r="E212" s="737"/>
      <c r="F212" s="737"/>
      <c r="G212" s="729"/>
    </row>
    <row r="213" spans="2:7" ht="15.75" thickBot="1" x14ac:dyDescent="0.3">
      <c r="B213" s="308"/>
      <c r="C213" s="314" t="s">
        <v>40</v>
      </c>
      <c r="D213" s="727" t="s">
        <v>570</v>
      </c>
      <c r="E213" s="728"/>
      <c r="F213" s="728"/>
      <c r="G213" s="729"/>
    </row>
    <row r="214" spans="2:7" x14ac:dyDescent="0.25">
      <c r="B214" s="308"/>
      <c r="C214" s="713"/>
      <c r="D214" s="315">
        <v>2020</v>
      </c>
      <c r="E214" s="315">
        <v>2021</v>
      </c>
      <c r="F214" s="315">
        <v>2022</v>
      </c>
      <c r="G214" s="315">
        <v>2023</v>
      </c>
    </row>
    <row r="215" spans="2:7" ht="12.75" customHeight="1" thickBot="1" x14ac:dyDescent="0.3">
      <c r="B215" s="308"/>
      <c r="C215" s="714"/>
      <c r="D215" s="316" t="s">
        <v>1</v>
      </c>
      <c r="E215" s="316" t="s">
        <v>16</v>
      </c>
      <c r="F215" s="316" t="s">
        <v>16</v>
      </c>
      <c r="G215" s="316" t="s">
        <v>16</v>
      </c>
    </row>
    <row r="216" spans="2:7" ht="12.75" customHeight="1" thickBot="1" x14ac:dyDescent="0.3">
      <c r="B216" s="308"/>
      <c r="C216" s="314" t="s">
        <v>42</v>
      </c>
      <c r="D216" s="474">
        <v>170</v>
      </c>
      <c r="E216" s="474"/>
      <c r="F216" s="474"/>
      <c r="G216" s="474"/>
    </row>
    <row r="217" spans="2:7" ht="15.75" thickBot="1" x14ac:dyDescent="0.3">
      <c r="B217" s="308"/>
      <c r="C217" s="314" t="s">
        <v>43</v>
      </c>
      <c r="D217" s="317">
        <f>D246</f>
        <v>140460</v>
      </c>
      <c r="E217" s="317">
        <f>E246</f>
        <v>0</v>
      </c>
      <c r="F217" s="317">
        <f t="shared" ref="F217:G217" si="25">F246</f>
        <v>0</v>
      </c>
      <c r="G217" s="317">
        <f t="shared" si="25"/>
        <v>0</v>
      </c>
    </row>
    <row r="218" spans="2:7" ht="15.75" thickBot="1" x14ac:dyDescent="0.3">
      <c r="B218" s="308"/>
      <c r="C218" s="314" t="s">
        <v>44</v>
      </c>
      <c r="D218" s="317">
        <f>D217/D216</f>
        <v>826.23529411764707</v>
      </c>
      <c r="E218" s="317" t="e">
        <f>E217/E216</f>
        <v>#DIV/0!</v>
      </c>
      <c r="F218" s="317" t="e">
        <f>F217/F216</f>
        <v>#DIV/0!</v>
      </c>
      <c r="G218" s="317" t="e">
        <f>G217/G216</f>
        <v>#DIV/0!</v>
      </c>
    </row>
    <row r="219" spans="2:7" ht="15.75" thickBot="1" x14ac:dyDescent="0.3">
      <c r="B219" s="308"/>
      <c r="C219" s="314" t="s">
        <v>45</v>
      </c>
      <c r="D219" s="461"/>
      <c r="E219" s="318">
        <f>E216/D216-1</f>
        <v>-1</v>
      </c>
      <c r="F219" s="318" t="e">
        <f>F216/E216-1</f>
        <v>#DIV/0!</v>
      </c>
      <c r="G219" s="318" t="e">
        <f>G216/F216-1</f>
        <v>#DIV/0!</v>
      </c>
    </row>
    <row r="220" spans="2:7" ht="15.75" thickBot="1" x14ac:dyDescent="0.3">
      <c r="B220" s="308"/>
      <c r="C220" s="314" t="s">
        <v>47</v>
      </c>
      <c r="D220" s="461"/>
      <c r="E220" s="318">
        <f>E217/D217-1</f>
        <v>-1</v>
      </c>
      <c r="F220" s="318" t="e">
        <f t="shared" ref="F220:G221" si="26">F217/E217-1</f>
        <v>#DIV/0!</v>
      </c>
      <c r="G220" s="318" t="e">
        <f t="shared" si="26"/>
        <v>#DIV/0!</v>
      </c>
    </row>
    <row r="221" spans="2:7" ht="15.75" thickBot="1" x14ac:dyDescent="0.3">
      <c r="B221" s="308"/>
      <c r="C221" s="314" t="s">
        <v>48</v>
      </c>
      <c r="D221" s="461"/>
      <c r="E221" s="318" t="e">
        <f>E218/D218-1</f>
        <v>#DIV/0!</v>
      </c>
      <c r="F221" s="318" t="e">
        <f t="shared" si="26"/>
        <v>#DIV/0!</v>
      </c>
      <c r="G221" s="318" t="e">
        <f t="shared" si="26"/>
        <v>#DIV/0!</v>
      </c>
    </row>
    <row r="222" spans="2:7" ht="15.75" thickBot="1" x14ac:dyDescent="0.3">
      <c r="B222" s="308"/>
      <c r="C222" s="715" t="s">
        <v>571</v>
      </c>
      <c r="D222" s="716"/>
      <c r="E222" s="716"/>
      <c r="F222" s="716"/>
      <c r="G222" s="717"/>
    </row>
    <row r="223" spans="2:7" x14ac:dyDescent="0.25">
      <c r="B223" s="308"/>
      <c r="C223" s="713"/>
      <c r="D223" s="315">
        <v>2020</v>
      </c>
      <c r="E223" s="315">
        <v>2021</v>
      </c>
      <c r="F223" s="315">
        <v>2022</v>
      </c>
      <c r="G223" s="315">
        <v>2023</v>
      </c>
    </row>
    <row r="224" spans="2:7" ht="12.75" customHeight="1" thickBot="1" x14ac:dyDescent="0.3">
      <c r="B224" s="308"/>
      <c r="C224" s="714"/>
      <c r="D224" s="316" t="s">
        <v>1</v>
      </c>
      <c r="E224" s="316" t="s">
        <v>16</v>
      </c>
      <c r="F224" s="316" t="s">
        <v>16</v>
      </c>
      <c r="G224" s="316" t="s">
        <v>16</v>
      </c>
    </row>
    <row r="225" spans="2:7" ht="12.75" customHeight="1" thickBot="1" x14ac:dyDescent="0.3">
      <c r="B225" s="308"/>
      <c r="C225" s="319" t="s">
        <v>50</v>
      </c>
      <c r="D225" s="320"/>
      <c r="E225" s="320"/>
      <c r="F225" s="320"/>
      <c r="G225" s="320"/>
    </row>
    <row r="226" spans="2:7" ht="15.75" thickBot="1" x14ac:dyDescent="0.3">
      <c r="B226" s="308"/>
      <c r="C226" s="321" t="s">
        <v>51</v>
      </c>
      <c r="D226" s="320"/>
      <c r="E226" s="320"/>
      <c r="F226" s="320"/>
      <c r="G226" s="320"/>
    </row>
    <row r="227" spans="2:7" ht="15.75" thickBot="1" x14ac:dyDescent="0.3">
      <c r="B227" s="308"/>
      <c r="C227" s="321" t="s">
        <v>52</v>
      </c>
      <c r="D227" s="325"/>
      <c r="E227" s="463"/>
      <c r="F227" s="463"/>
      <c r="G227" s="463"/>
    </row>
    <row r="228" spans="2:7" ht="24.75" thickBot="1" x14ac:dyDescent="0.3">
      <c r="B228" s="308"/>
      <c r="C228" s="319" t="s">
        <v>53</v>
      </c>
      <c r="D228" s="320"/>
      <c r="E228" s="320"/>
      <c r="F228" s="320"/>
      <c r="G228" s="320"/>
    </row>
    <row r="229" spans="2:7" ht="15.75" thickBot="1" x14ac:dyDescent="0.3">
      <c r="B229" s="308"/>
      <c r="C229" s="321" t="s">
        <v>51</v>
      </c>
      <c r="D229" s="320"/>
      <c r="E229" s="320"/>
      <c r="F229" s="320"/>
      <c r="G229" s="320"/>
    </row>
    <row r="230" spans="2:7" ht="15.75" thickBot="1" x14ac:dyDescent="0.3">
      <c r="B230" s="308"/>
      <c r="C230" s="321" t="s">
        <v>52</v>
      </c>
      <c r="D230" s="325"/>
      <c r="E230" s="320"/>
      <c r="F230" s="320"/>
      <c r="G230" s="320"/>
    </row>
    <row r="231" spans="2:7" ht="15.75" thickBot="1" x14ac:dyDescent="0.3">
      <c r="B231" s="308"/>
      <c r="C231" s="319" t="s">
        <v>54</v>
      </c>
      <c r="D231" s="331">
        <f>D232+D233</f>
        <v>140460</v>
      </c>
      <c r="E231" s="331">
        <f>E232+E233</f>
        <v>0</v>
      </c>
      <c r="F231" s="331">
        <f>F232+F233</f>
        <v>0</v>
      </c>
      <c r="G231" s="331">
        <f>G232+G233</f>
        <v>0</v>
      </c>
    </row>
    <row r="232" spans="2:7" ht="15.75" thickBot="1" x14ac:dyDescent="0.3">
      <c r="B232" s="308"/>
      <c r="C232" s="321" t="s">
        <v>51</v>
      </c>
      <c r="D232" s="330">
        <v>140460</v>
      </c>
      <c r="E232" s="330"/>
      <c r="F232" s="330"/>
      <c r="G232" s="330"/>
    </row>
    <row r="233" spans="2:7" ht="15.75" thickBot="1" x14ac:dyDescent="0.3">
      <c r="B233" s="308"/>
      <c r="C233" s="321" t="s">
        <v>52</v>
      </c>
      <c r="D233" s="325"/>
      <c r="E233" s="320"/>
      <c r="F233" s="320"/>
      <c r="G233" s="320"/>
    </row>
    <row r="234" spans="2:7" ht="15.75" thickBot="1" x14ac:dyDescent="0.3">
      <c r="B234" s="308"/>
      <c r="C234" s="319" t="s">
        <v>55</v>
      </c>
      <c r="D234" s="325"/>
      <c r="E234" s="320"/>
      <c r="F234" s="320"/>
      <c r="G234" s="320"/>
    </row>
    <row r="235" spans="2:7" ht="15.75" thickBot="1" x14ac:dyDescent="0.3">
      <c r="B235" s="308"/>
      <c r="C235" s="321" t="s">
        <v>51</v>
      </c>
      <c r="D235" s="325"/>
      <c r="E235" s="320"/>
      <c r="F235" s="320"/>
      <c r="G235" s="320"/>
    </row>
    <row r="236" spans="2:7" ht="15.75" thickBot="1" x14ac:dyDescent="0.3">
      <c r="B236" s="308"/>
      <c r="C236" s="321" t="s">
        <v>52</v>
      </c>
      <c r="D236" s="325"/>
      <c r="E236" s="320"/>
      <c r="F236" s="320"/>
      <c r="G236" s="320"/>
    </row>
    <row r="237" spans="2:7" ht="15.75" thickBot="1" x14ac:dyDescent="0.3">
      <c r="B237" s="308"/>
      <c r="C237" s="319" t="s">
        <v>56</v>
      </c>
      <c r="D237" s="325"/>
      <c r="E237" s="320"/>
      <c r="F237" s="320"/>
      <c r="G237" s="320"/>
    </row>
    <row r="238" spans="2:7" ht="15.75" thickBot="1" x14ac:dyDescent="0.3">
      <c r="B238" s="308"/>
      <c r="C238" s="321" t="s">
        <v>51</v>
      </c>
      <c r="D238" s="325"/>
      <c r="E238" s="320"/>
      <c r="F238" s="320"/>
      <c r="G238" s="320"/>
    </row>
    <row r="239" spans="2:7" ht="15.75" thickBot="1" x14ac:dyDescent="0.3">
      <c r="B239" s="308"/>
      <c r="C239" s="321" t="s">
        <v>52</v>
      </c>
      <c r="D239" s="325"/>
      <c r="E239" s="320"/>
      <c r="F239" s="320"/>
      <c r="G239" s="320"/>
    </row>
    <row r="240" spans="2:7" ht="15.75" thickBot="1" x14ac:dyDescent="0.3">
      <c r="B240" s="308"/>
      <c r="C240" s="319" t="s">
        <v>57</v>
      </c>
      <c r="D240" s="325"/>
      <c r="E240" s="320"/>
      <c r="F240" s="320"/>
      <c r="G240" s="320"/>
    </row>
    <row r="241" spans="2:7" ht="15.75" thickBot="1" x14ac:dyDescent="0.3">
      <c r="B241" s="308"/>
      <c r="C241" s="321" t="s">
        <v>51</v>
      </c>
      <c r="D241" s="325"/>
      <c r="E241" s="320"/>
      <c r="F241" s="320"/>
      <c r="G241" s="320"/>
    </row>
    <row r="242" spans="2:7" ht="15.75" thickBot="1" x14ac:dyDescent="0.3">
      <c r="B242" s="308"/>
      <c r="C242" s="321" t="s">
        <v>52</v>
      </c>
      <c r="D242" s="325"/>
      <c r="E242" s="320"/>
      <c r="F242" s="320"/>
      <c r="G242" s="320"/>
    </row>
    <row r="243" spans="2:7" ht="24.75" thickBot="1" x14ac:dyDescent="0.3">
      <c r="B243" s="308"/>
      <c r="C243" s="319" t="s">
        <v>58</v>
      </c>
      <c r="D243" s="325"/>
      <c r="E243" s="320"/>
      <c r="F243" s="320"/>
      <c r="G243" s="320"/>
    </row>
    <row r="244" spans="2:7" ht="15.75" thickBot="1" x14ac:dyDescent="0.3">
      <c r="B244" s="308"/>
      <c r="C244" s="321" t="s">
        <v>51</v>
      </c>
      <c r="D244" s="325"/>
      <c r="E244" s="320"/>
      <c r="F244" s="320"/>
      <c r="G244" s="320"/>
    </row>
    <row r="245" spans="2:7" ht="15.75" thickBot="1" x14ac:dyDescent="0.3">
      <c r="B245" s="308"/>
      <c r="C245" s="321" t="s">
        <v>52</v>
      </c>
      <c r="D245" s="325"/>
      <c r="E245" s="320"/>
      <c r="F245" s="320"/>
      <c r="G245" s="320"/>
    </row>
    <row r="246" spans="2:7" ht="15.75" thickBot="1" x14ac:dyDescent="0.3">
      <c r="B246" s="308"/>
      <c r="C246" s="470" t="s">
        <v>190</v>
      </c>
      <c r="D246" s="325">
        <f>D243+D240+D237+D234+D231+D228+D225</f>
        <v>140460</v>
      </c>
      <c r="E246" s="325">
        <f t="shared" ref="E246:G246" si="27">E243+E240+E237+E234+E231+E228+E225</f>
        <v>0</v>
      </c>
      <c r="F246" s="325">
        <f t="shared" si="27"/>
        <v>0</v>
      </c>
      <c r="G246" s="325">
        <f t="shared" si="27"/>
        <v>0</v>
      </c>
    </row>
    <row r="247" spans="2:7" ht="15.75" thickBot="1" x14ac:dyDescent="0.3">
      <c r="B247" s="308"/>
      <c r="C247" s="467" t="s">
        <v>60</v>
      </c>
      <c r="D247" s="327">
        <f>IF(D246-D217=0,0,"Error")</f>
        <v>0</v>
      </c>
      <c r="E247" s="327">
        <f>IF(E246-E217=0,0,"Error")</f>
        <v>0</v>
      </c>
      <c r="F247" s="327">
        <f>IF(F246-F217=0,0,"Error")</f>
        <v>0</v>
      </c>
      <c r="G247" s="327">
        <f>IF(G246-G217=0,0,"Error")</f>
        <v>0</v>
      </c>
    </row>
    <row r="248" spans="2:7" ht="26.25" customHeight="1" thickBot="1" x14ac:dyDescent="0.3">
      <c r="B248" s="308"/>
      <c r="C248" s="469" t="s">
        <v>191</v>
      </c>
      <c r="D248" s="704" t="s">
        <v>572</v>
      </c>
      <c r="E248" s="705"/>
      <c r="F248" s="706"/>
      <c r="G248" s="471"/>
    </row>
    <row r="249" spans="2:7" ht="76.5" customHeight="1" thickBot="1" x14ac:dyDescent="0.3">
      <c r="B249" s="308"/>
      <c r="C249" s="314" t="s">
        <v>38</v>
      </c>
      <c r="D249" s="747" t="s">
        <v>573</v>
      </c>
      <c r="E249" s="748"/>
      <c r="F249" s="748"/>
      <c r="G249" s="749"/>
    </row>
    <row r="250" spans="2:7" ht="15.75" thickBot="1" x14ac:dyDescent="0.3">
      <c r="B250" s="308"/>
      <c r="C250" s="314" t="s">
        <v>40</v>
      </c>
      <c r="D250" s="727" t="s">
        <v>574</v>
      </c>
      <c r="E250" s="728"/>
      <c r="F250" s="728"/>
      <c r="G250" s="729"/>
    </row>
    <row r="251" spans="2:7" x14ac:dyDescent="0.25">
      <c r="B251" s="308"/>
      <c r="C251" s="713"/>
      <c r="D251" s="315">
        <v>2020</v>
      </c>
      <c r="E251" s="315">
        <v>2021</v>
      </c>
      <c r="F251" s="315">
        <v>2022</v>
      </c>
      <c r="G251" s="315">
        <v>2023</v>
      </c>
    </row>
    <row r="252" spans="2:7" ht="12.75" customHeight="1" thickBot="1" x14ac:dyDescent="0.3">
      <c r="B252" s="308"/>
      <c r="C252" s="714"/>
      <c r="D252" s="316" t="s">
        <v>1</v>
      </c>
      <c r="E252" s="316" t="s">
        <v>16</v>
      </c>
      <c r="F252" s="316" t="s">
        <v>16</v>
      </c>
      <c r="G252" s="316" t="s">
        <v>16</v>
      </c>
    </row>
    <row r="253" spans="2:7" ht="12.75" customHeight="1" thickBot="1" x14ac:dyDescent="0.3">
      <c r="B253" s="308"/>
      <c r="C253" s="314" t="s">
        <v>42</v>
      </c>
      <c r="D253" s="474"/>
      <c r="E253" s="474">
        <v>44</v>
      </c>
      <c r="F253" s="474">
        <v>44</v>
      </c>
      <c r="G253" s="474">
        <v>44</v>
      </c>
    </row>
    <row r="254" spans="2:7" ht="15.75" thickBot="1" x14ac:dyDescent="0.3">
      <c r="B254" s="308"/>
      <c r="C254" s="314" t="s">
        <v>43</v>
      </c>
      <c r="D254" s="317"/>
      <c r="E254" s="317">
        <f>E283</f>
        <v>10000</v>
      </c>
      <c r="F254" s="317">
        <f t="shared" ref="F254:G254" si="28">F283</f>
        <v>10000</v>
      </c>
      <c r="G254" s="317">
        <f t="shared" si="28"/>
        <v>10000</v>
      </c>
    </row>
    <row r="255" spans="2:7" ht="15.75" thickBot="1" x14ac:dyDescent="0.3">
      <c r="B255" s="308"/>
      <c r="C255" s="314" t="s">
        <v>44</v>
      </c>
      <c r="D255" s="317"/>
      <c r="E255" s="317">
        <f>E254/E253</f>
        <v>227.27272727272728</v>
      </c>
      <c r="F255" s="317">
        <f>F254/F253</f>
        <v>227.27272727272728</v>
      </c>
      <c r="G255" s="317">
        <f>G254/G253</f>
        <v>227.27272727272728</v>
      </c>
    </row>
    <row r="256" spans="2:7" ht="15.75" thickBot="1" x14ac:dyDescent="0.3">
      <c r="B256" s="308"/>
      <c r="C256" s="314" t="s">
        <v>45</v>
      </c>
      <c r="D256" s="461"/>
      <c r="E256" s="318" t="e">
        <f>E253/D253-1</f>
        <v>#DIV/0!</v>
      </c>
      <c r="F256" s="318">
        <f>F253/E253-1</f>
        <v>0</v>
      </c>
      <c r="G256" s="318">
        <f>G253/F253-1</f>
        <v>0</v>
      </c>
    </row>
    <row r="257" spans="2:7" ht="15.75" thickBot="1" x14ac:dyDescent="0.3">
      <c r="B257" s="308"/>
      <c r="C257" s="314" t="s">
        <v>47</v>
      </c>
      <c r="D257" s="461"/>
      <c r="E257" s="318" t="e">
        <f>E254/D254-1</f>
        <v>#DIV/0!</v>
      </c>
      <c r="F257" s="318">
        <f t="shared" ref="F257:G258" si="29">F254/E254-1</f>
        <v>0</v>
      </c>
      <c r="G257" s="318">
        <f t="shared" si="29"/>
        <v>0</v>
      </c>
    </row>
    <row r="258" spans="2:7" ht="15.75" thickBot="1" x14ac:dyDescent="0.3">
      <c r="B258" s="308"/>
      <c r="C258" s="314" t="s">
        <v>48</v>
      </c>
      <c r="D258" s="461"/>
      <c r="E258" s="318" t="e">
        <f>E255/D255-1</f>
        <v>#DIV/0!</v>
      </c>
      <c r="F258" s="318">
        <f t="shared" si="29"/>
        <v>0</v>
      </c>
      <c r="G258" s="318">
        <f t="shared" si="29"/>
        <v>0</v>
      </c>
    </row>
    <row r="259" spans="2:7" ht="15.75" thickBot="1" x14ac:dyDescent="0.3">
      <c r="B259" s="308"/>
      <c r="C259" s="715" t="s">
        <v>571</v>
      </c>
      <c r="D259" s="716"/>
      <c r="E259" s="716"/>
      <c r="F259" s="716"/>
      <c r="G259" s="717"/>
    </row>
    <row r="260" spans="2:7" x14ac:dyDescent="0.25">
      <c r="B260" s="308"/>
      <c r="C260" s="713"/>
      <c r="D260" s="315">
        <v>2020</v>
      </c>
      <c r="E260" s="315">
        <v>2021</v>
      </c>
      <c r="F260" s="315">
        <v>2022</v>
      </c>
      <c r="G260" s="315">
        <v>2023</v>
      </c>
    </row>
    <row r="261" spans="2:7" ht="12.75" customHeight="1" thickBot="1" x14ac:dyDescent="0.3">
      <c r="B261" s="308"/>
      <c r="C261" s="714"/>
      <c r="D261" s="316" t="s">
        <v>1</v>
      </c>
      <c r="E261" s="316" t="s">
        <v>16</v>
      </c>
      <c r="F261" s="316" t="s">
        <v>16</v>
      </c>
      <c r="G261" s="316" t="s">
        <v>16</v>
      </c>
    </row>
    <row r="262" spans="2:7" ht="12.75" customHeight="1" thickBot="1" x14ac:dyDescent="0.3">
      <c r="B262" s="308"/>
      <c r="C262" s="319" t="s">
        <v>50</v>
      </c>
      <c r="D262" s="320"/>
      <c r="E262" s="320"/>
      <c r="F262" s="320"/>
      <c r="G262" s="320"/>
    </row>
    <row r="263" spans="2:7" ht="15.75" thickBot="1" x14ac:dyDescent="0.3">
      <c r="B263" s="308"/>
      <c r="C263" s="321" t="s">
        <v>51</v>
      </c>
      <c r="D263" s="320"/>
      <c r="E263" s="320"/>
      <c r="F263" s="320"/>
      <c r="G263" s="320"/>
    </row>
    <row r="264" spans="2:7" ht="15.75" thickBot="1" x14ac:dyDescent="0.3">
      <c r="B264" s="308"/>
      <c r="C264" s="321" t="s">
        <v>52</v>
      </c>
      <c r="D264" s="325"/>
      <c r="E264" s="463"/>
      <c r="F264" s="463"/>
      <c r="G264" s="463"/>
    </row>
    <row r="265" spans="2:7" ht="24.75" thickBot="1" x14ac:dyDescent="0.3">
      <c r="B265" s="308"/>
      <c r="C265" s="319" t="s">
        <v>53</v>
      </c>
      <c r="D265" s="320"/>
      <c r="E265" s="320"/>
      <c r="F265" s="320"/>
      <c r="G265" s="320"/>
    </row>
    <row r="266" spans="2:7" ht="15.75" thickBot="1" x14ac:dyDescent="0.3">
      <c r="B266" s="308"/>
      <c r="C266" s="321" t="s">
        <v>51</v>
      </c>
      <c r="D266" s="320"/>
      <c r="E266" s="320"/>
      <c r="F266" s="320"/>
      <c r="G266" s="320"/>
    </row>
    <row r="267" spans="2:7" ht="15.75" thickBot="1" x14ac:dyDescent="0.3">
      <c r="B267" s="308"/>
      <c r="C267" s="321" t="s">
        <v>52</v>
      </c>
      <c r="D267" s="325"/>
      <c r="E267" s="320"/>
      <c r="F267" s="320"/>
      <c r="G267" s="320"/>
    </row>
    <row r="268" spans="2:7" ht="15.75" thickBot="1" x14ac:dyDescent="0.3">
      <c r="B268" s="308"/>
      <c r="C268" s="319" t="s">
        <v>54</v>
      </c>
      <c r="D268" s="331"/>
      <c r="E268" s="331">
        <f>E269+E270</f>
        <v>10000</v>
      </c>
      <c r="F268" s="331">
        <f>F269+F270</f>
        <v>10000</v>
      </c>
      <c r="G268" s="331">
        <f>G269+G270</f>
        <v>10000</v>
      </c>
    </row>
    <row r="269" spans="2:7" ht="15.75" thickBot="1" x14ac:dyDescent="0.3">
      <c r="B269" s="308"/>
      <c r="C269" s="321" t="s">
        <v>51</v>
      </c>
      <c r="D269" s="330"/>
      <c r="E269" s="330">
        <v>10000</v>
      </c>
      <c r="F269" s="330">
        <v>10000</v>
      </c>
      <c r="G269" s="330">
        <v>10000</v>
      </c>
    </row>
    <row r="270" spans="2:7" ht="15.75" thickBot="1" x14ac:dyDescent="0.3">
      <c r="B270" s="308"/>
      <c r="C270" s="321" t="s">
        <v>52</v>
      </c>
      <c r="D270" s="325"/>
      <c r="E270" s="320"/>
      <c r="F270" s="320"/>
      <c r="G270" s="320"/>
    </row>
    <row r="271" spans="2:7" ht="15.75" thickBot="1" x14ac:dyDescent="0.3">
      <c r="B271" s="308"/>
      <c r="C271" s="319" t="s">
        <v>55</v>
      </c>
      <c r="D271" s="325"/>
      <c r="E271" s="320"/>
      <c r="F271" s="320"/>
      <c r="G271" s="320"/>
    </row>
    <row r="272" spans="2:7" ht="15.75" thickBot="1" x14ac:dyDescent="0.3">
      <c r="B272" s="308"/>
      <c r="C272" s="321" t="s">
        <v>51</v>
      </c>
      <c r="D272" s="325"/>
      <c r="E272" s="320"/>
      <c r="F272" s="320"/>
      <c r="G272" s="320"/>
    </row>
    <row r="273" spans="2:7" ht="15.75" thickBot="1" x14ac:dyDescent="0.3">
      <c r="B273" s="308"/>
      <c r="C273" s="321" t="s">
        <v>52</v>
      </c>
      <c r="D273" s="325"/>
      <c r="E273" s="320"/>
      <c r="F273" s="320"/>
      <c r="G273" s="320"/>
    </row>
    <row r="274" spans="2:7" ht="15.75" thickBot="1" x14ac:dyDescent="0.3">
      <c r="B274" s="308"/>
      <c r="C274" s="319" t="s">
        <v>56</v>
      </c>
      <c r="D274" s="325"/>
      <c r="E274" s="320"/>
      <c r="F274" s="320"/>
      <c r="G274" s="320"/>
    </row>
    <row r="275" spans="2:7" ht="15.75" thickBot="1" x14ac:dyDescent="0.3">
      <c r="B275" s="308"/>
      <c r="C275" s="321" t="s">
        <v>51</v>
      </c>
      <c r="D275" s="325"/>
      <c r="E275" s="320"/>
      <c r="F275" s="320"/>
      <c r="G275" s="320"/>
    </row>
    <row r="276" spans="2:7" ht="15.75" thickBot="1" x14ac:dyDescent="0.3">
      <c r="B276" s="308"/>
      <c r="C276" s="321" t="s">
        <v>52</v>
      </c>
      <c r="D276" s="325"/>
      <c r="E276" s="320"/>
      <c r="F276" s="320"/>
      <c r="G276" s="320"/>
    </row>
    <row r="277" spans="2:7" ht="15.75" thickBot="1" x14ac:dyDescent="0.3">
      <c r="B277" s="308"/>
      <c r="C277" s="319" t="s">
        <v>57</v>
      </c>
      <c r="D277" s="325"/>
      <c r="E277" s="320"/>
      <c r="F277" s="320"/>
      <c r="G277" s="320"/>
    </row>
    <row r="278" spans="2:7" ht="15.75" thickBot="1" x14ac:dyDescent="0.3">
      <c r="B278" s="308"/>
      <c r="C278" s="321" t="s">
        <v>51</v>
      </c>
      <c r="D278" s="325"/>
      <c r="E278" s="320"/>
      <c r="F278" s="320"/>
      <c r="G278" s="320"/>
    </row>
    <row r="279" spans="2:7" ht="15.75" thickBot="1" x14ac:dyDescent="0.3">
      <c r="B279" s="308"/>
      <c r="C279" s="321" t="s">
        <v>52</v>
      </c>
      <c r="D279" s="325"/>
      <c r="E279" s="320"/>
      <c r="F279" s="320"/>
      <c r="G279" s="320"/>
    </row>
    <row r="280" spans="2:7" ht="24.75" thickBot="1" x14ac:dyDescent="0.3">
      <c r="B280" s="308"/>
      <c r="C280" s="319" t="s">
        <v>58</v>
      </c>
      <c r="D280" s="325"/>
      <c r="E280" s="320"/>
      <c r="F280" s="320"/>
      <c r="G280" s="320"/>
    </row>
    <row r="281" spans="2:7" ht="15.75" thickBot="1" x14ac:dyDescent="0.3">
      <c r="B281" s="308"/>
      <c r="C281" s="321" t="s">
        <v>51</v>
      </c>
      <c r="D281" s="325"/>
      <c r="E281" s="320"/>
      <c r="F281" s="320"/>
      <c r="G281" s="320"/>
    </row>
    <row r="282" spans="2:7" ht="15.75" thickBot="1" x14ac:dyDescent="0.3">
      <c r="B282" s="308"/>
      <c r="C282" s="321" t="s">
        <v>52</v>
      </c>
      <c r="D282" s="325"/>
      <c r="E282" s="320"/>
      <c r="F282" s="320"/>
      <c r="G282" s="320"/>
    </row>
    <row r="283" spans="2:7" ht="15.75" thickBot="1" x14ac:dyDescent="0.3">
      <c r="B283" s="308"/>
      <c r="C283" s="470" t="s">
        <v>196</v>
      </c>
      <c r="D283" s="325">
        <f>D280+D277+D274+D271+D268+D265+D262</f>
        <v>0</v>
      </c>
      <c r="E283" s="325">
        <f t="shared" ref="E283:G283" si="30">E280+E277+E274+E271+E268+E265+E262</f>
        <v>10000</v>
      </c>
      <c r="F283" s="325">
        <f t="shared" si="30"/>
        <v>10000</v>
      </c>
      <c r="G283" s="325">
        <f t="shared" si="30"/>
        <v>10000</v>
      </c>
    </row>
    <row r="284" spans="2:7" ht="15.75" thickBot="1" x14ac:dyDescent="0.3">
      <c r="B284" s="308"/>
      <c r="C284" s="467" t="s">
        <v>60</v>
      </c>
      <c r="D284" s="327">
        <f>IF(D283-D254=0,0,"Error")</f>
        <v>0</v>
      </c>
      <c r="E284" s="327">
        <f>IF(E283-E254=0,0,"Error")</f>
        <v>0</v>
      </c>
      <c r="F284" s="327">
        <f>IF(F283-F254=0,0,"Error")</f>
        <v>0</v>
      </c>
      <c r="G284" s="327">
        <f>IF(G283-G254=0,0,"Error")</f>
        <v>0</v>
      </c>
    </row>
    <row r="285" spans="2:7" ht="17.25" customHeight="1" thickBot="1" x14ac:dyDescent="0.3">
      <c r="B285" s="308"/>
      <c r="C285" s="758" t="s">
        <v>197</v>
      </c>
      <c r="D285" s="759"/>
      <c r="E285" s="759"/>
      <c r="F285" s="759"/>
      <c r="G285" s="703"/>
    </row>
    <row r="286" spans="2:7" ht="15.75" thickBot="1" x14ac:dyDescent="0.3">
      <c r="B286" s="308"/>
      <c r="C286" s="701" t="s">
        <v>254</v>
      </c>
      <c r="D286" s="759"/>
      <c r="E286" s="759"/>
      <c r="F286" s="759"/>
      <c r="G286" s="703"/>
    </row>
    <row r="287" spans="2:7" ht="32.25" thickBot="1" x14ac:dyDescent="0.3">
      <c r="B287" s="308"/>
      <c r="C287" s="311" t="s">
        <v>35</v>
      </c>
      <c r="D287" s="750" t="s">
        <v>575</v>
      </c>
      <c r="E287" s="751"/>
      <c r="F287" s="475" t="s">
        <v>200</v>
      </c>
      <c r="G287" s="476" t="s">
        <v>576</v>
      </c>
    </row>
    <row r="288" spans="2:7" ht="29.25" customHeight="1" thickBot="1" x14ac:dyDescent="0.3">
      <c r="B288" s="308"/>
      <c r="C288" s="477" t="s">
        <v>38</v>
      </c>
      <c r="D288" s="752" t="s">
        <v>577</v>
      </c>
      <c r="E288" s="753"/>
      <c r="F288" s="753"/>
      <c r="G288" s="754"/>
    </row>
    <row r="289" spans="2:7" ht="15.75" thickBot="1" x14ac:dyDescent="0.3">
      <c r="B289" s="308"/>
      <c r="C289" s="314" t="s">
        <v>40</v>
      </c>
      <c r="D289" s="755" t="s">
        <v>578</v>
      </c>
      <c r="E289" s="756"/>
      <c r="F289" s="756"/>
      <c r="G289" s="757"/>
    </row>
    <row r="290" spans="2:7" x14ac:dyDescent="0.25">
      <c r="B290" s="308"/>
      <c r="C290" s="713"/>
      <c r="D290" s="315">
        <v>2020</v>
      </c>
      <c r="E290" s="315">
        <v>2021</v>
      </c>
      <c r="F290" s="315">
        <v>2022</v>
      </c>
      <c r="G290" s="315">
        <v>2023</v>
      </c>
    </row>
    <row r="291" spans="2:7" ht="12.75" customHeight="1" thickBot="1" x14ac:dyDescent="0.3">
      <c r="B291" s="308"/>
      <c r="C291" s="714"/>
      <c r="D291" s="316" t="s">
        <v>1</v>
      </c>
      <c r="E291" s="316" t="s">
        <v>16</v>
      </c>
      <c r="F291" s="316" t="s">
        <v>16</v>
      </c>
      <c r="G291" s="316" t="s">
        <v>16</v>
      </c>
    </row>
    <row r="292" spans="2:7" ht="12.75" customHeight="1" thickBot="1" x14ac:dyDescent="0.3">
      <c r="B292" s="308"/>
      <c r="C292" s="314" t="s">
        <v>42</v>
      </c>
      <c r="D292" s="317">
        <v>5</v>
      </c>
      <c r="E292" s="317">
        <v>6</v>
      </c>
      <c r="F292" s="317">
        <v>3</v>
      </c>
      <c r="G292" s="317">
        <v>0</v>
      </c>
    </row>
    <row r="293" spans="2:7" ht="15.75" thickBot="1" x14ac:dyDescent="0.3">
      <c r="B293" s="308"/>
      <c r="C293" s="314" t="s">
        <v>43</v>
      </c>
      <c r="D293" s="317">
        <f>D311</f>
        <v>45000</v>
      </c>
      <c r="E293" s="317">
        <f>E311</f>
        <v>60000</v>
      </c>
      <c r="F293" s="332">
        <f>F311</f>
        <v>25000</v>
      </c>
      <c r="G293" s="332">
        <f>G311</f>
        <v>0</v>
      </c>
    </row>
    <row r="294" spans="2:7" ht="15.75" thickBot="1" x14ac:dyDescent="0.3">
      <c r="B294" s="308"/>
      <c r="C294" s="314" t="s">
        <v>44</v>
      </c>
      <c r="D294" s="317">
        <f>D293/D292</f>
        <v>9000</v>
      </c>
      <c r="E294" s="317">
        <f t="shared" ref="E294:G294" si="31">E293/E292</f>
        <v>10000</v>
      </c>
      <c r="F294" s="317">
        <f t="shared" si="31"/>
        <v>8333.3333333333339</v>
      </c>
      <c r="G294" s="317" t="e">
        <f t="shared" si="31"/>
        <v>#DIV/0!</v>
      </c>
    </row>
    <row r="295" spans="2:7" ht="15.75" thickBot="1" x14ac:dyDescent="0.3">
      <c r="B295" s="308"/>
      <c r="C295" s="314" t="s">
        <v>45</v>
      </c>
      <c r="D295" s="461" t="s">
        <v>46</v>
      </c>
      <c r="E295" s="318">
        <f>E292/D292-1</f>
        <v>0.19999999999999996</v>
      </c>
      <c r="F295" s="318">
        <f t="shared" ref="F295:G297" si="32">F292/E292-1</f>
        <v>-0.5</v>
      </c>
      <c r="G295" s="318">
        <f t="shared" si="32"/>
        <v>-1</v>
      </c>
    </row>
    <row r="296" spans="2:7" ht="15.75" thickBot="1" x14ac:dyDescent="0.3">
      <c r="B296" s="308"/>
      <c r="C296" s="314" t="s">
        <v>47</v>
      </c>
      <c r="D296" s="461" t="s">
        <v>46</v>
      </c>
      <c r="E296" s="318">
        <f>E293/D293-1</f>
        <v>0.33333333333333326</v>
      </c>
      <c r="F296" s="318">
        <f t="shared" si="32"/>
        <v>-0.58333333333333326</v>
      </c>
      <c r="G296" s="318">
        <f t="shared" si="32"/>
        <v>-1</v>
      </c>
    </row>
    <row r="297" spans="2:7" ht="15.75" thickBot="1" x14ac:dyDescent="0.3">
      <c r="B297" s="308"/>
      <c r="C297" s="314" t="s">
        <v>48</v>
      </c>
      <c r="D297" s="461" t="s">
        <v>46</v>
      </c>
      <c r="E297" s="318">
        <f>E294/D294-1</f>
        <v>0.11111111111111116</v>
      </c>
      <c r="F297" s="318">
        <f t="shared" si="32"/>
        <v>-0.16666666666666663</v>
      </c>
      <c r="G297" s="318" t="e">
        <f t="shared" si="32"/>
        <v>#DIV/0!</v>
      </c>
    </row>
    <row r="298" spans="2:7" ht="15.75" thickBot="1" x14ac:dyDescent="0.3">
      <c r="B298" s="308"/>
      <c r="C298" s="715" t="s">
        <v>579</v>
      </c>
      <c r="D298" s="716"/>
      <c r="E298" s="716"/>
      <c r="F298" s="716"/>
      <c r="G298" s="717"/>
    </row>
    <row r="299" spans="2:7" x14ac:dyDescent="0.25">
      <c r="B299" s="308"/>
      <c r="C299" s="713"/>
      <c r="D299" s="315">
        <v>2020</v>
      </c>
      <c r="E299" s="315">
        <v>2021</v>
      </c>
      <c r="F299" s="315">
        <v>2022</v>
      </c>
      <c r="G299" s="315">
        <v>2023</v>
      </c>
    </row>
    <row r="300" spans="2:7" ht="12.75" customHeight="1" thickBot="1" x14ac:dyDescent="0.3">
      <c r="B300" s="308"/>
      <c r="C300" s="714"/>
      <c r="D300" s="316" t="s">
        <v>1</v>
      </c>
      <c r="E300" s="316" t="s">
        <v>16</v>
      </c>
      <c r="F300" s="316" t="s">
        <v>16</v>
      </c>
      <c r="G300" s="316" t="s">
        <v>16</v>
      </c>
    </row>
    <row r="301" spans="2:7" ht="12.75" customHeight="1" thickBot="1" x14ac:dyDescent="0.3">
      <c r="B301" s="308"/>
      <c r="C301" s="319" t="s">
        <v>104</v>
      </c>
      <c r="D301" s="320">
        <f>D302+D303+D304+D305</f>
        <v>0</v>
      </c>
      <c r="E301" s="320">
        <f>E302+E303+E304+E305</f>
        <v>0</v>
      </c>
      <c r="F301" s="320">
        <f t="shared" ref="F301:G301" si="33">F302+F303+F304+F305</f>
        <v>0</v>
      </c>
      <c r="G301" s="320">
        <f t="shared" si="33"/>
        <v>0</v>
      </c>
    </row>
    <row r="302" spans="2:7" ht="15.75" thickBot="1" x14ac:dyDescent="0.3">
      <c r="B302" s="308"/>
      <c r="C302" s="321" t="s">
        <v>51</v>
      </c>
      <c r="D302" s="320"/>
      <c r="E302" s="320"/>
      <c r="F302" s="320"/>
      <c r="G302" s="320"/>
    </row>
    <row r="303" spans="2:7" ht="15.75" thickBot="1" x14ac:dyDescent="0.3">
      <c r="B303" s="308"/>
      <c r="C303" s="321" t="s">
        <v>105</v>
      </c>
      <c r="D303" s="320"/>
      <c r="E303" s="320"/>
      <c r="F303" s="320"/>
      <c r="G303" s="320"/>
    </row>
    <row r="304" spans="2:7" ht="15.75" thickBot="1" x14ac:dyDescent="0.3">
      <c r="B304" s="308"/>
      <c r="C304" s="321" t="s">
        <v>106</v>
      </c>
      <c r="D304" s="320"/>
      <c r="E304" s="320"/>
      <c r="F304" s="320"/>
      <c r="G304" s="320"/>
    </row>
    <row r="305" spans="2:7" ht="15.75" thickBot="1" x14ac:dyDescent="0.3">
      <c r="B305" s="308"/>
      <c r="C305" s="321" t="s">
        <v>107</v>
      </c>
      <c r="D305" s="320"/>
      <c r="E305" s="320"/>
      <c r="F305" s="320"/>
      <c r="G305" s="320"/>
    </row>
    <row r="306" spans="2:7" ht="15.75" thickBot="1" x14ac:dyDescent="0.3">
      <c r="B306" s="308"/>
      <c r="C306" s="319" t="s">
        <v>108</v>
      </c>
      <c r="D306" s="320">
        <f>D307+D308+D309+D310</f>
        <v>45000</v>
      </c>
      <c r="E306" s="320">
        <f t="shared" ref="E306:G306" si="34">E307+E308+E309+E310</f>
        <v>60000</v>
      </c>
      <c r="F306" s="320">
        <f t="shared" si="34"/>
        <v>25000</v>
      </c>
      <c r="G306" s="320">
        <f t="shared" si="34"/>
        <v>0</v>
      </c>
    </row>
    <row r="307" spans="2:7" ht="15.75" thickBot="1" x14ac:dyDescent="0.3">
      <c r="B307" s="308"/>
      <c r="C307" s="321" t="s">
        <v>51</v>
      </c>
      <c r="D307" s="320">
        <v>45000</v>
      </c>
      <c r="E307" s="320">
        <v>60000</v>
      </c>
      <c r="F307" s="320">
        <v>25000</v>
      </c>
      <c r="G307" s="330"/>
    </row>
    <row r="308" spans="2:7" ht="15.75" thickBot="1" x14ac:dyDescent="0.3">
      <c r="B308" s="308"/>
      <c r="C308" s="321" t="s">
        <v>105</v>
      </c>
      <c r="D308" s="325"/>
      <c r="E308" s="320"/>
      <c r="F308" s="320"/>
      <c r="G308" s="320"/>
    </row>
    <row r="309" spans="2:7" ht="15.75" thickBot="1" x14ac:dyDescent="0.3">
      <c r="B309" s="308"/>
      <c r="C309" s="321" t="s">
        <v>106</v>
      </c>
      <c r="D309" s="325"/>
      <c r="E309" s="320"/>
      <c r="F309" s="320"/>
      <c r="G309" s="320"/>
    </row>
    <row r="310" spans="2:7" ht="15.75" thickBot="1" x14ac:dyDescent="0.3">
      <c r="B310" s="308"/>
      <c r="C310" s="321" t="s">
        <v>107</v>
      </c>
      <c r="D310" s="325"/>
      <c r="E310" s="320"/>
      <c r="F310" s="320"/>
      <c r="G310" s="320"/>
    </row>
    <row r="311" spans="2:7" ht="15.75" thickBot="1" x14ac:dyDescent="0.3">
      <c r="B311" s="308"/>
      <c r="C311" s="478" t="s">
        <v>59</v>
      </c>
      <c r="D311" s="325">
        <f>D301+D306</f>
        <v>45000</v>
      </c>
      <c r="E311" s="325">
        <f t="shared" ref="E311:G311" si="35">E301+E306</f>
        <v>60000</v>
      </c>
      <c r="F311" s="325">
        <f t="shared" si="35"/>
        <v>25000</v>
      </c>
      <c r="G311" s="325">
        <f t="shared" si="35"/>
        <v>0</v>
      </c>
    </row>
    <row r="312" spans="2:7" ht="15.75" thickBot="1" x14ac:dyDescent="0.3">
      <c r="B312" s="308"/>
      <c r="C312" s="467" t="s">
        <v>60</v>
      </c>
      <c r="D312" s="327">
        <v>0</v>
      </c>
      <c r="E312" s="327">
        <f>IF(E311-E293=0,0,"Error")</f>
        <v>0</v>
      </c>
      <c r="F312" s="327">
        <f t="shared" ref="F312:G312" si="36">IF(F311-F293=0,0,"Error")</f>
        <v>0</v>
      </c>
      <c r="G312" s="327">
        <f t="shared" si="36"/>
        <v>0</v>
      </c>
    </row>
    <row r="313" spans="2:7" ht="38.25" customHeight="1" thickBot="1" x14ac:dyDescent="0.3">
      <c r="B313" s="308"/>
      <c r="C313" s="311" t="s">
        <v>61</v>
      </c>
      <c r="D313" s="750" t="s">
        <v>580</v>
      </c>
      <c r="E313" s="751"/>
      <c r="F313" s="475" t="s">
        <v>200</v>
      </c>
      <c r="G313" s="476" t="s">
        <v>581</v>
      </c>
    </row>
    <row r="314" spans="2:7" ht="30.75" customHeight="1" thickBot="1" x14ac:dyDescent="0.3">
      <c r="B314" s="308"/>
      <c r="C314" s="477" t="s">
        <v>38</v>
      </c>
      <c r="D314" s="752" t="s">
        <v>577</v>
      </c>
      <c r="E314" s="753"/>
      <c r="F314" s="753"/>
      <c r="G314" s="754"/>
    </row>
    <row r="315" spans="2:7" ht="15.75" thickBot="1" x14ac:dyDescent="0.3">
      <c r="B315" s="308"/>
      <c r="C315" s="314" t="s">
        <v>40</v>
      </c>
      <c r="D315" s="755" t="s">
        <v>578</v>
      </c>
      <c r="E315" s="756"/>
      <c r="F315" s="756"/>
      <c r="G315" s="757"/>
    </row>
    <row r="316" spans="2:7" x14ac:dyDescent="0.25">
      <c r="B316" s="308"/>
      <c r="C316" s="713"/>
      <c r="D316" s="315">
        <v>2020</v>
      </c>
      <c r="E316" s="315">
        <v>2021</v>
      </c>
      <c r="F316" s="315">
        <v>2022</v>
      </c>
      <c r="G316" s="315">
        <v>2023</v>
      </c>
    </row>
    <row r="317" spans="2:7" ht="12.75" customHeight="1" thickBot="1" x14ac:dyDescent="0.3">
      <c r="B317" s="308"/>
      <c r="C317" s="714"/>
      <c r="D317" s="316" t="s">
        <v>1</v>
      </c>
      <c r="E317" s="316" t="s">
        <v>16</v>
      </c>
      <c r="F317" s="316" t="s">
        <v>16</v>
      </c>
      <c r="G317" s="316" t="s">
        <v>16</v>
      </c>
    </row>
    <row r="318" spans="2:7" ht="12.75" customHeight="1" thickBot="1" x14ac:dyDescent="0.3">
      <c r="B318" s="308"/>
      <c r="C318" s="314" t="s">
        <v>42</v>
      </c>
      <c r="D318" s="317">
        <v>2</v>
      </c>
      <c r="E318" s="317"/>
      <c r="F318" s="317"/>
      <c r="G318" s="317"/>
    </row>
    <row r="319" spans="2:7" ht="15.75" thickBot="1" x14ac:dyDescent="0.3">
      <c r="B319" s="308"/>
      <c r="C319" s="314" t="s">
        <v>43</v>
      </c>
      <c r="D319" s="317">
        <f>D337</f>
        <v>25000</v>
      </c>
      <c r="E319" s="332">
        <f>E337</f>
        <v>0</v>
      </c>
      <c r="F319" s="332"/>
      <c r="G319" s="332"/>
    </row>
    <row r="320" spans="2:7" ht="15.75" thickBot="1" x14ac:dyDescent="0.3">
      <c r="B320" s="308"/>
      <c r="C320" s="314" t="s">
        <v>44</v>
      </c>
      <c r="D320" s="317">
        <f>D319/D318</f>
        <v>12500</v>
      </c>
      <c r="E320" s="317" t="e">
        <f t="shared" ref="E320:G320" si="37">E319/E318</f>
        <v>#DIV/0!</v>
      </c>
      <c r="F320" s="317" t="e">
        <f t="shared" si="37"/>
        <v>#DIV/0!</v>
      </c>
      <c r="G320" s="317" t="e">
        <f t="shared" si="37"/>
        <v>#DIV/0!</v>
      </c>
    </row>
    <row r="321" spans="2:7" ht="15.75" thickBot="1" x14ac:dyDescent="0.3">
      <c r="B321" s="308"/>
      <c r="C321" s="314" t="s">
        <v>45</v>
      </c>
      <c r="D321" s="461" t="s">
        <v>46</v>
      </c>
      <c r="E321" s="318">
        <f>E318/D318-1</f>
        <v>-1</v>
      </c>
      <c r="F321" s="318" t="e">
        <f t="shared" ref="F321:G323" si="38">F318/E318-1</f>
        <v>#DIV/0!</v>
      </c>
      <c r="G321" s="318" t="e">
        <f t="shared" si="38"/>
        <v>#DIV/0!</v>
      </c>
    </row>
    <row r="322" spans="2:7" ht="15.75" thickBot="1" x14ac:dyDescent="0.3">
      <c r="B322" s="308"/>
      <c r="C322" s="314" t="s">
        <v>47</v>
      </c>
      <c r="D322" s="461" t="s">
        <v>46</v>
      </c>
      <c r="E322" s="318">
        <f>E319/D319-1</f>
        <v>-1</v>
      </c>
      <c r="F322" s="318" t="e">
        <f t="shared" si="38"/>
        <v>#DIV/0!</v>
      </c>
      <c r="G322" s="318" t="e">
        <f t="shared" si="38"/>
        <v>#DIV/0!</v>
      </c>
    </row>
    <row r="323" spans="2:7" ht="15.75" thickBot="1" x14ac:dyDescent="0.3">
      <c r="B323" s="308"/>
      <c r="C323" s="314" t="s">
        <v>48</v>
      </c>
      <c r="D323" s="461" t="s">
        <v>46</v>
      </c>
      <c r="E323" s="318" t="e">
        <f>E320/D320-1</f>
        <v>#DIV/0!</v>
      </c>
      <c r="F323" s="318" t="e">
        <f t="shared" si="38"/>
        <v>#DIV/0!</v>
      </c>
      <c r="G323" s="318" t="e">
        <f t="shared" si="38"/>
        <v>#DIV/0!</v>
      </c>
    </row>
    <row r="324" spans="2:7" ht="15.75" thickBot="1" x14ac:dyDescent="0.3">
      <c r="B324" s="308"/>
      <c r="C324" s="715" t="s">
        <v>582</v>
      </c>
      <c r="D324" s="716"/>
      <c r="E324" s="716"/>
      <c r="F324" s="716"/>
      <c r="G324" s="717"/>
    </row>
    <row r="325" spans="2:7" x14ac:dyDescent="0.25">
      <c r="B325" s="308"/>
      <c r="C325" s="713"/>
      <c r="D325" s="315">
        <v>2020</v>
      </c>
      <c r="E325" s="315">
        <v>2021</v>
      </c>
      <c r="F325" s="315">
        <v>2022</v>
      </c>
      <c r="G325" s="315">
        <v>2023</v>
      </c>
    </row>
    <row r="326" spans="2:7" ht="12.75" customHeight="1" thickBot="1" x14ac:dyDescent="0.3">
      <c r="B326" s="308"/>
      <c r="C326" s="714"/>
      <c r="D326" s="316" t="s">
        <v>1</v>
      </c>
      <c r="E326" s="316" t="s">
        <v>16</v>
      </c>
      <c r="F326" s="316" t="s">
        <v>16</v>
      </c>
      <c r="G326" s="316" t="s">
        <v>16</v>
      </c>
    </row>
    <row r="327" spans="2:7" ht="12.75" customHeight="1" thickBot="1" x14ac:dyDescent="0.3">
      <c r="B327" s="308"/>
      <c r="C327" s="319" t="s">
        <v>104</v>
      </c>
      <c r="D327" s="320">
        <f>D328+D329+D330+D331</f>
        <v>2000</v>
      </c>
      <c r="E327" s="320">
        <f>E328+E329+E330+E331</f>
        <v>0</v>
      </c>
      <c r="F327" s="320">
        <f t="shared" ref="F327:G327" si="39">F328+F329+F330+F331</f>
        <v>0</v>
      </c>
      <c r="G327" s="320">
        <f t="shared" si="39"/>
        <v>0</v>
      </c>
    </row>
    <row r="328" spans="2:7" ht="15.75" thickBot="1" x14ac:dyDescent="0.3">
      <c r="B328" s="308"/>
      <c r="C328" s="321" t="s">
        <v>51</v>
      </c>
      <c r="D328" s="320">
        <v>2000</v>
      </c>
      <c r="E328" s="320"/>
      <c r="F328" s="320"/>
      <c r="G328" s="320"/>
    </row>
    <row r="329" spans="2:7" ht="15.75" thickBot="1" x14ac:dyDescent="0.3">
      <c r="B329" s="308"/>
      <c r="C329" s="321" t="s">
        <v>105</v>
      </c>
      <c r="D329" s="320"/>
      <c r="E329" s="320"/>
      <c r="F329" s="320"/>
      <c r="G329" s="320"/>
    </row>
    <row r="330" spans="2:7" ht="15.75" thickBot="1" x14ac:dyDescent="0.3">
      <c r="B330" s="308"/>
      <c r="C330" s="321" t="s">
        <v>106</v>
      </c>
      <c r="D330" s="320"/>
      <c r="E330" s="320"/>
      <c r="F330" s="320"/>
      <c r="G330" s="320"/>
    </row>
    <row r="331" spans="2:7" ht="15.75" thickBot="1" x14ac:dyDescent="0.3">
      <c r="B331" s="308"/>
      <c r="C331" s="321" t="s">
        <v>107</v>
      </c>
      <c r="D331" s="320"/>
      <c r="E331" s="320"/>
      <c r="F331" s="320"/>
      <c r="G331" s="320"/>
    </row>
    <row r="332" spans="2:7" ht="15.75" thickBot="1" x14ac:dyDescent="0.3">
      <c r="B332" s="308"/>
      <c r="C332" s="319" t="s">
        <v>108</v>
      </c>
      <c r="D332" s="320">
        <f>D333+D334+D335+D336</f>
        <v>23000</v>
      </c>
      <c r="E332" s="320">
        <f t="shared" ref="E332:G332" si="40">E333+E334+E335+E336</f>
        <v>0</v>
      </c>
      <c r="F332" s="320">
        <f t="shared" si="40"/>
        <v>0</v>
      </c>
      <c r="G332" s="320">
        <f t="shared" si="40"/>
        <v>0</v>
      </c>
    </row>
    <row r="333" spans="2:7" ht="15.75" thickBot="1" x14ac:dyDescent="0.3">
      <c r="B333" s="308"/>
      <c r="C333" s="321" t="s">
        <v>51</v>
      </c>
      <c r="D333" s="325">
        <v>23000</v>
      </c>
      <c r="E333" s="320"/>
      <c r="F333" s="320"/>
      <c r="G333" s="320"/>
    </row>
    <row r="334" spans="2:7" ht="15.75" thickBot="1" x14ac:dyDescent="0.3">
      <c r="B334" s="308"/>
      <c r="C334" s="321" t="s">
        <v>105</v>
      </c>
      <c r="D334" s="325"/>
      <c r="E334" s="320"/>
      <c r="F334" s="320"/>
      <c r="G334" s="320"/>
    </row>
    <row r="335" spans="2:7" ht="15.75" thickBot="1" x14ac:dyDescent="0.3">
      <c r="B335" s="308"/>
      <c r="C335" s="321" t="s">
        <v>106</v>
      </c>
      <c r="D335" s="325"/>
      <c r="E335" s="320"/>
      <c r="F335" s="320"/>
      <c r="G335" s="320"/>
    </row>
    <row r="336" spans="2:7" ht="15.75" thickBot="1" x14ac:dyDescent="0.3">
      <c r="B336" s="308"/>
      <c r="C336" s="321" t="s">
        <v>107</v>
      </c>
      <c r="D336" s="325"/>
      <c r="E336" s="320"/>
      <c r="F336" s="320"/>
      <c r="G336" s="320"/>
    </row>
    <row r="337" spans="2:7" ht="15.75" thickBot="1" x14ac:dyDescent="0.3">
      <c r="B337" s="308"/>
      <c r="C337" s="478" t="s">
        <v>67</v>
      </c>
      <c r="D337" s="325">
        <f>D327+D332</f>
        <v>25000</v>
      </c>
      <c r="E337" s="325">
        <f t="shared" ref="E337:G337" si="41">E327+E332</f>
        <v>0</v>
      </c>
      <c r="F337" s="325">
        <f t="shared" si="41"/>
        <v>0</v>
      </c>
      <c r="G337" s="325">
        <f t="shared" si="41"/>
        <v>0</v>
      </c>
    </row>
    <row r="338" spans="2:7" ht="15.75" thickBot="1" x14ac:dyDescent="0.3">
      <c r="B338" s="308"/>
      <c r="C338" s="467" t="s">
        <v>60</v>
      </c>
      <c r="D338" s="327">
        <v>0</v>
      </c>
      <c r="E338" s="327">
        <f>IF(E337-E319=0,0,"Error")</f>
        <v>0</v>
      </c>
      <c r="F338" s="327">
        <f t="shared" ref="F338:G338" si="42">IF(F337-F319=0,0,"Error")</f>
        <v>0</v>
      </c>
      <c r="G338" s="327">
        <f t="shared" si="42"/>
        <v>0</v>
      </c>
    </row>
    <row r="339" spans="2:7" ht="32.25" thickBot="1" x14ac:dyDescent="0.3">
      <c r="B339" s="308"/>
      <c r="C339" s="311" t="s">
        <v>68</v>
      </c>
      <c r="D339" s="750" t="s">
        <v>583</v>
      </c>
      <c r="E339" s="751"/>
      <c r="F339" s="475" t="s">
        <v>200</v>
      </c>
      <c r="G339" s="476" t="s">
        <v>584</v>
      </c>
    </row>
    <row r="340" spans="2:7" ht="31.5" customHeight="1" thickBot="1" x14ac:dyDescent="0.3">
      <c r="B340" s="308"/>
      <c r="C340" s="477" t="s">
        <v>38</v>
      </c>
      <c r="D340" s="752" t="s">
        <v>577</v>
      </c>
      <c r="E340" s="753"/>
      <c r="F340" s="753"/>
      <c r="G340" s="754"/>
    </row>
    <row r="341" spans="2:7" ht="15.75" thickBot="1" x14ac:dyDescent="0.3">
      <c r="B341" s="308"/>
      <c r="C341" s="314" t="s">
        <v>40</v>
      </c>
      <c r="D341" s="755" t="s">
        <v>585</v>
      </c>
      <c r="E341" s="756"/>
      <c r="F341" s="756"/>
      <c r="G341" s="757"/>
    </row>
    <row r="342" spans="2:7" ht="15" customHeight="1" x14ac:dyDescent="0.25">
      <c r="B342" s="308"/>
      <c r="C342" s="713"/>
      <c r="D342" s="315">
        <v>2020</v>
      </c>
      <c r="E342" s="315">
        <v>2021</v>
      </c>
      <c r="F342" s="315">
        <v>2022</v>
      </c>
      <c r="G342" s="315">
        <v>2023</v>
      </c>
    </row>
    <row r="343" spans="2:7" ht="12.75" customHeight="1" thickBot="1" x14ac:dyDescent="0.3">
      <c r="B343" s="308"/>
      <c r="C343" s="714"/>
      <c r="D343" s="316" t="s">
        <v>1</v>
      </c>
      <c r="E343" s="316" t="s">
        <v>16</v>
      </c>
      <c r="F343" s="316" t="s">
        <v>16</v>
      </c>
      <c r="G343" s="316" t="s">
        <v>16</v>
      </c>
    </row>
    <row r="344" spans="2:7" ht="12.75" customHeight="1" thickBot="1" x14ac:dyDescent="0.3">
      <c r="B344" s="308"/>
      <c r="C344" s="314" t="s">
        <v>42</v>
      </c>
      <c r="D344" s="317">
        <v>20</v>
      </c>
      <c r="E344" s="317">
        <v>18</v>
      </c>
      <c r="F344" s="317">
        <v>35</v>
      </c>
      <c r="G344" s="332">
        <v>18</v>
      </c>
    </row>
    <row r="345" spans="2:7" ht="15.75" customHeight="1" thickBot="1" x14ac:dyDescent="0.3">
      <c r="B345" s="308"/>
      <c r="C345" s="314" t="s">
        <v>43</v>
      </c>
      <c r="D345" s="317">
        <f>D363</f>
        <v>28473</v>
      </c>
      <c r="E345" s="317">
        <f>E363</f>
        <v>30000</v>
      </c>
      <c r="F345" s="317">
        <f>F363</f>
        <v>65882</v>
      </c>
      <c r="G345" s="317">
        <f>G363</f>
        <v>30000</v>
      </c>
    </row>
    <row r="346" spans="2:7" ht="15.75" customHeight="1" thickBot="1" x14ac:dyDescent="0.3">
      <c r="B346" s="308"/>
      <c r="C346" s="314" t="s">
        <v>44</v>
      </c>
      <c r="D346" s="317">
        <f>D345/D344</f>
        <v>1423.65</v>
      </c>
      <c r="E346" s="317">
        <f t="shared" ref="E346:G346" si="43">E345/E344</f>
        <v>1666.6666666666667</v>
      </c>
      <c r="F346" s="317">
        <f t="shared" si="43"/>
        <v>1882.3428571428572</v>
      </c>
      <c r="G346" s="317">
        <f t="shared" si="43"/>
        <v>1666.6666666666667</v>
      </c>
    </row>
    <row r="347" spans="2:7" ht="15.75" customHeight="1" thickBot="1" x14ac:dyDescent="0.3">
      <c r="B347" s="308"/>
      <c r="C347" s="314" t="s">
        <v>45</v>
      </c>
      <c r="D347" s="461" t="s">
        <v>46</v>
      </c>
      <c r="E347" s="318">
        <f>E344/D344-1</f>
        <v>-9.9999999999999978E-2</v>
      </c>
      <c r="F347" s="318">
        <f t="shared" ref="F347:G349" si="44">F344/E344-1</f>
        <v>0.94444444444444442</v>
      </c>
      <c r="G347" s="318">
        <f t="shared" si="44"/>
        <v>-0.48571428571428577</v>
      </c>
    </row>
    <row r="348" spans="2:7" ht="15.75" customHeight="1" thickBot="1" x14ac:dyDescent="0.3">
      <c r="B348" s="308"/>
      <c r="C348" s="314" t="s">
        <v>47</v>
      </c>
      <c r="D348" s="461" t="s">
        <v>46</v>
      </c>
      <c r="E348" s="318">
        <f>E345/D345-1</f>
        <v>5.3629754504267213E-2</v>
      </c>
      <c r="F348" s="318">
        <f t="shared" si="44"/>
        <v>1.1960666666666668</v>
      </c>
      <c r="G348" s="318">
        <f t="shared" si="44"/>
        <v>-0.54464041771652349</v>
      </c>
    </row>
    <row r="349" spans="2:7" ht="15.75" customHeight="1" thickBot="1" x14ac:dyDescent="0.3">
      <c r="B349" s="308"/>
      <c r="C349" s="314" t="s">
        <v>48</v>
      </c>
      <c r="D349" s="461" t="s">
        <v>46</v>
      </c>
      <c r="E349" s="318">
        <f>E346/D346-1</f>
        <v>0.17069972722696347</v>
      </c>
      <c r="F349" s="318">
        <f t="shared" si="44"/>
        <v>0.12940571428571435</v>
      </c>
      <c r="G349" s="318">
        <f t="shared" si="44"/>
        <v>-0.11457859000435122</v>
      </c>
    </row>
    <row r="350" spans="2:7" ht="15.75" customHeight="1" thickBot="1" x14ac:dyDescent="0.3">
      <c r="B350" s="308"/>
      <c r="C350" s="715" t="s">
        <v>586</v>
      </c>
      <c r="D350" s="716"/>
      <c r="E350" s="716"/>
      <c r="F350" s="716"/>
      <c r="G350" s="717"/>
    </row>
    <row r="351" spans="2:7" ht="15" customHeight="1" x14ac:dyDescent="0.25">
      <c r="B351" s="308"/>
      <c r="C351" s="713"/>
      <c r="D351" s="315">
        <v>2020</v>
      </c>
      <c r="E351" s="315">
        <v>2021</v>
      </c>
      <c r="F351" s="315">
        <v>2022</v>
      </c>
      <c r="G351" s="315">
        <v>2023</v>
      </c>
    </row>
    <row r="352" spans="2:7" ht="12.75" customHeight="1" thickBot="1" x14ac:dyDescent="0.3">
      <c r="B352" s="308"/>
      <c r="C352" s="714"/>
      <c r="D352" s="316" t="s">
        <v>1</v>
      </c>
      <c r="E352" s="316" t="s">
        <v>16</v>
      </c>
      <c r="F352" s="316" t="s">
        <v>16</v>
      </c>
      <c r="G352" s="316" t="s">
        <v>16</v>
      </c>
    </row>
    <row r="353" spans="2:7" ht="12.75" customHeight="1" thickBot="1" x14ac:dyDescent="0.3">
      <c r="B353" s="308"/>
      <c r="C353" s="319" t="s">
        <v>104</v>
      </c>
      <c r="D353" s="320">
        <f>D354+D355+D356+D357</f>
        <v>0</v>
      </c>
      <c r="E353" s="320">
        <f>E354+E355+E356+E357</f>
        <v>0</v>
      </c>
      <c r="F353" s="320">
        <f t="shared" ref="F353:G353" si="45">F354+F355+F356+F357</f>
        <v>0</v>
      </c>
      <c r="G353" s="320">
        <f t="shared" si="45"/>
        <v>0</v>
      </c>
    </row>
    <row r="354" spans="2:7" ht="15.75" customHeight="1" thickBot="1" x14ac:dyDescent="0.3">
      <c r="B354" s="308"/>
      <c r="C354" s="321" t="s">
        <v>51</v>
      </c>
      <c r="D354" s="320"/>
      <c r="E354" s="320"/>
      <c r="F354" s="320"/>
      <c r="G354" s="320"/>
    </row>
    <row r="355" spans="2:7" ht="15.75" customHeight="1" thickBot="1" x14ac:dyDescent="0.3">
      <c r="B355" s="308"/>
      <c r="C355" s="321" t="s">
        <v>105</v>
      </c>
      <c r="D355" s="320"/>
      <c r="E355" s="320"/>
      <c r="F355" s="320"/>
      <c r="G355" s="320"/>
    </row>
    <row r="356" spans="2:7" ht="15.75" customHeight="1" thickBot="1" x14ac:dyDescent="0.3">
      <c r="B356" s="308"/>
      <c r="C356" s="321" t="s">
        <v>106</v>
      </c>
      <c r="D356" s="320"/>
      <c r="E356" s="320"/>
      <c r="F356" s="320"/>
      <c r="G356" s="320"/>
    </row>
    <row r="357" spans="2:7" ht="15.75" customHeight="1" thickBot="1" x14ac:dyDescent="0.3">
      <c r="B357" s="308"/>
      <c r="C357" s="321" t="s">
        <v>107</v>
      </c>
      <c r="D357" s="320"/>
      <c r="E357" s="320"/>
      <c r="F357" s="320"/>
      <c r="G357" s="320"/>
    </row>
    <row r="358" spans="2:7" ht="15.75" customHeight="1" thickBot="1" x14ac:dyDescent="0.3">
      <c r="B358" s="308"/>
      <c r="C358" s="319" t="s">
        <v>108</v>
      </c>
      <c r="D358" s="320">
        <f>D359+D360+D361+D362</f>
        <v>28473</v>
      </c>
      <c r="E358" s="320">
        <f t="shared" ref="E358:G358" si="46">E359+E360+E361+E362</f>
        <v>30000</v>
      </c>
      <c r="F358" s="320">
        <f t="shared" si="46"/>
        <v>65882</v>
      </c>
      <c r="G358" s="320">
        <f t="shared" si="46"/>
        <v>30000</v>
      </c>
    </row>
    <row r="359" spans="2:7" ht="15.75" customHeight="1" thickBot="1" x14ac:dyDescent="0.3">
      <c r="B359" s="308"/>
      <c r="C359" s="321" t="s">
        <v>51</v>
      </c>
      <c r="D359" s="320">
        <v>28473</v>
      </c>
      <c r="E359" s="320">
        <v>30000</v>
      </c>
      <c r="F359" s="320">
        <v>65882</v>
      </c>
      <c r="G359" s="330">
        <v>30000</v>
      </c>
    </row>
    <row r="360" spans="2:7" ht="15.75" customHeight="1" thickBot="1" x14ac:dyDescent="0.3">
      <c r="B360" s="308"/>
      <c r="C360" s="321" t="s">
        <v>105</v>
      </c>
      <c r="D360" s="325"/>
      <c r="E360" s="320"/>
      <c r="F360" s="320"/>
      <c r="G360" s="320"/>
    </row>
    <row r="361" spans="2:7" ht="15.75" customHeight="1" thickBot="1" x14ac:dyDescent="0.3">
      <c r="B361" s="308"/>
      <c r="C361" s="321" t="s">
        <v>106</v>
      </c>
      <c r="D361" s="325"/>
      <c r="E361" s="320"/>
      <c r="F361" s="320"/>
      <c r="G361" s="320"/>
    </row>
    <row r="362" spans="2:7" ht="15.75" customHeight="1" thickBot="1" x14ac:dyDescent="0.3">
      <c r="B362" s="308"/>
      <c r="C362" s="321" t="s">
        <v>107</v>
      </c>
      <c r="D362" s="325"/>
      <c r="E362" s="320"/>
      <c r="F362" s="320"/>
      <c r="G362" s="320"/>
    </row>
    <row r="363" spans="2:7" ht="15.75" customHeight="1" thickBot="1" x14ac:dyDescent="0.3">
      <c r="B363" s="308"/>
      <c r="C363" s="478" t="s">
        <v>74</v>
      </c>
      <c r="D363" s="325">
        <f>D353+D358</f>
        <v>28473</v>
      </c>
      <c r="E363" s="325">
        <f t="shared" ref="E363:G363" si="47">E353+E358</f>
        <v>30000</v>
      </c>
      <c r="F363" s="325">
        <f t="shared" si="47"/>
        <v>65882</v>
      </c>
      <c r="G363" s="325">
        <f t="shared" si="47"/>
        <v>30000</v>
      </c>
    </row>
    <row r="364" spans="2:7" ht="15.75" thickBot="1" x14ac:dyDescent="0.3">
      <c r="B364" s="308"/>
      <c r="C364" s="467" t="s">
        <v>60</v>
      </c>
      <c r="D364" s="327">
        <v>0</v>
      </c>
      <c r="E364" s="327">
        <f>IF(E363-E345=0,0,"Error")</f>
        <v>0</v>
      </c>
      <c r="F364" s="327">
        <f t="shared" ref="F364:G364" si="48">IF(F363-F345=0,0,"Error")</f>
        <v>0</v>
      </c>
      <c r="G364" s="327">
        <f t="shared" si="48"/>
        <v>0</v>
      </c>
    </row>
    <row r="365" spans="2:7" ht="32.25" thickBot="1" x14ac:dyDescent="0.3">
      <c r="B365" s="308"/>
      <c r="C365" s="311" t="s">
        <v>75</v>
      </c>
      <c r="D365" s="750" t="s">
        <v>587</v>
      </c>
      <c r="E365" s="751"/>
      <c r="F365" s="475" t="s">
        <v>200</v>
      </c>
      <c r="G365" s="476"/>
    </row>
    <row r="366" spans="2:7" ht="46.5" customHeight="1" thickBot="1" x14ac:dyDescent="0.3">
      <c r="B366" s="308"/>
      <c r="C366" s="477" t="s">
        <v>38</v>
      </c>
      <c r="D366" s="752" t="s">
        <v>588</v>
      </c>
      <c r="E366" s="753"/>
      <c r="F366" s="753"/>
      <c r="G366" s="754"/>
    </row>
    <row r="367" spans="2:7" ht="15.75" thickBot="1" x14ac:dyDescent="0.3">
      <c r="B367" s="308"/>
      <c r="C367" s="314" t="s">
        <v>40</v>
      </c>
      <c r="D367" s="755" t="s">
        <v>589</v>
      </c>
      <c r="E367" s="756"/>
      <c r="F367" s="756"/>
      <c r="G367" s="757"/>
    </row>
    <row r="368" spans="2:7" ht="15" customHeight="1" x14ac:dyDescent="0.25">
      <c r="B368" s="308"/>
      <c r="C368" s="713"/>
      <c r="D368" s="315">
        <v>2020</v>
      </c>
      <c r="E368" s="315">
        <v>2021</v>
      </c>
      <c r="F368" s="315">
        <v>2022</v>
      </c>
      <c r="G368" s="315">
        <v>2023</v>
      </c>
    </row>
    <row r="369" spans="2:7" ht="12.75" customHeight="1" thickBot="1" x14ac:dyDescent="0.3">
      <c r="B369" s="308"/>
      <c r="C369" s="714"/>
      <c r="D369" s="316" t="s">
        <v>1</v>
      </c>
      <c r="E369" s="316" t="s">
        <v>16</v>
      </c>
      <c r="F369" s="316" t="s">
        <v>16</v>
      </c>
      <c r="G369" s="316" t="s">
        <v>16</v>
      </c>
    </row>
    <row r="370" spans="2:7" ht="12.75" customHeight="1" thickBot="1" x14ac:dyDescent="0.3">
      <c r="B370" s="308"/>
      <c r="C370" s="314" t="s">
        <v>42</v>
      </c>
      <c r="D370" s="317">
        <v>1</v>
      </c>
      <c r="E370" s="317"/>
      <c r="F370" s="317"/>
      <c r="G370" s="317"/>
    </row>
    <row r="371" spans="2:7" ht="15.75" customHeight="1" thickBot="1" x14ac:dyDescent="0.3">
      <c r="B371" s="308"/>
      <c r="C371" s="314" t="s">
        <v>43</v>
      </c>
      <c r="D371" s="317">
        <f>D389</f>
        <v>1527</v>
      </c>
      <c r="E371" s="317"/>
      <c r="F371" s="317"/>
      <c r="G371" s="332"/>
    </row>
    <row r="372" spans="2:7" ht="15.75" customHeight="1" thickBot="1" x14ac:dyDescent="0.3">
      <c r="B372" s="308"/>
      <c r="C372" s="314" t="s">
        <v>44</v>
      </c>
      <c r="D372" s="317">
        <f t="shared" ref="D372" si="49">D371/D370</f>
        <v>1527</v>
      </c>
      <c r="E372" s="317"/>
      <c r="F372" s="317"/>
      <c r="G372" s="317"/>
    </row>
    <row r="373" spans="2:7" ht="15.75" customHeight="1" thickBot="1" x14ac:dyDescent="0.3">
      <c r="B373" s="308"/>
      <c r="C373" s="314" t="s">
        <v>45</v>
      </c>
      <c r="D373" s="318"/>
      <c r="E373" s="318"/>
      <c r="F373" s="318"/>
      <c r="G373" s="318"/>
    </row>
    <row r="374" spans="2:7" ht="15.75" customHeight="1" thickBot="1" x14ac:dyDescent="0.3">
      <c r="B374" s="308"/>
      <c r="C374" s="314" t="s">
        <v>47</v>
      </c>
      <c r="D374" s="461"/>
      <c r="E374" s="318"/>
      <c r="F374" s="318"/>
      <c r="G374" s="318"/>
    </row>
    <row r="375" spans="2:7" ht="15.75" customHeight="1" thickBot="1" x14ac:dyDescent="0.3">
      <c r="B375" s="308"/>
      <c r="C375" s="314" t="s">
        <v>48</v>
      </c>
      <c r="D375" s="461"/>
      <c r="E375" s="318"/>
      <c r="F375" s="318"/>
      <c r="G375" s="318"/>
    </row>
    <row r="376" spans="2:7" ht="15.75" customHeight="1" thickBot="1" x14ac:dyDescent="0.3">
      <c r="B376" s="308"/>
      <c r="C376" s="715" t="s">
        <v>590</v>
      </c>
      <c r="D376" s="716"/>
      <c r="E376" s="716"/>
      <c r="F376" s="716"/>
      <c r="G376" s="717"/>
    </row>
    <row r="377" spans="2:7" ht="15" customHeight="1" x14ac:dyDescent="0.25">
      <c r="B377" s="308"/>
      <c r="C377" s="713"/>
      <c r="D377" s="315">
        <v>2020</v>
      </c>
      <c r="E377" s="315">
        <v>2021</v>
      </c>
      <c r="F377" s="315">
        <v>2022</v>
      </c>
      <c r="G377" s="315">
        <v>2023</v>
      </c>
    </row>
    <row r="378" spans="2:7" ht="12.75" customHeight="1" thickBot="1" x14ac:dyDescent="0.3">
      <c r="B378" s="308"/>
      <c r="C378" s="714"/>
      <c r="D378" s="316" t="s">
        <v>1</v>
      </c>
      <c r="E378" s="316" t="s">
        <v>16</v>
      </c>
      <c r="F378" s="316" t="s">
        <v>16</v>
      </c>
      <c r="G378" s="316" t="s">
        <v>16</v>
      </c>
    </row>
    <row r="379" spans="2:7" ht="12.75" customHeight="1" thickBot="1" x14ac:dyDescent="0.3">
      <c r="B379" s="308"/>
      <c r="C379" s="319" t="s">
        <v>104</v>
      </c>
      <c r="D379" s="320"/>
      <c r="E379" s="320">
        <f>E380+E381+E382+E383</f>
        <v>0</v>
      </c>
      <c r="F379" s="320"/>
      <c r="G379" s="320"/>
    </row>
    <row r="380" spans="2:7" ht="15.75" customHeight="1" thickBot="1" x14ac:dyDescent="0.3">
      <c r="B380" s="308"/>
      <c r="C380" s="321" t="s">
        <v>51</v>
      </c>
      <c r="D380" s="320"/>
      <c r="E380" s="320"/>
      <c r="F380" s="320"/>
      <c r="G380" s="320"/>
    </row>
    <row r="381" spans="2:7" ht="15.75" customHeight="1" thickBot="1" x14ac:dyDescent="0.3">
      <c r="B381" s="308"/>
      <c r="C381" s="321" t="s">
        <v>105</v>
      </c>
      <c r="D381" s="320"/>
      <c r="E381" s="320"/>
      <c r="F381" s="320"/>
      <c r="G381" s="320"/>
    </row>
    <row r="382" spans="2:7" ht="15.75" customHeight="1" thickBot="1" x14ac:dyDescent="0.3">
      <c r="B382" s="308"/>
      <c r="C382" s="321" t="s">
        <v>106</v>
      </c>
      <c r="D382" s="320"/>
      <c r="E382" s="320"/>
      <c r="F382" s="320"/>
      <c r="G382" s="320"/>
    </row>
    <row r="383" spans="2:7" ht="15.75" customHeight="1" thickBot="1" x14ac:dyDescent="0.3">
      <c r="B383" s="308"/>
      <c r="C383" s="321" t="s">
        <v>107</v>
      </c>
      <c r="D383" s="320"/>
      <c r="E383" s="320"/>
      <c r="F383" s="320"/>
      <c r="G383" s="320"/>
    </row>
    <row r="384" spans="2:7" ht="15.75" customHeight="1" thickBot="1" x14ac:dyDescent="0.3">
      <c r="B384" s="308"/>
      <c r="C384" s="319" t="s">
        <v>108</v>
      </c>
      <c r="D384" s="320">
        <f t="shared" ref="D384:G384" si="50">D385+D386+D387+D388</f>
        <v>1527</v>
      </c>
      <c r="E384" s="320">
        <f t="shared" si="50"/>
        <v>0</v>
      </c>
      <c r="F384" s="320">
        <f t="shared" si="50"/>
        <v>0</v>
      </c>
      <c r="G384" s="320">
        <f t="shared" si="50"/>
        <v>0</v>
      </c>
    </row>
    <row r="385" spans="2:7" ht="15.75" customHeight="1" thickBot="1" x14ac:dyDescent="0.3">
      <c r="B385" s="308"/>
      <c r="C385" s="321" t="s">
        <v>51</v>
      </c>
      <c r="D385" s="320">
        <v>1527</v>
      </c>
      <c r="E385" s="320"/>
      <c r="F385" s="320"/>
      <c r="G385" s="320"/>
    </row>
    <row r="386" spans="2:7" ht="15.75" customHeight="1" thickBot="1" x14ac:dyDescent="0.3">
      <c r="B386" s="308"/>
      <c r="C386" s="321" t="s">
        <v>105</v>
      </c>
      <c r="D386" s="325"/>
      <c r="E386" s="320"/>
      <c r="F386" s="320"/>
      <c r="G386" s="320"/>
    </row>
    <row r="387" spans="2:7" ht="15.75" customHeight="1" thickBot="1" x14ac:dyDescent="0.3">
      <c r="B387" s="308"/>
      <c r="C387" s="321" t="s">
        <v>106</v>
      </c>
      <c r="D387" s="325"/>
      <c r="E387" s="320"/>
      <c r="F387" s="320"/>
      <c r="G387" s="320"/>
    </row>
    <row r="388" spans="2:7" ht="15.75" customHeight="1" thickBot="1" x14ac:dyDescent="0.3">
      <c r="B388" s="308"/>
      <c r="C388" s="321" t="s">
        <v>107</v>
      </c>
      <c r="D388" s="325"/>
      <c r="E388" s="320"/>
      <c r="F388" s="320"/>
      <c r="G388" s="320"/>
    </row>
    <row r="389" spans="2:7" ht="15.75" customHeight="1" thickBot="1" x14ac:dyDescent="0.3">
      <c r="B389" s="308"/>
      <c r="C389" s="478" t="s">
        <v>81</v>
      </c>
      <c r="D389" s="325">
        <f>D379+D384</f>
        <v>1527</v>
      </c>
      <c r="E389" s="325">
        <f>E379+E384</f>
        <v>0</v>
      </c>
      <c r="F389" s="325">
        <f>F379+F384</f>
        <v>0</v>
      </c>
      <c r="G389" s="325">
        <f>G379+G384</f>
        <v>0</v>
      </c>
    </row>
    <row r="390" spans="2:7" ht="15.75" thickBot="1" x14ac:dyDescent="0.3">
      <c r="B390" s="308"/>
      <c r="C390" s="467" t="s">
        <v>60</v>
      </c>
      <c r="D390" s="327">
        <v>0</v>
      </c>
      <c r="E390" s="327">
        <f>IF(E389-E371=0,0,"Error")</f>
        <v>0</v>
      </c>
      <c r="F390" s="327">
        <f t="shared" ref="F390:G390" si="51">IF(F389-F371=0,0,"Error")</f>
        <v>0</v>
      </c>
      <c r="G390" s="327">
        <f t="shared" si="51"/>
        <v>0</v>
      </c>
    </row>
    <row r="391" spans="2:7" ht="41.25" customHeight="1" thickBot="1" x14ac:dyDescent="0.3">
      <c r="B391" s="308"/>
      <c r="C391" s="311" t="s">
        <v>179</v>
      </c>
      <c r="D391" s="750" t="s">
        <v>591</v>
      </c>
      <c r="E391" s="751"/>
      <c r="F391" s="475" t="s">
        <v>200</v>
      </c>
      <c r="G391" s="476"/>
    </row>
    <row r="392" spans="2:7" ht="63" customHeight="1" thickBot="1" x14ac:dyDescent="0.3">
      <c r="B392" s="308"/>
      <c r="C392" s="477" t="s">
        <v>38</v>
      </c>
      <c r="D392" s="752" t="s">
        <v>592</v>
      </c>
      <c r="E392" s="753"/>
      <c r="F392" s="753"/>
      <c r="G392" s="754"/>
    </row>
    <row r="393" spans="2:7" ht="15.75" thickBot="1" x14ac:dyDescent="0.3">
      <c r="B393" s="308"/>
      <c r="C393" s="314" t="s">
        <v>40</v>
      </c>
      <c r="D393" s="755" t="s">
        <v>593</v>
      </c>
      <c r="E393" s="756"/>
      <c r="F393" s="756"/>
      <c r="G393" s="757"/>
    </row>
    <row r="394" spans="2:7" ht="15" customHeight="1" x14ac:dyDescent="0.25">
      <c r="B394" s="308"/>
      <c r="C394" s="713"/>
      <c r="D394" s="315">
        <v>2020</v>
      </c>
      <c r="E394" s="315">
        <v>2021</v>
      </c>
      <c r="F394" s="315">
        <v>2022</v>
      </c>
      <c r="G394" s="315">
        <v>2023</v>
      </c>
    </row>
    <row r="395" spans="2:7" ht="12.75" customHeight="1" thickBot="1" x14ac:dyDescent="0.3">
      <c r="B395" s="308"/>
      <c r="C395" s="714"/>
      <c r="D395" s="316" t="s">
        <v>1</v>
      </c>
      <c r="E395" s="316" t="s">
        <v>16</v>
      </c>
      <c r="F395" s="316" t="s">
        <v>16</v>
      </c>
      <c r="G395" s="316" t="s">
        <v>16</v>
      </c>
    </row>
    <row r="396" spans="2:7" ht="12.75" customHeight="1" thickBot="1" x14ac:dyDescent="0.3">
      <c r="B396" s="308"/>
      <c r="C396" s="314" t="s">
        <v>42</v>
      </c>
      <c r="D396" s="317"/>
      <c r="E396" s="317">
        <v>1</v>
      </c>
      <c r="F396" s="317">
        <v>1</v>
      </c>
      <c r="G396" s="317">
        <v>1</v>
      </c>
    </row>
    <row r="397" spans="2:7" ht="15.75" customHeight="1" thickBot="1" x14ac:dyDescent="0.3">
      <c r="B397" s="308"/>
      <c r="C397" s="314" t="s">
        <v>43</v>
      </c>
      <c r="D397" s="317"/>
      <c r="E397" s="317">
        <f>E415</f>
        <v>34949</v>
      </c>
      <c r="F397" s="317">
        <f t="shared" ref="F397:G397" si="52">F415</f>
        <v>50059</v>
      </c>
      <c r="G397" s="317">
        <f t="shared" si="52"/>
        <v>29261</v>
      </c>
    </row>
    <row r="398" spans="2:7" ht="15.75" customHeight="1" thickBot="1" x14ac:dyDescent="0.3">
      <c r="B398" s="308"/>
      <c r="C398" s="314" t="s">
        <v>44</v>
      </c>
      <c r="D398" s="317"/>
      <c r="E398" s="317">
        <f t="shared" ref="E398:G398" si="53">E397/E396</f>
        <v>34949</v>
      </c>
      <c r="F398" s="317">
        <f t="shared" si="53"/>
        <v>50059</v>
      </c>
      <c r="G398" s="317">
        <f t="shared" si="53"/>
        <v>29261</v>
      </c>
    </row>
    <row r="399" spans="2:7" ht="15.75" customHeight="1" thickBot="1" x14ac:dyDescent="0.3">
      <c r="B399" s="308"/>
      <c r="C399" s="314" t="s">
        <v>45</v>
      </c>
      <c r="D399" s="318"/>
      <c r="E399" s="318"/>
      <c r="F399" s="318"/>
      <c r="G399" s="318"/>
    </row>
    <row r="400" spans="2:7" ht="15.75" customHeight="1" thickBot="1" x14ac:dyDescent="0.3">
      <c r="B400" s="308"/>
      <c r="C400" s="314" t="s">
        <v>47</v>
      </c>
      <c r="D400" s="461"/>
      <c r="E400" s="318"/>
      <c r="F400" s="318"/>
      <c r="G400" s="318"/>
    </row>
    <row r="401" spans="2:7" ht="15.75" customHeight="1" thickBot="1" x14ac:dyDescent="0.3">
      <c r="B401" s="308"/>
      <c r="C401" s="314" t="s">
        <v>48</v>
      </c>
      <c r="D401" s="461"/>
      <c r="E401" s="318"/>
      <c r="F401" s="318"/>
      <c r="G401" s="318"/>
    </row>
    <row r="402" spans="2:7" ht="15.75" customHeight="1" thickBot="1" x14ac:dyDescent="0.3">
      <c r="B402" s="308"/>
      <c r="C402" s="715" t="s">
        <v>590</v>
      </c>
      <c r="D402" s="716"/>
      <c r="E402" s="716"/>
      <c r="F402" s="716"/>
      <c r="G402" s="717"/>
    </row>
    <row r="403" spans="2:7" ht="15" customHeight="1" x14ac:dyDescent="0.25">
      <c r="B403" s="308"/>
      <c r="C403" s="713"/>
      <c r="D403" s="315">
        <v>2020</v>
      </c>
      <c r="E403" s="315">
        <v>2021</v>
      </c>
      <c r="F403" s="315">
        <v>2022</v>
      </c>
      <c r="G403" s="315">
        <v>2023</v>
      </c>
    </row>
    <row r="404" spans="2:7" ht="12.75" customHeight="1" thickBot="1" x14ac:dyDescent="0.3">
      <c r="B404" s="308"/>
      <c r="C404" s="714"/>
      <c r="D404" s="316" t="s">
        <v>1</v>
      </c>
      <c r="E404" s="316" t="s">
        <v>16</v>
      </c>
      <c r="F404" s="316" t="s">
        <v>16</v>
      </c>
      <c r="G404" s="316" t="s">
        <v>16</v>
      </c>
    </row>
    <row r="405" spans="2:7" ht="12.75" customHeight="1" thickBot="1" x14ac:dyDescent="0.3">
      <c r="B405" s="308"/>
      <c r="C405" s="319" t="s">
        <v>104</v>
      </c>
      <c r="D405" s="320"/>
      <c r="E405" s="320">
        <f>E406+E407+E408+E409</f>
        <v>0</v>
      </c>
      <c r="F405" s="320"/>
      <c r="G405" s="320"/>
    </row>
    <row r="406" spans="2:7" ht="15.75" customHeight="1" thickBot="1" x14ac:dyDescent="0.3">
      <c r="B406" s="308"/>
      <c r="C406" s="321" t="s">
        <v>51</v>
      </c>
      <c r="D406" s="320"/>
      <c r="E406" s="320"/>
      <c r="F406" s="320"/>
      <c r="G406" s="320"/>
    </row>
    <row r="407" spans="2:7" ht="15.75" customHeight="1" thickBot="1" x14ac:dyDescent="0.3">
      <c r="B407" s="308"/>
      <c r="C407" s="321" t="s">
        <v>105</v>
      </c>
      <c r="D407" s="320"/>
      <c r="E407" s="320"/>
      <c r="F407" s="320"/>
      <c r="G407" s="320"/>
    </row>
    <row r="408" spans="2:7" ht="15.75" customHeight="1" thickBot="1" x14ac:dyDescent="0.3">
      <c r="B408" s="308"/>
      <c r="C408" s="321" t="s">
        <v>106</v>
      </c>
      <c r="D408" s="320"/>
      <c r="E408" s="320"/>
      <c r="F408" s="320"/>
      <c r="G408" s="320"/>
    </row>
    <row r="409" spans="2:7" ht="15.75" customHeight="1" thickBot="1" x14ac:dyDescent="0.3">
      <c r="B409" s="308"/>
      <c r="C409" s="321" t="s">
        <v>107</v>
      </c>
      <c r="D409" s="320"/>
      <c r="E409" s="320"/>
      <c r="F409" s="320"/>
      <c r="G409" s="320"/>
    </row>
    <row r="410" spans="2:7" ht="15.75" customHeight="1" thickBot="1" x14ac:dyDescent="0.3">
      <c r="B410" s="308"/>
      <c r="C410" s="319" t="s">
        <v>108</v>
      </c>
      <c r="D410" s="320"/>
      <c r="E410" s="320">
        <f t="shared" ref="E410:G410" si="54">E411+E412+E413+E414</f>
        <v>34949</v>
      </c>
      <c r="F410" s="320">
        <f t="shared" si="54"/>
        <v>50059</v>
      </c>
      <c r="G410" s="320">
        <f t="shared" si="54"/>
        <v>29261</v>
      </c>
    </row>
    <row r="411" spans="2:7" ht="15.75" customHeight="1" thickBot="1" x14ac:dyDescent="0.3">
      <c r="B411" s="308"/>
      <c r="C411" s="321" t="s">
        <v>51</v>
      </c>
      <c r="D411" s="320"/>
      <c r="E411" s="320">
        <v>34949</v>
      </c>
      <c r="F411" s="320">
        <v>50059</v>
      </c>
      <c r="G411" s="320">
        <v>29261</v>
      </c>
    </row>
    <row r="412" spans="2:7" ht="15.75" customHeight="1" thickBot="1" x14ac:dyDescent="0.3">
      <c r="B412" s="308"/>
      <c r="C412" s="321" t="s">
        <v>105</v>
      </c>
      <c r="D412" s="325"/>
      <c r="E412" s="320"/>
      <c r="F412" s="320"/>
      <c r="G412" s="320"/>
    </row>
    <row r="413" spans="2:7" ht="15.75" customHeight="1" thickBot="1" x14ac:dyDescent="0.3">
      <c r="B413" s="308"/>
      <c r="C413" s="321" t="s">
        <v>106</v>
      </c>
      <c r="D413" s="325"/>
      <c r="E413" s="320"/>
      <c r="F413" s="320"/>
      <c r="G413" s="320"/>
    </row>
    <row r="414" spans="2:7" ht="15.75" customHeight="1" thickBot="1" x14ac:dyDescent="0.3">
      <c r="B414" s="308"/>
      <c r="C414" s="321" t="s">
        <v>107</v>
      </c>
      <c r="D414" s="325"/>
      <c r="E414" s="320"/>
      <c r="F414" s="320"/>
      <c r="G414" s="320"/>
    </row>
    <row r="415" spans="2:7" ht="15.75" customHeight="1" thickBot="1" x14ac:dyDescent="0.3">
      <c r="B415" s="308"/>
      <c r="C415" s="478" t="s">
        <v>184</v>
      </c>
      <c r="D415" s="325">
        <f>D405+D410</f>
        <v>0</v>
      </c>
      <c r="E415" s="325">
        <f>E405+E410</f>
        <v>34949</v>
      </c>
      <c r="F415" s="325">
        <f>F405+F410</f>
        <v>50059</v>
      </c>
      <c r="G415" s="325">
        <f>G405+G410</f>
        <v>29261</v>
      </c>
    </row>
    <row r="416" spans="2:7" ht="15.75" thickBot="1" x14ac:dyDescent="0.3">
      <c r="B416" s="308"/>
      <c r="C416" s="467" t="s">
        <v>60</v>
      </c>
      <c r="D416" s="327">
        <v>0</v>
      </c>
      <c r="E416" s="327">
        <f>IF(E415-E397=0,0,"Error")</f>
        <v>0</v>
      </c>
      <c r="F416" s="327">
        <f t="shared" ref="F416:G416" si="55">IF(F415-F397=0,0,"Error")</f>
        <v>0</v>
      </c>
      <c r="G416" s="327">
        <f t="shared" si="55"/>
        <v>0</v>
      </c>
    </row>
    <row r="417" spans="2:7" ht="32.25" thickBot="1" x14ac:dyDescent="0.3">
      <c r="B417" s="308"/>
      <c r="C417" s="311" t="s">
        <v>185</v>
      </c>
      <c r="D417" s="750" t="s">
        <v>594</v>
      </c>
      <c r="E417" s="751"/>
      <c r="F417" s="475" t="s">
        <v>200</v>
      </c>
      <c r="G417" s="476" t="s">
        <v>595</v>
      </c>
    </row>
    <row r="418" spans="2:7" ht="27" customHeight="1" thickBot="1" x14ac:dyDescent="0.3">
      <c r="B418" s="308"/>
      <c r="C418" s="477" t="s">
        <v>38</v>
      </c>
      <c r="D418" s="752" t="s">
        <v>596</v>
      </c>
      <c r="E418" s="753"/>
      <c r="F418" s="753"/>
      <c r="G418" s="754"/>
    </row>
    <row r="419" spans="2:7" ht="15.75" thickBot="1" x14ac:dyDescent="0.3">
      <c r="B419" s="308"/>
      <c r="C419" s="314" t="s">
        <v>40</v>
      </c>
      <c r="D419" s="755" t="s">
        <v>578</v>
      </c>
      <c r="E419" s="756"/>
      <c r="F419" s="756"/>
      <c r="G419" s="757"/>
    </row>
    <row r="420" spans="2:7" x14ac:dyDescent="0.25">
      <c r="B420" s="308"/>
      <c r="C420" s="713"/>
      <c r="D420" s="315">
        <v>2020</v>
      </c>
      <c r="E420" s="315">
        <v>2021</v>
      </c>
      <c r="F420" s="315">
        <v>2022</v>
      </c>
      <c r="G420" s="315">
        <v>2023</v>
      </c>
    </row>
    <row r="421" spans="2:7" ht="12.75" customHeight="1" thickBot="1" x14ac:dyDescent="0.3">
      <c r="B421" s="308"/>
      <c r="C421" s="714"/>
      <c r="D421" s="316" t="s">
        <v>1</v>
      </c>
      <c r="E421" s="316" t="s">
        <v>16</v>
      </c>
      <c r="F421" s="316" t="s">
        <v>16</v>
      </c>
      <c r="G421" s="316" t="s">
        <v>16</v>
      </c>
    </row>
    <row r="422" spans="2:7" ht="12.75" customHeight="1" thickBot="1" x14ac:dyDescent="0.3">
      <c r="B422" s="308"/>
      <c r="C422" s="314" t="s">
        <v>42</v>
      </c>
      <c r="D422" s="317">
        <v>2</v>
      </c>
      <c r="E422" s="317"/>
      <c r="F422" s="317"/>
      <c r="G422" s="317"/>
    </row>
    <row r="423" spans="2:7" ht="15.75" thickBot="1" x14ac:dyDescent="0.3">
      <c r="B423" s="308"/>
      <c r="C423" s="314" t="s">
        <v>43</v>
      </c>
      <c r="D423" s="317">
        <f>D441</f>
        <v>4200</v>
      </c>
      <c r="E423" s="317">
        <f>E441</f>
        <v>0</v>
      </c>
      <c r="F423" s="317">
        <f>F441</f>
        <v>0</v>
      </c>
      <c r="G423" s="317">
        <f>G441</f>
        <v>0</v>
      </c>
    </row>
    <row r="424" spans="2:7" ht="15.75" thickBot="1" x14ac:dyDescent="0.3">
      <c r="B424" s="308"/>
      <c r="C424" s="314" t="s">
        <v>44</v>
      </c>
      <c r="D424" s="317">
        <f>D423/D422</f>
        <v>2100</v>
      </c>
      <c r="E424" s="317" t="e">
        <f t="shared" ref="E424:G424" si="56">E423/E422</f>
        <v>#DIV/0!</v>
      </c>
      <c r="F424" s="317" t="e">
        <f t="shared" si="56"/>
        <v>#DIV/0!</v>
      </c>
      <c r="G424" s="317" t="e">
        <f t="shared" si="56"/>
        <v>#DIV/0!</v>
      </c>
    </row>
    <row r="425" spans="2:7" ht="15.75" thickBot="1" x14ac:dyDescent="0.3">
      <c r="B425" s="308"/>
      <c r="C425" s="314" t="s">
        <v>45</v>
      </c>
      <c r="D425" s="461" t="s">
        <v>46</v>
      </c>
      <c r="E425" s="318">
        <f>E422/D422-1</f>
        <v>-1</v>
      </c>
      <c r="F425" s="318" t="e">
        <f t="shared" ref="F425:G427" si="57">F422/E422-1</f>
        <v>#DIV/0!</v>
      </c>
      <c r="G425" s="318" t="e">
        <f t="shared" si="57"/>
        <v>#DIV/0!</v>
      </c>
    </row>
    <row r="426" spans="2:7" ht="15.75" thickBot="1" x14ac:dyDescent="0.3">
      <c r="B426" s="308"/>
      <c r="C426" s="314" t="s">
        <v>47</v>
      </c>
      <c r="D426" s="461" t="s">
        <v>46</v>
      </c>
      <c r="E426" s="318">
        <f>E423/D423-1</f>
        <v>-1</v>
      </c>
      <c r="F426" s="318" t="e">
        <f t="shared" si="57"/>
        <v>#DIV/0!</v>
      </c>
      <c r="G426" s="318" t="e">
        <f t="shared" si="57"/>
        <v>#DIV/0!</v>
      </c>
    </row>
    <row r="427" spans="2:7" ht="15.75" thickBot="1" x14ac:dyDescent="0.3">
      <c r="B427" s="308"/>
      <c r="C427" s="314" t="s">
        <v>48</v>
      </c>
      <c r="D427" s="461" t="s">
        <v>46</v>
      </c>
      <c r="E427" s="318" t="e">
        <f>E424/D424-1</f>
        <v>#DIV/0!</v>
      </c>
      <c r="F427" s="318" t="e">
        <f t="shared" si="57"/>
        <v>#DIV/0!</v>
      </c>
      <c r="G427" s="318" t="e">
        <f t="shared" si="57"/>
        <v>#DIV/0!</v>
      </c>
    </row>
    <row r="428" spans="2:7" ht="15.75" thickBot="1" x14ac:dyDescent="0.3">
      <c r="B428" s="308"/>
      <c r="C428" s="715" t="s">
        <v>597</v>
      </c>
      <c r="D428" s="716"/>
      <c r="E428" s="716"/>
      <c r="F428" s="716"/>
      <c r="G428" s="717"/>
    </row>
    <row r="429" spans="2:7" x14ac:dyDescent="0.25">
      <c r="B429" s="308"/>
      <c r="C429" s="713"/>
      <c r="D429" s="315">
        <v>2020</v>
      </c>
      <c r="E429" s="315">
        <v>2021</v>
      </c>
      <c r="F429" s="315">
        <v>2022</v>
      </c>
      <c r="G429" s="315">
        <v>2023</v>
      </c>
    </row>
    <row r="430" spans="2:7" ht="12.75" customHeight="1" thickBot="1" x14ac:dyDescent="0.3">
      <c r="B430" s="308"/>
      <c r="C430" s="714"/>
      <c r="D430" s="316" t="s">
        <v>1</v>
      </c>
      <c r="E430" s="316" t="s">
        <v>16</v>
      </c>
      <c r="F430" s="316" t="s">
        <v>16</v>
      </c>
      <c r="G430" s="316" t="s">
        <v>16</v>
      </c>
    </row>
    <row r="431" spans="2:7" ht="12.75" customHeight="1" thickBot="1" x14ac:dyDescent="0.3">
      <c r="B431" s="308"/>
      <c r="C431" s="319" t="s">
        <v>104</v>
      </c>
      <c r="D431" s="320"/>
      <c r="E431" s="320">
        <f>E432+E433+E434+E435</f>
        <v>0</v>
      </c>
      <c r="F431" s="320"/>
      <c r="G431" s="320"/>
    </row>
    <row r="432" spans="2:7" ht="15.75" thickBot="1" x14ac:dyDescent="0.3">
      <c r="B432" s="308"/>
      <c r="C432" s="321" t="s">
        <v>51</v>
      </c>
      <c r="D432" s="320"/>
      <c r="E432" s="320"/>
      <c r="F432" s="320"/>
      <c r="G432" s="320"/>
    </row>
    <row r="433" spans="2:7" ht="15.75" thickBot="1" x14ac:dyDescent="0.3">
      <c r="B433" s="308"/>
      <c r="C433" s="321" t="s">
        <v>105</v>
      </c>
      <c r="D433" s="320"/>
      <c r="E433" s="320"/>
      <c r="F433" s="320"/>
      <c r="G433" s="320"/>
    </row>
    <row r="434" spans="2:7" ht="15.75" thickBot="1" x14ac:dyDescent="0.3">
      <c r="B434" s="308"/>
      <c r="C434" s="321" t="s">
        <v>106</v>
      </c>
      <c r="D434" s="320"/>
      <c r="E434" s="320"/>
      <c r="F434" s="320"/>
      <c r="G434" s="320"/>
    </row>
    <row r="435" spans="2:7" ht="15.75" thickBot="1" x14ac:dyDescent="0.3">
      <c r="B435" s="308"/>
      <c r="C435" s="321" t="s">
        <v>107</v>
      </c>
      <c r="D435" s="320"/>
      <c r="E435" s="320"/>
      <c r="F435" s="320"/>
      <c r="G435" s="320"/>
    </row>
    <row r="436" spans="2:7" ht="15.75" thickBot="1" x14ac:dyDescent="0.3">
      <c r="B436" s="308"/>
      <c r="C436" s="319" t="s">
        <v>108</v>
      </c>
      <c r="D436" s="320">
        <f t="shared" ref="D436:E436" si="58">D437+D438+D439+D440</f>
        <v>4200</v>
      </c>
      <c r="E436" s="320">
        <f t="shared" si="58"/>
        <v>0</v>
      </c>
      <c r="F436" s="320"/>
      <c r="G436" s="320"/>
    </row>
    <row r="437" spans="2:7" ht="15.75" thickBot="1" x14ac:dyDescent="0.3">
      <c r="B437" s="308"/>
      <c r="C437" s="321" t="s">
        <v>51</v>
      </c>
      <c r="D437" s="325">
        <v>4200</v>
      </c>
      <c r="E437" s="320"/>
      <c r="F437" s="320"/>
      <c r="G437" s="320"/>
    </row>
    <row r="438" spans="2:7" ht="15.75" thickBot="1" x14ac:dyDescent="0.3">
      <c r="B438" s="308"/>
      <c r="C438" s="321" t="s">
        <v>105</v>
      </c>
      <c r="D438" s="325"/>
      <c r="E438" s="320"/>
      <c r="F438" s="320"/>
      <c r="G438" s="320"/>
    </row>
    <row r="439" spans="2:7" ht="15.75" thickBot="1" x14ac:dyDescent="0.3">
      <c r="B439" s="308"/>
      <c r="C439" s="321" t="s">
        <v>106</v>
      </c>
      <c r="D439" s="325"/>
      <c r="E439" s="320"/>
      <c r="F439" s="320"/>
      <c r="G439" s="320"/>
    </row>
    <row r="440" spans="2:7" ht="15.75" thickBot="1" x14ac:dyDescent="0.3">
      <c r="B440" s="308"/>
      <c r="C440" s="321" t="s">
        <v>107</v>
      </c>
      <c r="D440" s="325"/>
      <c r="E440" s="320"/>
      <c r="F440" s="320"/>
      <c r="G440" s="320"/>
    </row>
    <row r="441" spans="2:7" ht="15.75" thickBot="1" x14ac:dyDescent="0.3">
      <c r="B441" s="308"/>
      <c r="C441" s="478" t="s">
        <v>190</v>
      </c>
      <c r="D441" s="325">
        <f t="shared" ref="D441:E441" si="59">D431+D436</f>
        <v>4200</v>
      </c>
      <c r="E441" s="325">
        <f t="shared" si="59"/>
        <v>0</v>
      </c>
      <c r="F441" s="325"/>
      <c r="G441" s="325"/>
    </row>
    <row r="442" spans="2:7" ht="15.75" thickBot="1" x14ac:dyDescent="0.3">
      <c r="B442" s="308"/>
      <c r="C442" s="467" t="s">
        <v>60</v>
      </c>
      <c r="D442" s="327">
        <v>0</v>
      </c>
      <c r="E442" s="327">
        <f>IF(E441-E423=0,0,"Error")</f>
        <v>0</v>
      </c>
      <c r="F442" s="327">
        <f t="shared" ref="F442:G442" si="60">IF(F441-F423=0,0,"Error")</f>
        <v>0</v>
      </c>
      <c r="G442" s="327">
        <f t="shared" si="60"/>
        <v>0</v>
      </c>
    </row>
    <row r="443" spans="2:7" ht="39" customHeight="1" thickBot="1" x14ac:dyDescent="0.3">
      <c r="B443" s="308"/>
      <c r="C443" s="311" t="s">
        <v>191</v>
      </c>
      <c r="D443" s="750" t="s">
        <v>598</v>
      </c>
      <c r="E443" s="751"/>
      <c r="F443" s="475" t="s">
        <v>200</v>
      </c>
      <c r="G443" s="476"/>
    </row>
    <row r="444" spans="2:7" ht="27.75" customHeight="1" thickBot="1" x14ac:dyDescent="0.3">
      <c r="B444" s="308"/>
      <c r="C444" s="477" t="s">
        <v>38</v>
      </c>
      <c r="D444" s="752" t="s">
        <v>599</v>
      </c>
      <c r="E444" s="753"/>
      <c r="F444" s="753"/>
      <c r="G444" s="754"/>
    </row>
    <row r="445" spans="2:7" ht="15.75" thickBot="1" x14ac:dyDescent="0.3">
      <c r="B445" s="308"/>
      <c r="C445" s="314" t="s">
        <v>40</v>
      </c>
      <c r="D445" s="755" t="s">
        <v>585</v>
      </c>
      <c r="E445" s="756"/>
      <c r="F445" s="756"/>
      <c r="G445" s="757"/>
    </row>
    <row r="446" spans="2:7" x14ac:dyDescent="0.25">
      <c r="B446" s="308"/>
      <c r="C446" s="713"/>
      <c r="D446" s="315">
        <v>2020</v>
      </c>
      <c r="E446" s="315">
        <v>2021</v>
      </c>
      <c r="F446" s="315">
        <v>2022</v>
      </c>
      <c r="G446" s="315">
        <v>2023</v>
      </c>
    </row>
    <row r="447" spans="2:7" ht="15.75" thickBot="1" x14ac:dyDescent="0.3">
      <c r="B447" s="308"/>
      <c r="C447" s="714"/>
      <c r="D447" s="316" t="s">
        <v>1</v>
      </c>
      <c r="E447" s="316" t="s">
        <v>16</v>
      </c>
      <c r="F447" s="316" t="s">
        <v>16</v>
      </c>
      <c r="G447" s="316" t="s">
        <v>16</v>
      </c>
    </row>
    <row r="448" spans="2:7" ht="12.75" customHeight="1" thickBot="1" x14ac:dyDescent="0.3">
      <c r="B448" s="308"/>
      <c r="C448" s="314" t="s">
        <v>42</v>
      </c>
      <c r="D448" s="317"/>
      <c r="E448" s="317">
        <v>113</v>
      </c>
      <c r="F448" s="317">
        <v>110</v>
      </c>
      <c r="G448" s="332"/>
    </row>
    <row r="449" spans="2:7" ht="12.75" customHeight="1" thickBot="1" x14ac:dyDescent="0.3">
      <c r="B449" s="308"/>
      <c r="C449" s="314" t="s">
        <v>43</v>
      </c>
      <c r="D449" s="317">
        <f>D467</f>
        <v>0</v>
      </c>
      <c r="E449" s="317">
        <f>E467</f>
        <v>60000</v>
      </c>
      <c r="F449" s="317">
        <f>F467</f>
        <v>29509</v>
      </c>
      <c r="G449" s="317">
        <f>G467</f>
        <v>0</v>
      </c>
    </row>
    <row r="450" spans="2:7" ht="15.75" thickBot="1" x14ac:dyDescent="0.3">
      <c r="B450" s="308"/>
      <c r="C450" s="314" t="s">
        <v>44</v>
      </c>
      <c r="D450" s="317" t="e">
        <f>D449/D448</f>
        <v>#DIV/0!</v>
      </c>
      <c r="E450" s="317">
        <f t="shared" ref="E450:G450" si="61">E449/E448</f>
        <v>530.97345132743362</v>
      </c>
      <c r="F450" s="317">
        <f t="shared" si="61"/>
        <v>268.26363636363635</v>
      </c>
      <c r="G450" s="317" t="e">
        <f t="shared" si="61"/>
        <v>#DIV/0!</v>
      </c>
    </row>
    <row r="451" spans="2:7" ht="15.75" thickBot="1" x14ac:dyDescent="0.3">
      <c r="B451" s="308"/>
      <c r="C451" s="314" t="s">
        <v>45</v>
      </c>
      <c r="D451" s="461" t="s">
        <v>46</v>
      </c>
      <c r="E451" s="318" t="e">
        <f>E448/D448-1</f>
        <v>#DIV/0!</v>
      </c>
      <c r="F451" s="318">
        <f t="shared" ref="F451:G453" si="62">F448/E448-1</f>
        <v>-2.6548672566371723E-2</v>
      </c>
      <c r="G451" s="318">
        <f t="shared" si="62"/>
        <v>-1</v>
      </c>
    </row>
    <row r="452" spans="2:7" ht="15.75" thickBot="1" x14ac:dyDescent="0.3">
      <c r="B452" s="308"/>
      <c r="C452" s="314" t="s">
        <v>47</v>
      </c>
      <c r="D452" s="461" t="s">
        <v>46</v>
      </c>
      <c r="E452" s="318" t="e">
        <f>E449/D449-1</f>
        <v>#DIV/0!</v>
      </c>
      <c r="F452" s="318">
        <f t="shared" si="62"/>
        <v>-0.50818333333333332</v>
      </c>
      <c r="G452" s="318">
        <f t="shared" si="62"/>
        <v>-1</v>
      </c>
    </row>
    <row r="453" spans="2:7" ht="15.75" thickBot="1" x14ac:dyDescent="0.3">
      <c r="B453" s="308"/>
      <c r="C453" s="314" t="s">
        <v>48</v>
      </c>
      <c r="D453" s="461" t="s">
        <v>46</v>
      </c>
      <c r="E453" s="318" t="e">
        <f>E450/D450-1</f>
        <v>#DIV/0!</v>
      </c>
      <c r="F453" s="318">
        <f t="shared" si="62"/>
        <v>-0.49477015151515158</v>
      </c>
      <c r="G453" s="318" t="e">
        <f t="shared" si="62"/>
        <v>#DIV/0!</v>
      </c>
    </row>
    <row r="454" spans="2:7" ht="15.75" thickBot="1" x14ac:dyDescent="0.3">
      <c r="B454" s="308"/>
      <c r="C454" s="715" t="s">
        <v>600</v>
      </c>
      <c r="D454" s="716"/>
      <c r="E454" s="716"/>
      <c r="F454" s="716"/>
      <c r="G454" s="717"/>
    </row>
    <row r="455" spans="2:7" x14ac:dyDescent="0.25">
      <c r="B455" s="308"/>
      <c r="C455" s="713"/>
      <c r="D455" s="315">
        <v>2020</v>
      </c>
      <c r="E455" s="315">
        <v>2021</v>
      </c>
      <c r="F455" s="315">
        <v>2022</v>
      </c>
      <c r="G455" s="315">
        <v>2023</v>
      </c>
    </row>
    <row r="456" spans="2:7" ht="15.75" thickBot="1" x14ac:dyDescent="0.3">
      <c r="B456" s="308"/>
      <c r="C456" s="714"/>
      <c r="D456" s="316" t="s">
        <v>1</v>
      </c>
      <c r="E456" s="316" t="s">
        <v>16</v>
      </c>
      <c r="F456" s="316" t="s">
        <v>16</v>
      </c>
      <c r="G456" s="316" t="s">
        <v>16</v>
      </c>
    </row>
    <row r="457" spans="2:7" ht="12.75" customHeight="1" thickBot="1" x14ac:dyDescent="0.3">
      <c r="B457" s="308"/>
      <c r="C457" s="319" t="s">
        <v>104</v>
      </c>
      <c r="D457" s="320"/>
      <c r="E457" s="320"/>
      <c r="F457" s="320">
        <f t="shared" ref="F457:G457" si="63">F458+F459+F460+F461</f>
        <v>0</v>
      </c>
      <c r="G457" s="320">
        <f t="shared" si="63"/>
        <v>0</v>
      </c>
    </row>
    <row r="458" spans="2:7" ht="12.75" customHeight="1" thickBot="1" x14ac:dyDescent="0.3">
      <c r="B458" s="308"/>
      <c r="C458" s="321" t="s">
        <v>51</v>
      </c>
      <c r="D458" s="320"/>
      <c r="E458" s="320"/>
      <c r="F458" s="320"/>
      <c r="G458" s="320"/>
    </row>
    <row r="459" spans="2:7" ht="15.75" thickBot="1" x14ac:dyDescent="0.3">
      <c r="B459" s="308"/>
      <c r="C459" s="321" t="s">
        <v>105</v>
      </c>
      <c r="D459" s="320"/>
      <c r="E459" s="320"/>
      <c r="F459" s="320"/>
      <c r="G459" s="320"/>
    </row>
    <row r="460" spans="2:7" ht="15.75" thickBot="1" x14ac:dyDescent="0.3">
      <c r="B460" s="308"/>
      <c r="C460" s="321" t="s">
        <v>106</v>
      </c>
      <c r="D460" s="320"/>
      <c r="E460" s="320"/>
      <c r="F460" s="320"/>
      <c r="G460" s="320"/>
    </row>
    <row r="461" spans="2:7" ht="15.75" thickBot="1" x14ac:dyDescent="0.3">
      <c r="B461" s="308"/>
      <c r="C461" s="321" t="s">
        <v>107</v>
      </c>
      <c r="D461" s="320"/>
      <c r="E461" s="320"/>
      <c r="F461" s="320"/>
      <c r="G461" s="320"/>
    </row>
    <row r="462" spans="2:7" ht="15.75" thickBot="1" x14ac:dyDescent="0.3">
      <c r="B462" s="308"/>
      <c r="C462" s="319" t="s">
        <v>108</v>
      </c>
      <c r="D462" s="320">
        <f t="shared" ref="D462:G462" si="64">D463+D464+D465+D466</f>
        <v>0</v>
      </c>
      <c r="E462" s="320">
        <f t="shared" si="64"/>
        <v>60000</v>
      </c>
      <c r="F462" s="320">
        <f t="shared" si="64"/>
        <v>29509</v>
      </c>
      <c r="G462" s="320">
        <f t="shared" si="64"/>
        <v>0</v>
      </c>
    </row>
    <row r="463" spans="2:7" ht="15.75" thickBot="1" x14ac:dyDescent="0.3">
      <c r="B463" s="308"/>
      <c r="C463" s="321" t="s">
        <v>51</v>
      </c>
      <c r="D463" s="325"/>
      <c r="E463" s="320">
        <v>60000</v>
      </c>
      <c r="F463" s="320">
        <v>29509</v>
      </c>
      <c r="G463" s="330"/>
    </row>
    <row r="464" spans="2:7" ht="15.75" thickBot="1" x14ac:dyDescent="0.3">
      <c r="B464" s="308"/>
      <c r="C464" s="321" t="s">
        <v>105</v>
      </c>
      <c r="D464" s="325"/>
      <c r="E464" s="320"/>
      <c r="F464" s="320"/>
      <c r="G464" s="320"/>
    </row>
    <row r="465" spans="2:7" ht="15.75" thickBot="1" x14ac:dyDescent="0.3">
      <c r="B465" s="308"/>
      <c r="C465" s="321" t="s">
        <v>106</v>
      </c>
      <c r="D465" s="325"/>
      <c r="E465" s="320"/>
      <c r="F465" s="320"/>
      <c r="G465" s="320"/>
    </row>
    <row r="466" spans="2:7" ht="15.75" thickBot="1" x14ac:dyDescent="0.3">
      <c r="B466" s="308"/>
      <c r="C466" s="321" t="s">
        <v>107</v>
      </c>
      <c r="D466" s="325"/>
      <c r="E466" s="320"/>
      <c r="F466" s="320"/>
      <c r="G466" s="320"/>
    </row>
    <row r="467" spans="2:7" ht="15.75" thickBot="1" x14ac:dyDescent="0.3">
      <c r="B467" s="308"/>
      <c r="C467" s="478" t="s">
        <v>196</v>
      </c>
      <c r="D467" s="325">
        <f t="shared" ref="D467:G467" si="65">D457+D462</f>
        <v>0</v>
      </c>
      <c r="E467" s="325">
        <f t="shared" si="65"/>
        <v>60000</v>
      </c>
      <c r="F467" s="325">
        <f t="shared" si="65"/>
        <v>29509</v>
      </c>
      <c r="G467" s="325">
        <f t="shared" si="65"/>
        <v>0</v>
      </c>
    </row>
    <row r="468" spans="2:7" ht="15.75" thickBot="1" x14ac:dyDescent="0.3">
      <c r="B468" s="308"/>
      <c r="C468" s="467" t="s">
        <v>60</v>
      </c>
      <c r="D468" s="327">
        <v>0</v>
      </c>
      <c r="E468" s="327">
        <f>IF(E467-E449=0,0,"Error")</f>
        <v>0</v>
      </c>
      <c r="F468" s="327">
        <f t="shared" ref="F468:G468" si="66">IF(F467-F449=0,0,"Error")</f>
        <v>0</v>
      </c>
      <c r="G468" s="327">
        <f t="shared" si="66"/>
        <v>0</v>
      </c>
    </row>
    <row r="469" spans="2:7" ht="27" customHeight="1" thickBot="1" x14ac:dyDescent="0.3">
      <c r="B469" s="308"/>
      <c r="C469" s="309" t="s">
        <v>255</v>
      </c>
      <c r="D469" s="760" t="s">
        <v>601</v>
      </c>
      <c r="E469" s="761"/>
      <c r="F469" s="762"/>
      <c r="G469" s="763"/>
    </row>
    <row r="470" spans="2:7" ht="32.25" thickBot="1" x14ac:dyDescent="0.3">
      <c r="B470" s="308"/>
      <c r="C470" s="311" t="s">
        <v>283</v>
      </c>
      <c r="D470" s="764" t="s">
        <v>602</v>
      </c>
      <c r="E470" s="765"/>
      <c r="F470" s="479" t="s">
        <v>200</v>
      </c>
      <c r="G470" s="480" t="s">
        <v>603</v>
      </c>
    </row>
    <row r="471" spans="2:7" ht="48.75" customHeight="1" thickBot="1" x14ac:dyDescent="0.3">
      <c r="B471" s="310"/>
      <c r="C471" s="314" t="s">
        <v>38</v>
      </c>
      <c r="D471" s="736" t="s">
        <v>604</v>
      </c>
      <c r="E471" s="737"/>
      <c r="F471" s="728"/>
      <c r="G471" s="766"/>
    </row>
    <row r="472" spans="2:7" ht="15.75" thickBot="1" x14ac:dyDescent="0.3">
      <c r="B472" s="308"/>
      <c r="C472" s="314" t="s">
        <v>40</v>
      </c>
      <c r="D472" s="710" t="s">
        <v>605</v>
      </c>
      <c r="E472" s="711"/>
      <c r="F472" s="711"/>
      <c r="G472" s="712"/>
    </row>
    <row r="473" spans="2:7" x14ac:dyDescent="0.25">
      <c r="B473" s="308"/>
      <c r="C473" s="713"/>
      <c r="D473" s="315">
        <v>2020</v>
      </c>
      <c r="E473" s="315">
        <v>2021</v>
      </c>
      <c r="F473" s="315">
        <v>2022</v>
      </c>
      <c r="G473" s="315">
        <v>2023</v>
      </c>
    </row>
    <row r="474" spans="2:7" ht="12.75" customHeight="1" thickBot="1" x14ac:dyDescent="0.3">
      <c r="B474" s="308"/>
      <c r="C474" s="714"/>
      <c r="D474" s="316" t="s">
        <v>1</v>
      </c>
      <c r="E474" s="316" t="s">
        <v>16</v>
      </c>
      <c r="F474" s="316" t="s">
        <v>16</v>
      </c>
      <c r="G474" s="316" t="s">
        <v>16</v>
      </c>
    </row>
    <row r="475" spans="2:7" ht="12.75" customHeight="1" thickBot="1" x14ac:dyDescent="0.3">
      <c r="B475" s="308"/>
      <c r="C475" s="314" t="s">
        <v>42</v>
      </c>
      <c r="D475" s="317">
        <v>1</v>
      </c>
      <c r="E475" s="317"/>
      <c r="F475" s="317"/>
      <c r="G475" s="317"/>
    </row>
    <row r="476" spans="2:7" ht="15.75" thickBot="1" x14ac:dyDescent="0.3">
      <c r="B476" s="308"/>
      <c r="C476" s="314" t="s">
        <v>43</v>
      </c>
      <c r="D476" s="317">
        <f>D494</f>
        <v>5549</v>
      </c>
      <c r="E476" s="317">
        <f>E494</f>
        <v>0</v>
      </c>
      <c r="F476" s="317">
        <v>0</v>
      </c>
      <c r="G476" s="317">
        <v>0</v>
      </c>
    </row>
    <row r="477" spans="2:7" ht="15.75" thickBot="1" x14ac:dyDescent="0.3">
      <c r="B477" s="308"/>
      <c r="C477" s="314" t="s">
        <v>44</v>
      </c>
      <c r="D477" s="317">
        <f>D476/D475</f>
        <v>5549</v>
      </c>
      <c r="E477" s="317">
        <v>0</v>
      </c>
      <c r="F477" s="317">
        <v>0</v>
      </c>
      <c r="G477" s="317">
        <v>0</v>
      </c>
    </row>
    <row r="478" spans="2:7" ht="15.75" thickBot="1" x14ac:dyDescent="0.3">
      <c r="B478" s="308"/>
      <c r="C478" s="314" t="s">
        <v>45</v>
      </c>
      <c r="D478" s="461" t="s">
        <v>46</v>
      </c>
      <c r="E478" s="318">
        <v>0</v>
      </c>
      <c r="F478" s="318">
        <v>0</v>
      </c>
      <c r="G478" s="318">
        <v>0</v>
      </c>
    </row>
    <row r="479" spans="2:7" ht="15.75" thickBot="1" x14ac:dyDescent="0.3">
      <c r="B479" s="308"/>
      <c r="C479" s="314" t="s">
        <v>47</v>
      </c>
      <c r="D479" s="461" t="s">
        <v>46</v>
      </c>
      <c r="E479" s="318">
        <v>0</v>
      </c>
      <c r="F479" s="318">
        <v>0</v>
      </c>
      <c r="G479" s="318">
        <v>0</v>
      </c>
    </row>
    <row r="480" spans="2:7" ht="15.75" thickBot="1" x14ac:dyDescent="0.3">
      <c r="B480" s="308"/>
      <c r="C480" s="314" t="s">
        <v>48</v>
      </c>
      <c r="D480" s="461" t="s">
        <v>46</v>
      </c>
      <c r="E480" s="318">
        <v>0</v>
      </c>
      <c r="F480" s="318">
        <v>0</v>
      </c>
      <c r="G480" s="318">
        <v>0</v>
      </c>
    </row>
    <row r="481" spans="2:7" ht="15.75" thickBot="1" x14ac:dyDescent="0.3">
      <c r="B481" s="308"/>
      <c r="C481" s="715" t="s">
        <v>606</v>
      </c>
      <c r="D481" s="716"/>
      <c r="E481" s="716"/>
      <c r="F481" s="716"/>
      <c r="G481" s="717"/>
    </row>
    <row r="482" spans="2:7" x14ac:dyDescent="0.25">
      <c r="B482" s="308"/>
      <c r="C482" s="713"/>
      <c r="D482" s="315">
        <v>2020</v>
      </c>
      <c r="E482" s="315">
        <v>2021</v>
      </c>
      <c r="F482" s="315">
        <v>2022</v>
      </c>
      <c r="G482" s="315">
        <v>2023</v>
      </c>
    </row>
    <row r="483" spans="2:7" ht="12.75" customHeight="1" thickBot="1" x14ac:dyDescent="0.3">
      <c r="B483" s="308"/>
      <c r="C483" s="714"/>
      <c r="D483" s="316" t="s">
        <v>1</v>
      </c>
      <c r="E483" s="316" t="s">
        <v>16</v>
      </c>
      <c r="F483" s="316" t="s">
        <v>16</v>
      </c>
      <c r="G483" s="316" t="s">
        <v>16</v>
      </c>
    </row>
    <row r="484" spans="2:7" ht="12.75" customHeight="1" thickBot="1" x14ac:dyDescent="0.3">
      <c r="B484" s="308"/>
      <c r="C484" s="319" t="s">
        <v>104</v>
      </c>
      <c r="D484" s="320">
        <f>D485+D486+D487+D488</f>
        <v>0</v>
      </c>
      <c r="E484" s="320">
        <f>E485+E486+E487+E488</f>
        <v>0</v>
      </c>
      <c r="F484" s="320">
        <f t="shared" ref="F484:G484" si="67">F485+F486+F487+F488</f>
        <v>0</v>
      </c>
      <c r="G484" s="320">
        <f t="shared" si="67"/>
        <v>0</v>
      </c>
    </row>
    <row r="485" spans="2:7" ht="15.75" thickBot="1" x14ac:dyDescent="0.3">
      <c r="B485" s="308"/>
      <c r="C485" s="321" t="s">
        <v>51</v>
      </c>
      <c r="D485" s="320"/>
      <c r="E485" s="320"/>
      <c r="F485" s="320"/>
      <c r="G485" s="320"/>
    </row>
    <row r="486" spans="2:7" ht="15.75" thickBot="1" x14ac:dyDescent="0.3">
      <c r="B486" s="308"/>
      <c r="C486" s="321" t="s">
        <v>105</v>
      </c>
      <c r="D486" s="320"/>
      <c r="E486" s="320"/>
      <c r="F486" s="320"/>
      <c r="G486" s="320"/>
    </row>
    <row r="487" spans="2:7" ht="15.75" thickBot="1" x14ac:dyDescent="0.3">
      <c r="B487" s="308"/>
      <c r="C487" s="321" t="s">
        <v>106</v>
      </c>
      <c r="D487" s="320"/>
      <c r="E487" s="320"/>
      <c r="F487" s="320"/>
      <c r="G487" s="320"/>
    </row>
    <row r="488" spans="2:7" ht="15.75" thickBot="1" x14ac:dyDescent="0.3">
      <c r="B488" s="308"/>
      <c r="C488" s="321" t="s">
        <v>107</v>
      </c>
      <c r="D488" s="320"/>
      <c r="E488" s="320"/>
      <c r="F488" s="320"/>
      <c r="G488" s="320"/>
    </row>
    <row r="489" spans="2:7" ht="15.75" thickBot="1" x14ac:dyDescent="0.3">
      <c r="B489" s="308"/>
      <c r="C489" s="319" t="s">
        <v>108</v>
      </c>
      <c r="D489" s="325">
        <f>D490+D491+D492+D493</f>
        <v>5549</v>
      </c>
      <c r="E489" s="325">
        <f>E490+E491+E492+E493</f>
        <v>0</v>
      </c>
      <c r="F489" s="325">
        <f t="shared" ref="F489:G489" si="68">F490+F491+F492+F493</f>
        <v>0</v>
      </c>
      <c r="G489" s="325">
        <f t="shared" si="68"/>
        <v>0</v>
      </c>
    </row>
    <row r="490" spans="2:7" ht="15.75" thickBot="1" x14ac:dyDescent="0.3">
      <c r="B490" s="308"/>
      <c r="C490" s="321" t="s">
        <v>51</v>
      </c>
      <c r="D490" s="325"/>
      <c r="E490" s="320"/>
      <c r="F490" s="320"/>
      <c r="G490" s="320"/>
    </row>
    <row r="491" spans="2:7" ht="15.75" thickBot="1" x14ac:dyDescent="0.3">
      <c r="B491" s="308"/>
      <c r="C491" s="321" t="s">
        <v>105</v>
      </c>
      <c r="D491" s="325">
        <v>5045</v>
      </c>
      <c r="E491" s="320"/>
      <c r="F491" s="320"/>
      <c r="G491" s="320"/>
    </row>
    <row r="492" spans="2:7" ht="15.75" thickBot="1" x14ac:dyDescent="0.3">
      <c r="B492" s="308"/>
      <c r="C492" s="321" t="s">
        <v>106</v>
      </c>
      <c r="D492" s="325"/>
      <c r="E492" s="320">
        <v>0</v>
      </c>
      <c r="F492" s="320"/>
      <c r="G492" s="320"/>
    </row>
    <row r="493" spans="2:7" ht="15.75" thickBot="1" x14ac:dyDescent="0.3">
      <c r="B493" s="308"/>
      <c r="C493" s="321" t="s">
        <v>107</v>
      </c>
      <c r="D493" s="325">
        <v>504</v>
      </c>
      <c r="E493" s="320"/>
      <c r="F493" s="320"/>
      <c r="G493" s="320"/>
    </row>
    <row r="494" spans="2:7" ht="15.75" thickBot="1" x14ac:dyDescent="0.3">
      <c r="B494" s="308"/>
      <c r="C494" s="324" t="s">
        <v>240</v>
      </c>
      <c r="D494" s="325">
        <f>D484+D489</f>
        <v>5549</v>
      </c>
      <c r="E494" s="325">
        <f t="shared" ref="E494:G494" si="69">E484+E489</f>
        <v>0</v>
      </c>
      <c r="F494" s="325">
        <f t="shared" si="69"/>
        <v>0</v>
      </c>
      <c r="G494" s="325">
        <f t="shared" si="69"/>
        <v>0</v>
      </c>
    </row>
    <row r="495" spans="2:7" ht="15.75" thickBot="1" x14ac:dyDescent="0.3">
      <c r="B495" s="308"/>
      <c r="C495" s="326" t="s">
        <v>60</v>
      </c>
      <c r="D495" s="327">
        <f>IF(D494-D476=0,0,"Error")</f>
        <v>0</v>
      </c>
      <c r="E495" s="327">
        <v>0</v>
      </c>
      <c r="F495" s="327">
        <v>0</v>
      </c>
      <c r="G495" s="327">
        <v>0</v>
      </c>
    </row>
    <row r="496" spans="2:7" ht="35.25" customHeight="1" thickBot="1" x14ac:dyDescent="0.3">
      <c r="B496" s="308"/>
      <c r="C496" s="309" t="s">
        <v>243</v>
      </c>
      <c r="D496" s="767" t="s">
        <v>607</v>
      </c>
      <c r="E496" s="768"/>
      <c r="F496" s="481" t="s">
        <v>200</v>
      </c>
      <c r="G496" s="313" t="s">
        <v>608</v>
      </c>
    </row>
    <row r="497" spans="2:7" ht="49.5" customHeight="1" thickBot="1" x14ac:dyDescent="0.3">
      <c r="B497" s="308"/>
      <c r="C497" s="314" t="s">
        <v>38</v>
      </c>
      <c r="D497" s="727" t="s">
        <v>609</v>
      </c>
      <c r="E497" s="728"/>
      <c r="F497" s="728"/>
      <c r="G497" s="729"/>
    </row>
    <row r="498" spans="2:7" ht="15.75" thickBot="1" x14ac:dyDescent="0.3">
      <c r="B498" s="308"/>
      <c r="C498" s="314" t="s">
        <v>40</v>
      </c>
      <c r="D498" s="710" t="s">
        <v>610</v>
      </c>
      <c r="E498" s="711"/>
      <c r="F498" s="711"/>
      <c r="G498" s="712"/>
    </row>
    <row r="499" spans="2:7" x14ac:dyDescent="0.25">
      <c r="B499" s="308"/>
      <c r="C499" s="713"/>
      <c r="D499" s="315">
        <v>2020</v>
      </c>
      <c r="E499" s="315">
        <v>2021</v>
      </c>
      <c r="F499" s="315">
        <v>2022</v>
      </c>
      <c r="G499" s="315">
        <v>2023</v>
      </c>
    </row>
    <row r="500" spans="2:7" ht="15.75" thickBot="1" x14ac:dyDescent="0.3">
      <c r="B500" s="308"/>
      <c r="C500" s="714"/>
      <c r="D500" s="316" t="s">
        <v>1</v>
      </c>
      <c r="E500" s="316" t="s">
        <v>16</v>
      </c>
      <c r="F500" s="316" t="s">
        <v>16</v>
      </c>
      <c r="G500" s="316" t="s">
        <v>16</v>
      </c>
    </row>
    <row r="501" spans="2:7" ht="15.75" thickBot="1" x14ac:dyDescent="0.3">
      <c r="B501" s="308"/>
      <c r="C501" s="314" t="s">
        <v>42</v>
      </c>
      <c r="D501" s="461">
        <v>4</v>
      </c>
      <c r="E501" s="461"/>
      <c r="F501" s="314"/>
      <c r="G501" s="314"/>
    </row>
    <row r="502" spans="2:7" ht="15.75" thickBot="1" x14ac:dyDescent="0.3">
      <c r="B502" s="308"/>
      <c r="C502" s="314" t="s">
        <v>43</v>
      </c>
      <c r="D502" s="317">
        <f>D520</f>
        <v>4450</v>
      </c>
      <c r="E502" s="317">
        <f t="shared" ref="E502:G502" si="70">E520</f>
        <v>0</v>
      </c>
      <c r="F502" s="317">
        <f t="shared" si="70"/>
        <v>0</v>
      </c>
      <c r="G502" s="317">
        <f t="shared" si="70"/>
        <v>0</v>
      </c>
    </row>
    <row r="503" spans="2:7" ht="15.75" thickBot="1" x14ac:dyDescent="0.3">
      <c r="B503" s="308"/>
      <c r="C503" s="314" t="s">
        <v>44</v>
      </c>
      <c r="D503" s="317">
        <f>D502/D501</f>
        <v>1112.5</v>
      </c>
      <c r="E503" s="317" t="e">
        <f t="shared" ref="E503:G503" si="71">E502/E501</f>
        <v>#DIV/0!</v>
      </c>
      <c r="F503" s="317" t="e">
        <f t="shared" si="71"/>
        <v>#DIV/0!</v>
      </c>
      <c r="G503" s="317" t="e">
        <f t="shared" si="71"/>
        <v>#DIV/0!</v>
      </c>
    </row>
    <row r="504" spans="2:7" ht="15.75" thickBot="1" x14ac:dyDescent="0.3">
      <c r="B504" s="308"/>
      <c r="C504" s="314" t="s">
        <v>45</v>
      </c>
      <c r="D504" s="461" t="s">
        <v>46</v>
      </c>
      <c r="E504" s="318">
        <f>E501/D501-1</f>
        <v>-1</v>
      </c>
      <c r="F504" s="318" t="e">
        <f t="shared" ref="F504:G506" si="72">F501/E501-1</f>
        <v>#DIV/0!</v>
      </c>
      <c r="G504" s="318" t="e">
        <f t="shared" si="72"/>
        <v>#DIV/0!</v>
      </c>
    </row>
    <row r="505" spans="2:7" ht="26.25" customHeight="1" thickBot="1" x14ac:dyDescent="0.3">
      <c r="B505" s="308"/>
      <c r="C505" s="314" t="s">
        <v>47</v>
      </c>
      <c r="D505" s="461" t="s">
        <v>46</v>
      </c>
      <c r="E505" s="318">
        <f>E502/D502-1</f>
        <v>-1</v>
      </c>
      <c r="F505" s="318" t="e">
        <f t="shared" si="72"/>
        <v>#DIV/0!</v>
      </c>
      <c r="G505" s="318" t="e">
        <f t="shared" si="72"/>
        <v>#DIV/0!</v>
      </c>
    </row>
    <row r="506" spans="2:7" ht="28.5" customHeight="1" thickBot="1" x14ac:dyDescent="0.3">
      <c r="B506" s="308"/>
      <c r="C506" s="314" t="s">
        <v>48</v>
      </c>
      <c r="D506" s="461" t="s">
        <v>46</v>
      </c>
      <c r="E506" s="318" t="e">
        <f>E503/D503-1</f>
        <v>#DIV/0!</v>
      </c>
      <c r="F506" s="318" t="e">
        <f t="shared" si="72"/>
        <v>#DIV/0!</v>
      </c>
      <c r="G506" s="318" t="e">
        <f t="shared" si="72"/>
        <v>#DIV/0!</v>
      </c>
    </row>
    <row r="507" spans="2:7" ht="15.75" thickBot="1" x14ac:dyDescent="0.3">
      <c r="B507" s="308"/>
      <c r="C507" s="715" t="s">
        <v>611</v>
      </c>
      <c r="D507" s="716"/>
      <c r="E507" s="716"/>
      <c r="F507" s="716"/>
      <c r="G507" s="717"/>
    </row>
    <row r="508" spans="2:7" ht="12.75" customHeight="1" x14ac:dyDescent="0.25">
      <c r="B508" s="308"/>
      <c r="C508" s="713"/>
      <c r="D508" s="315">
        <v>2020</v>
      </c>
      <c r="E508" s="315">
        <v>2021</v>
      </c>
      <c r="F508" s="315">
        <v>2022</v>
      </c>
      <c r="G508" s="315">
        <v>2023</v>
      </c>
    </row>
    <row r="509" spans="2:7" ht="12.75" customHeight="1" thickBot="1" x14ac:dyDescent="0.3">
      <c r="B509" s="308"/>
      <c r="C509" s="714"/>
      <c r="D509" s="316" t="s">
        <v>1</v>
      </c>
      <c r="E509" s="316" t="s">
        <v>16</v>
      </c>
      <c r="F509" s="316" t="s">
        <v>16</v>
      </c>
      <c r="G509" s="316" t="s">
        <v>16</v>
      </c>
    </row>
    <row r="510" spans="2:7" ht="15.75" thickBot="1" x14ac:dyDescent="0.3">
      <c r="B510" s="308"/>
      <c r="C510" s="319" t="s">
        <v>104</v>
      </c>
      <c r="D510" s="320">
        <f>D511+D512+D513+D514</f>
        <v>0</v>
      </c>
      <c r="E510" s="320">
        <f t="shared" ref="E510:G510" si="73">E511+E512+E513+E514</f>
        <v>0</v>
      </c>
      <c r="F510" s="320">
        <f t="shared" si="73"/>
        <v>0</v>
      </c>
      <c r="G510" s="320">
        <f t="shared" si="73"/>
        <v>0</v>
      </c>
    </row>
    <row r="511" spans="2:7" ht="15.75" thickBot="1" x14ac:dyDescent="0.3">
      <c r="B511" s="308"/>
      <c r="C511" s="321" t="s">
        <v>51</v>
      </c>
      <c r="D511" s="320"/>
      <c r="E511" s="320"/>
      <c r="F511" s="320"/>
      <c r="G511" s="320"/>
    </row>
    <row r="512" spans="2:7" ht="15.75" thickBot="1" x14ac:dyDescent="0.3">
      <c r="B512" s="308"/>
      <c r="C512" s="321" t="s">
        <v>105</v>
      </c>
      <c r="D512" s="320"/>
      <c r="E512" s="320"/>
      <c r="F512" s="320"/>
      <c r="G512" s="320"/>
    </row>
    <row r="513" spans="2:7" ht="15.75" thickBot="1" x14ac:dyDescent="0.3">
      <c r="B513" s="308"/>
      <c r="C513" s="321" t="s">
        <v>106</v>
      </c>
      <c r="D513" s="320"/>
      <c r="E513" s="320"/>
      <c r="F513" s="320"/>
      <c r="G513" s="320"/>
    </row>
    <row r="514" spans="2:7" ht="15.75" thickBot="1" x14ac:dyDescent="0.3">
      <c r="B514" s="308"/>
      <c r="C514" s="321" t="s">
        <v>107</v>
      </c>
      <c r="D514" s="320"/>
      <c r="E514" s="320"/>
      <c r="F514" s="320"/>
      <c r="G514" s="320"/>
    </row>
    <row r="515" spans="2:7" ht="15.75" thickBot="1" x14ac:dyDescent="0.3">
      <c r="B515" s="308"/>
      <c r="C515" s="319" t="s">
        <v>108</v>
      </c>
      <c r="D515" s="325">
        <f>D516+D517+D518+D519</f>
        <v>4450</v>
      </c>
      <c r="E515" s="325">
        <f t="shared" ref="E515:G515" si="74">E516+E517+E518+E519</f>
        <v>0</v>
      </c>
      <c r="F515" s="325">
        <f t="shared" si="74"/>
        <v>0</v>
      </c>
      <c r="G515" s="325">
        <f t="shared" si="74"/>
        <v>0</v>
      </c>
    </row>
    <row r="516" spans="2:7" ht="15.75" thickBot="1" x14ac:dyDescent="0.3">
      <c r="B516" s="308"/>
      <c r="C516" s="321" t="s">
        <v>51</v>
      </c>
      <c r="D516" s="325"/>
      <c r="E516" s="320"/>
      <c r="F516" s="320"/>
      <c r="G516" s="320"/>
    </row>
    <row r="517" spans="2:7" ht="12.75" customHeight="1" thickBot="1" x14ac:dyDescent="0.3">
      <c r="B517" s="308"/>
      <c r="C517" s="321" t="s">
        <v>105</v>
      </c>
      <c r="D517" s="325">
        <v>4450</v>
      </c>
      <c r="E517" s="320"/>
      <c r="F517" s="320"/>
      <c r="G517" s="320"/>
    </row>
    <row r="518" spans="2:7" ht="12" customHeight="1" thickBot="1" x14ac:dyDescent="0.3">
      <c r="B518" s="308"/>
      <c r="C518" s="321" t="s">
        <v>106</v>
      </c>
      <c r="D518" s="325"/>
      <c r="E518" s="320"/>
      <c r="F518" s="320"/>
      <c r="G518" s="320"/>
    </row>
    <row r="519" spans="2:7" ht="15.75" thickBot="1" x14ac:dyDescent="0.3">
      <c r="B519" s="308"/>
      <c r="C519" s="321" t="s">
        <v>107</v>
      </c>
      <c r="D519" s="325"/>
      <c r="E519" s="320">
        <v>0</v>
      </c>
      <c r="F519" s="320"/>
      <c r="G519" s="320"/>
    </row>
    <row r="520" spans="2:7" ht="15.75" thickBot="1" x14ac:dyDescent="0.3">
      <c r="B520" s="308"/>
      <c r="C520" s="324" t="s">
        <v>612</v>
      </c>
      <c r="D520" s="325">
        <f>D510+D515</f>
        <v>4450</v>
      </c>
      <c r="E520" s="325">
        <f t="shared" ref="E520:G520" si="75">E510+E515</f>
        <v>0</v>
      </c>
      <c r="F520" s="325">
        <f t="shared" si="75"/>
        <v>0</v>
      </c>
      <c r="G520" s="325">
        <f t="shared" si="75"/>
        <v>0</v>
      </c>
    </row>
    <row r="521" spans="2:7" ht="15.75" thickBot="1" x14ac:dyDescent="0.3">
      <c r="B521" s="308"/>
      <c r="C521" s="326" t="s">
        <v>60</v>
      </c>
      <c r="D521" s="327">
        <f>IF(D520-D502=0,0,"Error")</f>
        <v>0</v>
      </c>
      <c r="E521" s="327">
        <f>IF(E520-E502=0,0,"Error")</f>
        <v>0</v>
      </c>
      <c r="F521" s="327">
        <f t="shared" ref="F521:G521" si="76">IF(F520-F502=0,0,"Error")</f>
        <v>0</v>
      </c>
      <c r="G521" s="327">
        <f t="shared" si="76"/>
        <v>0</v>
      </c>
    </row>
    <row r="522" spans="2:7" ht="31.5" customHeight="1" thickBot="1" x14ac:dyDescent="0.3">
      <c r="B522" s="308"/>
      <c r="C522" s="457" t="s">
        <v>82</v>
      </c>
      <c r="D522" s="724" t="s">
        <v>613</v>
      </c>
      <c r="E522" s="725"/>
      <c r="F522" s="725"/>
      <c r="G522" s="726"/>
    </row>
    <row r="523" spans="2:7" ht="15.75" thickBot="1" x14ac:dyDescent="0.3">
      <c r="B523" s="308"/>
      <c r="C523" s="727" t="s">
        <v>84</v>
      </c>
      <c r="D523" s="728"/>
      <c r="E523" s="728"/>
      <c r="F523" s="728"/>
      <c r="G523" s="729"/>
    </row>
    <row r="524" spans="2:7" ht="23.25" thickBot="1" x14ac:dyDescent="0.3">
      <c r="B524" s="308"/>
      <c r="C524" s="456" t="s">
        <v>614</v>
      </c>
      <c r="D524" s="482">
        <v>1400</v>
      </c>
      <c r="E524" s="482">
        <v>1300</v>
      </c>
      <c r="F524" s="482">
        <v>1200</v>
      </c>
      <c r="G524" s="482">
        <v>1599</v>
      </c>
    </row>
    <row r="525" spans="2:7" ht="34.5" thickBot="1" x14ac:dyDescent="0.3">
      <c r="B525" s="308"/>
      <c r="C525" s="456" t="s">
        <v>615</v>
      </c>
      <c r="D525" s="330">
        <v>350</v>
      </c>
      <c r="E525" s="330">
        <v>320</v>
      </c>
      <c r="F525" s="330">
        <v>300</v>
      </c>
      <c r="G525" s="482">
        <v>383</v>
      </c>
    </row>
    <row r="526" spans="2:7" ht="23.25" thickBot="1" x14ac:dyDescent="0.3">
      <c r="B526" s="308"/>
      <c r="C526" s="456" t="s">
        <v>616</v>
      </c>
      <c r="D526" s="483">
        <v>55</v>
      </c>
      <c r="E526" s="483">
        <v>40</v>
      </c>
      <c r="F526" s="483">
        <v>38</v>
      </c>
      <c r="G526" s="482">
        <v>60</v>
      </c>
    </row>
    <row r="527" spans="2:7" ht="15.75" thickBot="1" x14ac:dyDescent="0.3">
      <c r="B527" s="308"/>
      <c r="C527" s="458" t="s">
        <v>617</v>
      </c>
      <c r="D527" s="330">
        <v>35</v>
      </c>
      <c r="E527" s="330">
        <v>30</v>
      </c>
      <c r="F527" s="330">
        <v>26</v>
      </c>
      <c r="G527" s="482">
        <v>38</v>
      </c>
    </row>
    <row r="528" spans="2:7" ht="15.75" thickBot="1" x14ac:dyDescent="0.3">
      <c r="B528" s="308"/>
      <c r="C528" s="730" t="s">
        <v>89</v>
      </c>
      <c r="D528" s="731"/>
      <c r="E528" s="731"/>
      <c r="F528" s="731"/>
      <c r="G528" s="732"/>
    </row>
    <row r="529" spans="2:7" ht="15.75" thickBot="1" x14ac:dyDescent="0.3">
      <c r="B529" s="308"/>
      <c r="C529" s="701" t="s">
        <v>34</v>
      </c>
      <c r="D529" s="702"/>
      <c r="E529" s="702"/>
      <c r="F529" s="702"/>
      <c r="G529" s="703"/>
    </row>
    <row r="530" spans="2:7" ht="15.75" thickBot="1" x14ac:dyDescent="0.3">
      <c r="B530" s="308"/>
      <c r="C530" s="311" t="s">
        <v>35</v>
      </c>
      <c r="D530" s="704" t="s">
        <v>618</v>
      </c>
      <c r="E530" s="705"/>
      <c r="F530" s="706"/>
      <c r="G530" s="459" t="s">
        <v>619</v>
      </c>
    </row>
    <row r="531" spans="2:7" ht="29.25" customHeight="1" thickBot="1" x14ac:dyDescent="0.3">
      <c r="B531" s="308"/>
      <c r="C531" s="314" t="s">
        <v>38</v>
      </c>
      <c r="D531" s="707" t="s">
        <v>620</v>
      </c>
      <c r="E531" s="708"/>
      <c r="F531" s="708"/>
      <c r="G531" s="709"/>
    </row>
    <row r="532" spans="2:7" ht="15.75" thickBot="1" x14ac:dyDescent="0.3">
      <c r="B532" s="308"/>
      <c r="C532" s="314" t="s">
        <v>40</v>
      </c>
      <c r="D532" s="710" t="s">
        <v>621</v>
      </c>
      <c r="E532" s="711"/>
      <c r="F532" s="711"/>
      <c r="G532" s="712"/>
    </row>
    <row r="533" spans="2:7" x14ac:dyDescent="0.25">
      <c r="B533" s="308"/>
      <c r="C533" s="713"/>
      <c r="D533" s="315">
        <v>2020</v>
      </c>
      <c r="E533" s="315">
        <v>2021</v>
      </c>
      <c r="F533" s="315">
        <v>2022</v>
      </c>
      <c r="G533" s="315">
        <v>2023</v>
      </c>
    </row>
    <row r="534" spans="2:7" ht="15.75" thickBot="1" x14ac:dyDescent="0.3">
      <c r="B534" s="308"/>
      <c r="C534" s="714"/>
      <c r="D534" s="316" t="s">
        <v>1</v>
      </c>
      <c r="E534" s="316" t="s">
        <v>16</v>
      </c>
      <c r="F534" s="316" t="s">
        <v>16</v>
      </c>
      <c r="G534" s="316" t="s">
        <v>16</v>
      </c>
    </row>
    <row r="535" spans="2:7" ht="15.75" thickBot="1" x14ac:dyDescent="0.3">
      <c r="B535" s="308"/>
      <c r="C535" s="314" t="s">
        <v>42</v>
      </c>
      <c r="D535" s="332">
        <v>96000</v>
      </c>
      <c r="E535" s="332">
        <v>97000</v>
      </c>
      <c r="F535" s="332">
        <v>96000</v>
      </c>
      <c r="G535" s="332">
        <v>96500</v>
      </c>
    </row>
    <row r="536" spans="2:7" ht="15.75" thickBot="1" x14ac:dyDescent="0.3">
      <c r="B536" s="308"/>
      <c r="C536" s="314" t="s">
        <v>43</v>
      </c>
      <c r="D536" s="317">
        <f>D565</f>
        <v>491900</v>
      </c>
      <c r="E536" s="317">
        <f t="shared" ref="E536:G536" si="77">E565</f>
        <v>502350</v>
      </c>
      <c r="F536" s="317">
        <f t="shared" si="77"/>
        <v>503100</v>
      </c>
      <c r="G536" s="317">
        <f t="shared" si="77"/>
        <v>503100</v>
      </c>
    </row>
    <row r="537" spans="2:7" ht="15.75" thickBot="1" x14ac:dyDescent="0.3">
      <c r="B537" s="308"/>
      <c r="C537" s="314" t="s">
        <v>44</v>
      </c>
      <c r="D537" s="317">
        <f>D536/D535</f>
        <v>5.1239583333333334</v>
      </c>
      <c r="E537" s="317">
        <f t="shared" ref="E537:G537" si="78">E536/E535</f>
        <v>5.1788659793814436</v>
      </c>
      <c r="F537" s="317">
        <f t="shared" si="78"/>
        <v>5.2406249999999996</v>
      </c>
      <c r="G537" s="317">
        <f t="shared" si="78"/>
        <v>5.2134715025906733</v>
      </c>
    </row>
    <row r="538" spans="2:7" ht="15.75" thickBot="1" x14ac:dyDescent="0.3">
      <c r="B538" s="308"/>
      <c r="C538" s="314" t="s">
        <v>45</v>
      </c>
      <c r="D538" s="461" t="s">
        <v>46</v>
      </c>
      <c r="E538" s="318">
        <f>E535/D535-1</f>
        <v>1.0416666666666741E-2</v>
      </c>
      <c r="F538" s="318">
        <f t="shared" ref="F538:G540" si="79">F535/E535-1</f>
        <v>-1.0309278350515427E-2</v>
      </c>
      <c r="G538" s="318">
        <f t="shared" si="79"/>
        <v>5.2083333333332593E-3</v>
      </c>
    </row>
    <row r="539" spans="2:7" ht="15.75" thickBot="1" x14ac:dyDescent="0.3">
      <c r="B539" s="308"/>
      <c r="C539" s="314" t="s">
        <v>47</v>
      </c>
      <c r="D539" s="461" t="s">
        <v>46</v>
      </c>
      <c r="E539" s="318">
        <f>E536/D536-1</f>
        <v>2.1244155316121116E-2</v>
      </c>
      <c r="F539" s="318">
        <f t="shared" si="79"/>
        <v>1.4929829799941174E-3</v>
      </c>
      <c r="G539" s="318">
        <f t="shared" si="79"/>
        <v>0</v>
      </c>
    </row>
    <row r="540" spans="2:7" ht="15.75" thickBot="1" x14ac:dyDescent="0.3">
      <c r="B540" s="308"/>
      <c r="C540" s="314" t="s">
        <v>48</v>
      </c>
      <c r="D540" s="461" t="s">
        <v>46</v>
      </c>
      <c r="E540" s="318">
        <f>E537/D537-1</f>
        <v>1.0715865055130225E-2</v>
      </c>
      <c r="F540" s="318">
        <f t="shared" si="79"/>
        <v>1.1925201552702269E-2</v>
      </c>
      <c r="G540" s="318">
        <f t="shared" si="79"/>
        <v>-5.1813471502590858E-3</v>
      </c>
    </row>
    <row r="541" spans="2:7" ht="15.75" thickBot="1" x14ac:dyDescent="0.3">
      <c r="B541" s="308"/>
      <c r="C541" s="715" t="s">
        <v>546</v>
      </c>
      <c r="D541" s="716"/>
      <c r="E541" s="716"/>
      <c r="F541" s="716"/>
      <c r="G541" s="717"/>
    </row>
    <row r="542" spans="2:7" x14ac:dyDescent="0.25">
      <c r="B542" s="308"/>
      <c r="C542" s="713"/>
      <c r="D542" s="315">
        <v>2020</v>
      </c>
      <c r="E542" s="315">
        <v>2021</v>
      </c>
      <c r="F542" s="315">
        <v>2022</v>
      </c>
      <c r="G542" s="315">
        <v>2023</v>
      </c>
    </row>
    <row r="543" spans="2:7" ht="15.75" thickBot="1" x14ac:dyDescent="0.3">
      <c r="B543" s="308"/>
      <c r="C543" s="714"/>
      <c r="D543" s="316" t="s">
        <v>1</v>
      </c>
      <c r="E543" s="316" t="s">
        <v>16</v>
      </c>
      <c r="F543" s="316" t="s">
        <v>16</v>
      </c>
      <c r="G543" s="316" t="s">
        <v>16</v>
      </c>
    </row>
    <row r="544" spans="2:7" ht="15.75" thickBot="1" x14ac:dyDescent="0.3">
      <c r="B544" s="308"/>
      <c r="C544" s="319" t="s">
        <v>50</v>
      </c>
      <c r="D544" s="320">
        <f>D545+D546</f>
        <v>323700</v>
      </c>
      <c r="E544" s="320">
        <f t="shared" ref="E544:G544" si="80">E545+E546</f>
        <v>339500</v>
      </c>
      <c r="F544" s="320">
        <f t="shared" si="80"/>
        <v>339500</v>
      </c>
      <c r="G544" s="320">
        <f t="shared" si="80"/>
        <v>339500</v>
      </c>
    </row>
    <row r="545" spans="2:7" ht="12.75" customHeight="1" thickBot="1" x14ac:dyDescent="0.3">
      <c r="B545" s="308"/>
      <c r="C545" s="321" t="s">
        <v>51</v>
      </c>
      <c r="D545" s="320">
        <v>323700</v>
      </c>
      <c r="E545" s="320">
        <v>339500</v>
      </c>
      <c r="F545" s="320">
        <v>339500</v>
      </c>
      <c r="G545" s="320">
        <v>339500</v>
      </c>
    </row>
    <row r="546" spans="2:7" ht="12.75" customHeight="1" thickBot="1" x14ac:dyDescent="0.3">
      <c r="B546" s="308"/>
      <c r="C546" s="321" t="s">
        <v>52</v>
      </c>
      <c r="D546" s="325"/>
      <c r="E546" s="463"/>
      <c r="F546" s="463"/>
      <c r="G546" s="463"/>
    </row>
    <row r="547" spans="2:7" ht="24.75" thickBot="1" x14ac:dyDescent="0.3">
      <c r="B547" s="308"/>
      <c r="C547" s="319" t="s">
        <v>53</v>
      </c>
      <c r="D547" s="320">
        <f>D548+D549</f>
        <v>54300</v>
      </c>
      <c r="E547" s="320">
        <f t="shared" ref="E547:G547" si="81">E548+E549</f>
        <v>56600</v>
      </c>
      <c r="F547" s="320">
        <f t="shared" si="81"/>
        <v>56600</v>
      </c>
      <c r="G547" s="320">
        <f t="shared" si="81"/>
        <v>56600</v>
      </c>
    </row>
    <row r="548" spans="2:7" ht="15.75" thickBot="1" x14ac:dyDescent="0.3">
      <c r="B548" s="308"/>
      <c r="C548" s="321" t="s">
        <v>51</v>
      </c>
      <c r="D548" s="320">
        <v>54300</v>
      </c>
      <c r="E548" s="320">
        <v>56600</v>
      </c>
      <c r="F548" s="320">
        <v>56600</v>
      </c>
      <c r="G548" s="320">
        <v>56600</v>
      </c>
    </row>
    <row r="549" spans="2:7" ht="15.75" thickBot="1" x14ac:dyDescent="0.3">
      <c r="B549" s="308"/>
      <c r="C549" s="321" t="s">
        <v>52</v>
      </c>
      <c r="D549" s="325"/>
      <c r="E549" s="320"/>
      <c r="F549" s="320"/>
      <c r="G549" s="320"/>
    </row>
    <row r="550" spans="2:7" ht="15.75" thickBot="1" x14ac:dyDescent="0.3">
      <c r="B550" s="308"/>
      <c r="C550" s="319" t="s">
        <v>54</v>
      </c>
      <c r="D550" s="325">
        <f>D551+D552</f>
        <v>113900</v>
      </c>
      <c r="E550" s="325">
        <f t="shared" ref="E550:G550" si="82">E551+E552</f>
        <v>106250</v>
      </c>
      <c r="F550" s="325">
        <f t="shared" si="82"/>
        <v>107000</v>
      </c>
      <c r="G550" s="325">
        <f t="shared" si="82"/>
        <v>107000</v>
      </c>
    </row>
    <row r="551" spans="2:7" ht="15.75" thickBot="1" x14ac:dyDescent="0.3">
      <c r="B551" s="308"/>
      <c r="C551" s="321" t="s">
        <v>51</v>
      </c>
      <c r="D551" s="320">
        <v>113900</v>
      </c>
      <c r="E551" s="320">
        <v>106250</v>
      </c>
      <c r="F551" s="320">
        <v>107000</v>
      </c>
      <c r="G551" s="330">
        <v>107000</v>
      </c>
    </row>
    <row r="552" spans="2:7" ht="15.75" thickBot="1" x14ac:dyDescent="0.3">
      <c r="B552" s="308"/>
      <c r="C552" s="321" t="s">
        <v>52</v>
      </c>
      <c r="D552" s="325"/>
      <c r="E552" s="320"/>
      <c r="F552" s="320"/>
      <c r="G552" s="320"/>
    </row>
    <row r="553" spans="2:7" ht="15.75" thickBot="1" x14ac:dyDescent="0.3">
      <c r="B553" s="308"/>
      <c r="C553" s="319" t="s">
        <v>55</v>
      </c>
      <c r="D553" s="325"/>
      <c r="E553" s="320"/>
      <c r="F553" s="320"/>
      <c r="G553" s="320"/>
    </row>
    <row r="554" spans="2:7" ht="12.75" customHeight="1" thickBot="1" x14ac:dyDescent="0.3">
      <c r="B554" s="308"/>
      <c r="C554" s="321" t="s">
        <v>51</v>
      </c>
      <c r="D554" s="325"/>
      <c r="E554" s="320"/>
      <c r="F554" s="320"/>
      <c r="G554" s="320"/>
    </row>
    <row r="555" spans="2:7" ht="12.75" customHeight="1" thickBot="1" x14ac:dyDescent="0.3">
      <c r="B555" s="308"/>
      <c r="C555" s="321" t="s">
        <v>52</v>
      </c>
      <c r="D555" s="325"/>
      <c r="E555" s="320"/>
      <c r="F555" s="320"/>
      <c r="G555" s="320"/>
    </row>
    <row r="556" spans="2:7" ht="15.75" thickBot="1" x14ac:dyDescent="0.3">
      <c r="B556" s="308"/>
      <c r="C556" s="319" t="s">
        <v>56</v>
      </c>
      <c r="D556" s="325"/>
      <c r="E556" s="320"/>
      <c r="F556" s="320"/>
      <c r="G556" s="320"/>
    </row>
    <row r="557" spans="2:7" ht="15.75" thickBot="1" x14ac:dyDescent="0.3">
      <c r="B557" s="308"/>
      <c r="C557" s="321" t="s">
        <v>51</v>
      </c>
      <c r="D557" s="325"/>
      <c r="E557" s="320"/>
      <c r="F557" s="320"/>
      <c r="G557" s="320"/>
    </row>
    <row r="558" spans="2:7" ht="15.75" thickBot="1" x14ac:dyDescent="0.3">
      <c r="B558" s="308"/>
      <c r="C558" s="321" t="s">
        <v>52</v>
      </c>
      <c r="D558" s="325"/>
      <c r="E558" s="320"/>
      <c r="F558" s="320"/>
      <c r="G558" s="320"/>
    </row>
    <row r="559" spans="2:7" ht="15.75" thickBot="1" x14ac:dyDescent="0.3">
      <c r="B559" s="308"/>
      <c r="C559" s="319" t="s">
        <v>57</v>
      </c>
      <c r="D559" s="325"/>
      <c r="E559" s="320"/>
      <c r="F559" s="320"/>
      <c r="G559" s="320"/>
    </row>
    <row r="560" spans="2:7" ht="15.75" thickBot="1" x14ac:dyDescent="0.3">
      <c r="B560" s="308"/>
      <c r="C560" s="321" t="s">
        <v>51</v>
      </c>
      <c r="D560" s="325"/>
      <c r="E560" s="320"/>
      <c r="F560" s="320"/>
      <c r="G560" s="320"/>
    </row>
    <row r="561" spans="2:7" ht="15.75" thickBot="1" x14ac:dyDescent="0.3">
      <c r="B561" s="308"/>
      <c r="C561" s="321" t="s">
        <v>52</v>
      </c>
      <c r="D561" s="325"/>
      <c r="E561" s="320"/>
      <c r="F561" s="320"/>
      <c r="G561" s="320"/>
    </row>
    <row r="562" spans="2:7" ht="24.75" thickBot="1" x14ac:dyDescent="0.3">
      <c r="B562" s="308"/>
      <c r="C562" s="319" t="s">
        <v>58</v>
      </c>
      <c r="D562" s="325">
        <v>0</v>
      </c>
      <c r="E562" s="320">
        <v>0</v>
      </c>
      <c r="F562" s="320">
        <f>E562*1.03*0.99</f>
        <v>0</v>
      </c>
      <c r="G562" s="320">
        <f>F562*1.03*0.99</f>
        <v>0</v>
      </c>
    </row>
    <row r="563" spans="2:7" ht="15.75" thickBot="1" x14ac:dyDescent="0.3">
      <c r="B563" s="308"/>
      <c r="C563" s="321" t="s">
        <v>51</v>
      </c>
      <c r="D563" s="325"/>
      <c r="E563" s="464"/>
      <c r="F563" s="464"/>
      <c r="G563" s="464"/>
    </row>
    <row r="564" spans="2:7" ht="15.75" thickBot="1" x14ac:dyDescent="0.3">
      <c r="B564" s="308"/>
      <c r="C564" s="321" t="s">
        <v>52</v>
      </c>
      <c r="D564" s="325"/>
      <c r="E564" s="465"/>
      <c r="F564" s="464"/>
      <c r="G564" s="464"/>
    </row>
    <row r="565" spans="2:7" ht="15.75" thickBot="1" x14ac:dyDescent="0.3">
      <c r="B565" s="308"/>
      <c r="C565" s="466" t="s">
        <v>59</v>
      </c>
      <c r="D565" s="325">
        <f>D562+D559+D556+D553+D550+D547+D544</f>
        <v>491900</v>
      </c>
      <c r="E565" s="325">
        <f t="shared" ref="E565:G565" si="83">E562+E559+E556+E553+E550+E547+E544</f>
        <v>502350</v>
      </c>
      <c r="F565" s="325">
        <f t="shared" si="83"/>
        <v>503100</v>
      </c>
      <c r="G565" s="325">
        <f t="shared" si="83"/>
        <v>503100</v>
      </c>
    </row>
    <row r="566" spans="2:7" ht="15.75" thickBot="1" x14ac:dyDescent="0.3">
      <c r="B566" s="308"/>
      <c r="C566" s="467" t="s">
        <v>60</v>
      </c>
      <c r="D566" s="468">
        <f>IF(D565-D536=0,0,"Error")</f>
        <v>0</v>
      </c>
      <c r="E566" s="468">
        <f>IF(E565-E536=0,0,"Error")</f>
        <v>0</v>
      </c>
      <c r="F566" s="468">
        <f>IF(F565-F536=0,0,"Error")</f>
        <v>0</v>
      </c>
      <c r="G566" s="327">
        <f>IF(G565-G536=0,0,"Error")</f>
        <v>0</v>
      </c>
    </row>
    <row r="567" spans="2:7" ht="26.25" customHeight="1" thickBot="1" x14ac:dyDescent="0.3">
      <c r="B567" s="308"/>
      <c r="C567" s="469" t="s">
        <v>61</v>
      </c>
      <c r="D567" s="704" t="s">
        <v>622</v>
      </c>
      <c r="E567" s="705"/>
      <c r="F567" s="706"/>
      <c r="G567" s="471" t="s">
        <v>623</v>
      </c>
    </row>
    <row r="568" spans="2:7" ht="36" customHeight="1" thickBot="1" x14ac:dyDescent="0.3">
      <c r="B568" s="308"/>
      <c r="C568" s="314" t="s">
        <v>38</v>
      </c>
      <c r="D568" s="736" t="s">
        <v>624</v>
      </c>
      <c r="E568" s="737"/>
      <c r="F568" s="737"/>
      <c r="G568" s="729"/>
    </row>
    <row r="569" spans="2:7" ht="15.75" thickBot="1" x14ac:dyDescent="0.3">
      <c r="B569" s="308"/>
      <c r="C569" s="314" t="s">
        <v>40</v>
      </c>
      <c r="D569" s="710" t="s">
        <v>625</v>
      </c>
      <c r="E569" s="711"/>
      <c r="F569" s="711"/>
      <c r="G569" s="712"/>
    </row>
    <row r="570" spans="2:7" x14ac:dyDescent="0.25">
      <c r="B570" s="308"/>
      <c r="C570" s="713"/>
      <c r="D570" s="315">
        <v>2020</v>
      </c>
      <c r="E570" s="315">
        <v>2021</v>
      </c>
      <c r="F570" s="315">
        <v>2022</v>
      </c>
      <c r="G570" s="315">
        <v>2023</v>
      </c>
    </row>
    <row r="571" spans="2:7" ht="15.75" thickBot="1" x14ac:dyDescent="0.3">
      <c r="B571" s="308"/>
      <c r="C571" s="714"/>
      <c r="D571" s="316" t="s">
        <v>1</v>
      </c>
      <c r="E571" s="316" t="s">
        <v>16</v>
      </c>
      <c r="F571" s="316" t="s">
        <v>16</v>
      </c>
      <c r="G571" s="316" t="s">
        <v>16</v>
      </c>
    </row>
    <row r="572" spans="2:7" ht="15.75" thickBot="1" x14ac:dyDescent="0.3">
      <c r="B572" s="308"/>
      <c r="C572" s="314" t="s">
        <v>42</v>
      </c>
      <c r="D572" s="461">
        <v>6000</v>
      </c>
      <c r="E572" s="461">
        <v>6400</v>
      </c>
      <c r="F572" s="461">
        <v>1500</v>
      </c>
      <c r="G572" s="461">
        <v>6000</v>
      </c>
    </row>
    <row r="573" spans="2:7" ht="15.75" thickBot="1" x14ac:dyDescent="0.3">
      <c r="B573" s="308"/>
      <c r="C573" s="314" t="s">
        <v>43</v>
      </c>
      <c r="D573" s="317">
        <f>D602</f>
        <v>60000</v>
      </c>
      <c r="E573" s="317">
        <f>E602</f>
        <v>80000</v>
      </c>
      <c r="F573" s="317">
        <f t="shared" ref="F573:G573" si="84">F602</f>
        <v>28011</v>
      </c>
      <c r="G573" s="317">
        <f t="shared" si="84"/>
        <v>33011</v>
      </c>
    </row>
    <row r="574" spans="2:7" ht="15.75" thickBot="1" x14ac:dyDescent="0.3">
      <c r="B574" s="308"/>
      <c r="C574" s="314" t="s">
        <v>44</v>
      </c>
      <c r="D574" s="317">
        <f>D573/D572</f>
        <v>10</v>
      </c>
      <c r="E574" s="317">
        <f>E573/E572</f>
        <v>12.5</v>
      </c>
      <c r="F574" s="317">
        <f>F573/F572</f>
        <v>18.673999999999999</v>
      </c>
      <c r="G574" s="317">
        <f>G573/G572</f>
        <v>5.5018333333333329</v>
      </c>
    </row>
    <row r="575" spans="2:7" ht="15.75" thickBot="1" x14ac:dyDescent="0.3">
      <c r="B575" s="308"/>
      <c r="C575" s="314" t="s">
        <v>45</v>
      </c>
      <c r="D575" s="461"/>
      <c r="E575" s="318">
        <f>E572/D572-1</f>
        <v>6.6666666666666652E-2</v>
      </c>
      <c r="F575" s="318">
        <f>F572/E572-1</f>
        <v>-0.765625</v>
      </c>
      <c r="G575" s="318">
        <f>G572/F572-1</f>
        <v>3</v>
      </c>
    </row>
    <row r="576" spans="2:7" ht="15.75" thickBot="1" x14ac:dyDescent="0.3">
      <c r="B576" s="308"/>
      <c r="C576" s="314" t="s">
        <v>47</v>
      </c>
      <c r="D576" s="461"/>
      <c r="E576" s="318">
        <f>E573/D573-1</f>
        <v>0.33333333333333326</v>
      </c>
      <c r="F576" s="318">
        <f t="shared" ref="F576:G577" si="85">F573/E573-1</f>
        <v>-0.64986250000000001</v>
      </c>
      <c r="G576" s="318">
        <f t="shared" si="85"/>
        <v>0.1785013030595124</v>
      </c>
    </row>
    <row r="577" spans="1:7" ht="15.75" thickBot="1" x14ac:dyDescent="0.3">
      <c r="B577" s="308"/>
      <c r="C577" s="314" t="s">
        <v>48</v>
      </c>
      <c r="D577" s="461"/>
      <c r="E577" s="318">
        <f>E574/D574-1</f>
        <v>0.25</v>
      </c>
      <c r="F577" s="318">
        <f t="shared" si="85"/>
        <v>0.49391999999999991</v>
      </c>
      <c r="G577" s="318">
        <f t="shared" si="85"/>
        <v>-0.7053746742351219</v>
      </c>
    </row>
    <row r="578" spans="1:7" ht="17.25" customHeight="1" thickBot="1" x14ac:dyDescent="0.3">
      <c r="B578" s="308"/>
      <c r="C578" s="715" t="s">
        <v>551</v>
      </c>
      <c r="D578" s="716"/>
      <c r="E578" s="716"/>
      <c r="F578" s="716"/>
      <c r="G578" s="717"/>
    </row>
    <row r="579" spans="1:7" x14ac:dyDescent="0.25">
      <c r="B579" s="308"/>
      <c r="C579" s="713"/>
      <c r="D579" s="315">
        <v>2020</v>
      </c>
      <c r="E579" s="315">
        <v>2021</v>
      </c>
      <c r="F579" s="315">
        <v>2022</v>
      </c>
      <c r="G579" s="315">
        <v>2023</v>
      </c>
    </row>
    <row r="580" spans="1:7" ht="15.75" thickBot="1" x14ac:dyDescent="0.3">
      <c r="B580" s="308"/>
      <c r="C580" s="714"/>
      <c r="D580" s="316" t="s">
        <v>1</v>
      </c>
      <c r="E580" s="316" t="s">
        <v>16</v>
      </c>
      <c r="F580" s="316" t="s">
        <v>16</v>
      </c>
      <c r="G580" s="316" t="s">
        <v>16</v>
      </c>
    </row>
    <row r="581" spans="1:7" ht="16.5" customHeight="1" thickBot="1" x14ac:dyDescent="0.3">
      <c r="A581" s="484"/>
      <c r="B581" s="308"/>
      <c r="C581" s="319" t="s">
        <v>50</v>
      </c>
      <c r="D581" s="320">
        <v>0</v>
      </c>
      <c r="E581" s="320">
        <v>0</v>
      </c>
      <c r="F581" s="320">
        <v>0</v>
      </c>
      <c r="G581" s="320">
        <v>0</v>
      </c>
    </row>
    <row r="582" spans="1:7" ht="15.75" thickBot="1" x14ac:dyDescent="0.3">
      <c r="B582" s="308"/>
      <c r="C582" s="321" t="s">
        <v>51</v>
      </c>
      <c r="D582" s="320">
        <v>0</v>
      </c>
      <c r="E582" s="320">
        <v>0</v>
      </c>
      <c r="F582" s="320">
        <v>0</v>
      </c>
      <c r="G582" s="320">
        <v>0</v>
      </c>
    </row>
    <row r="583" spans="1:7" ht="15.75" thickBot="1" x14ac:dyDescent="0.3">
      <c r="B583" s="308"/>
      <c r="C583" s="321" t="s">
        <v>52</v>
      </c>
      <c r="D583" s="325"/>
      <c r="E583" s="463"/>
      <c r="F583" s="463"/>
      <c r="G583" s="463"/>
    </row>
    <row r="584" spans="1:7" ht="12.75" customHeight="1" thickBot="1" x14ac:dyDescent="0.3">
      <c r="B584" s="308"/>
      <c r="C584" s="319" t="s">
        <v>53</v>
      </c>
      <c r="D584" s="320">
        <v>0</v>
      </c>
      <c r="E584" s="320">
        <v>0</v>
      </c>
      <c r="F584" s="320">
        <v>0</v>
      </c>
      <c r="G584" s="320">
        <v>0</v>
      </c>
    </row>
    <row r="585" spans="1:7" ht="12.75" customHeight="1" thickBot="1" x14ac:dyDescent="0.3">
      <c r="B585" s="308"/>
      <c r="C585" s="321" t="s">
        <v>51</v>
      </c>
      <c r="D585" s="320">
        <v>0</v>
      </c>
      <c r="E585" s="320">
        <v>0</v>
      </c>
      <c r="F585" s="320">
        <v>0</v>
      </c>
      <c r="G585" s="320">
        <v>0</v>
      </c>
    </row>
    <row r="586" spans="1:7" ht="15.75" thickBot="1" x14ac:dyDescent="0.3">
      <c r="B586" s="308"/>
      <c r="C586" s="321" t="s">
        <v>52</v>
      </c>
      <c r="D586" s="325"/>
      <c r="E586" s="320"/>
      <c r="F586" s="320"/>
      <c r="G586" s="320"/>
    </row>
    <row r="587" spans="1:7" ht="15.75" thickBot="1" x14ac:dyDescent="0.3">
      <c r="B587" s="308"/>
      <c r="C587" s="319" t="s">
        <v>54</v>
      </c>
      <c r="D587" s="325">
        <f>D588+D589</f>
        <v>60000</v>
      </c>
      <c r="E587" s="325">
        <f t="shared" ref="E587:G587" si="86">E588+E589</f>
        <v>80000</v>
      </c>
      <c r="F587" s="331">
        <f t="shared" si="86"/>
        <v>28011</v>
      </c>
      <c r="G587" s="331">
        <f t="shared" si="86"/>
        <v>33011</v>
      </c>
    </row>
    <row r="588" spans="1:7" ht="15.75" thickBot="1" x14ac:dyDescent="0.3">
      <c r="B588" s="308"/>
      <c r="C588" s="321" t="s">
        <v>51</v>
      </c>
      <c r="D588" s="320">
        <v>60000</v>
      </c>
      <c r="E588" s="330">
        <v>80000</v>
      </c>
      <c r="F588" s="330">
        <v>28011</v>
      </c>
      <c r="G588" s="330">
        <v>33011</v>
      </c>
    </row>
    <row r="589" spans="1:7" ht="15.75" thickBot="1" x14ac:dyDescent="0.3">
      <c r="B589" s="308"/>
      <c r="C589" s="321" t="s">
        <v>52</v>
      </c>
      <c r="D589" s="325"/>
      <c r="E589" s="320"/>
      <c r="F589" s="320"/>
      <c r="G589" s="320"/>
    </row>
    <row r="590" spans="1:7" ht="15.75" thickBot="1" x14ac:dyDescent="0.3">
      <c r="B590" s="308"/>
      <c r="C590" s="319" t="s">
        <v>55</v>
      </c>
      <c r="D590" s="325"/>
      <c r="E590" s="320"/>
      <c r="F590" s="320"/>
      <c r="G590" s="320"/>
    </row>
    <row r="591" spans="1:7" ht="15.75" thickBot="1" x14ac:dyDescent="0.3">
      <c r="B591" s="308"/>
      <c r="C591" s="321" t="s">
        <v>51</v>
      </c>
      <c r="D591" s="325"/>
      <c r="E591" s="320"/>
      <c r="F591" s="320"/>
      <c r="G591" s="320"/>
    </row>
    <row r="592" spans="1:7" ht="15.75" thickBot="1" x14ac:dyDescent="0.3">
      <c r="B592" s="308"/>
      <c r="C592" s="321" t="s">
        <v>52</v>
      </c>
      <c r="D592" s="325"/>
      <c r="E592" s="320"/>
      <c r="F592" s="320"/>
      <c r="G592" s="320"/>
    </row>
    <row r="593" spans="1:7" ht="12.75" customHeight="1" thickBot="1" x14ac:dyDescent="0.3">
      <c r="B593" s="308"/>
      <c r="C593" s="319" t="s">
        <v>56</v>
      </c>
      <c r="D593" s="325"/>
      <c r="E593" s="320"/>
      <c r="F593" s="320"/>
      <c r="G593" s="320"/>
    </row>
    <row r="594" spans="1:7" ht="12.75" customHeight="1" thickBot="1" x14ac:dyDescent="0.3">
      <c r="B594" s="308"/>
      <c r="C594" s="321" t="s">
        <v>51</v>
      </c>
      <c r="D594" s="325"/>
      <c r="E594" s="320"/>
      <c r="F594" s="320"/>
      <c r="G594" s="320"/>
    </row>
    <row r="595" spans="1:7" ht="15.75" thickBot="1" x14ac:dyDescent="0.3">
      <c r="B595" s="308"/>
      <c r="C595" s="321" t="s">
        <v>52</v>
      </c>
      <c r="D595" s="325"/>
      <c r="E595" s="320"/>
      <c r="F595" s="320"/>
      <c r="G595" s="320"/>
    </row>
    <row r="596" spans="1:7" ht="15.75" thickBot="1" x14ac:dyDescent="0.3">
      <c r="B596" s="308"/>
      <c r="C596" s="319" t="s">
        <v>57</v>
      </c>
      <c r="D596" s="325"/>
      <c r="E596" s="320"/>
      <c r="F596" s="320"/>
      <c r="G596" s="320"/>
    </row>
    <row r="597" spans="1:7" ht="15.75" thickBot="1" x14ac:dyDescent="0.3">
      <c r="B597" s="308"/>
      <c r="C597" s="321" t="s">
        <v>51</v>
      </c>
      <c r="D597" s="325"/>
      <c r="E597" s="320"/>
      <c r="F597" s="320"/>
      <c r="G597" s="320"/>
    </row>
    <row r="598" spans="1:7" ht="15.75" thickBot="1" x14ac:dyDescent="0.3">
      <c r="B598" s="308"/>
      <c r="C598" s="321" t="s">
        <v>52</v>
      </c>
      <c r="D598" s="325"/>
      <c r="E598" s="320"/>
      <c r="F598" s="320"/>
      <c r="G598" s="320"/>
    </row>
    <row r="599" spans="1:7" ht="24.75" thickBot="1" x14ac:dyDescent="0.3">
      <c r="B599" s="308"/>
      <c r="C599" s="319" t="s">
        <v>58</v>
      </c>
      <c r="D599" s="325"/>
      <c r="E599" s="320"/>
      <c r="F599" s="320"/>
      <c r="G599" s="320"/>
    </row>
    <row r="600" spans="1:7" ht="15.75" thickBot="1" x14ac:dyDescent="0.3">
      <c r="B600" s="308"/>
      <c r="C600" s="321" t="s">
        <v>51</v>
      </c>
      <c r="D600" s="325"/>
      <c r="E600" s="320"/>
      <c r="F600" s="320"/>
      <c r="G600" s="320"/>
    </row>
    <row r="601" spans="1:7" ht="15.75" thickBot="1" x14ac:dyDescent="0.3">
      <c r="B601" s="308"/>
      <c r="C601" s="321" t="s">
        <v>52</v>
      </c>
      <c r="D601" s="325"/>
      <c r="E601" s="320"/>
      <c r="F601" s="320"/>
      <c r="G601" s="320"/>
    </row>
    <row r="602" spans="1:7" ht="15.75" thickBot="1" x14ac:dyDescent="0.3">
      <c r="B602" s="308"/>
      <c r="C602" s="470" t="s">
        <v>67</v>
      </c>
      <c r="D602" s="325">
        <f>D599+D596+D593+D590+D587+D584+D581</f>
        <v>60000</v>
      </c>
      <c r="E602" s="325">
        <f t="shared" ref="E602:G602" si="87">E599+E596+E593+E590+E587+E584+E581</f>
        <v>80000</v>
      </c>
      <c r="F602" s="325">
        <f t="shared" si="87"/>
        <v>28011</v>
      </c>
      <c r="G602" s="325">
        <f t="shared" si="87"/>
        <v>33011</v>
      </c>
    </row>
    <row r="603" spans="1:7" ht="15.75" thickBot="1" x14ac:dyDescent="0.3">
      <c r="B603" s="308"/>
      <c r="C603" s="467" t="s">
        <v>60</v>
      </c>
      <c r="D603" s="327">
        <f>IF(D602-D573=0,0,"Error")</f>
        <v>0</v>
      </c>
      <c r="E603" s="327">
        <f>IF(E602-E573=0,0,"Error")</f>
        <v>0</v>
      </c>
      <c r="F603" s="327">
        <f>IF(F602-F573=0,0,"Error")</f>
        <v>0</v>
      </c>
      <c r="G603" s="327">
        <f>IF(G602-G573=0,0,"Error")</f>
        <v>0</v>
      </c>
    </row>
    <row r="604" spans="1:7" ht="15.75" thickBot="1" x14ac:dyDescent="0.3">
      <c r="B604" s="308"/>
      <c r="C604" s="701" t="s">
        <v>197</v>
      </c>
      <c r="D604" s="759"/>
      <c r="E604" s="759"/>
      <c r="F604" s="759"/>
      <c r="G604" s="703"/>
    </row>
    <row r="605" spans="1:7" ht="15.75" thickBot="1" x14ac:dyDescent="0.3">
      <c r="B605" s="308"/>
      <c r="C605" s="701" t="s">
        <v>254</v>
      </c>
      <c r="D605" s="759"/>
      <c r="E605" s="759"/>
      <c r="F605" s="759"/>
      <c r="G605" s="703"/>
    </row>
    <row r="606" spans="1:7" ht="51" thickBot="1" x14ac:dyDescent="0.3">
      <c r="A606" s="484"/>
      <c r="B606" s="308"/>
      <c r="C606" s="311" t="s">
        <v>97</v>
      </c>
      <c r="D606" s="769" t="s">
        <v>626</v>
      </c>
      <c r="E606" s="770"/>
      <c r="F606" s="312" t="s">
        <v>200</v>
      </c>
      <c r="G606" s="313"/>
    </row>
    <row r="607" spans="1:7" ht="24.75" customHeight="1" thickBot="1" x14ac:dyDescent="0.3">
      <c r="B607" s="308"/>
      <c r="C607" s="314" t="s">
        <v>38</v>
      </c>
      <c r="D607" s="736" t="s">
        <v>627</v>
      </c>
      <c r="E607" s="737"/>
      <c r="F607" s="728"/>
      <c r="G607" s="729"/>
    </row>
    <row r="608" spans="1:7" ht="15.75" thickBot="1" x14ac:dyDescent="0.3">
      <c r="B608" s="308"/>
      <c r="C608" s="314" t="s">
        <v>40</v>
      </c>
      <c r="D608" s="755" t="s">
        <v>578</v>
      </c>
      <c r="E608" s="756"/>
      <c r="F608" s="756"/>
      <c r="G608" s="757"/>
    </row>
    <row r="609" spans="2:7" ht="12.75" customHeight="1" x14ac:dyDescent="0.25">
      <c r="B609" s="308"/>
      <c r="C609" s="713"/>
      <c r="D609" s="315">
        <v>2020</v>
      </c>
      <c r="E609" s="315">
        <v>2021</v>
      </c>
      <c r="F609" s="315">
        <v>2022</v>
      </c>
      <c r="G609" s="315">
        <v>2023</v>
      </c>
    </row>
    <row r="610" spans="2:7" ht="12.75" customHeight="1" thickBot="1" x14ac:dyDescent="0.3">
      <c r="B610" s="308"/>
      <c r="C610" s="714"/>
      <c r="D610" s="316" t="s">
        <v>1</v>
      </c>
      <c r="E610" s="316" t="s">
        <v>16</v>
      </c>
      <c r="F610" s="316" t="s">
        <v>16</v>
      </c>
      <c r="G610" s="316" t="s">
        <v>16</v>
      </c>
    </row>
    <row r="611" spans="2:7" ht="15.75" thickBot="1" x14ac:dyDescent="0.3">
      <c r="B611" s="308"/>
      <c r="C611" s="314" t="s">
        <v>42</v>
      </c>
      <c r="D611" s="317">
        <v>3</v>
      </c>
      <c r="E611" s="317">
        <v>6</v>
      </c>
      <c r="F611" s="317">
        <v>4</v>
      </c>
      <c r="G611" s="317">
        <v>2</v>
      </c>
    </row>
    <row r="612" spans="2:7" ht="15.75" thickBot="1" x14ac:dyDescent="0.3">
      <c r="B612" s="308"/>
      <c r="C612" s="314" t="s">
        <v>43</v>
      </c>
      <c r="D612" s="332">
        <f>D630</f>
        <v>41800</v>
      </c>
      <c r="E612" s="332">
        <f>E630</f>
        <v>30000</v>
      </c>
      <c r="F612" s="332">
        <f>F630</f>
        <v>68000</v>
      </c>
      <c r="G612" s="332">
        <f>G630</f>
        <v>30000</v>
      </c>
    </row>
    <row r="613" spans="2:7" ht="15.75" thickBot="1" x14ac:dyDescent="0.3">
      <c r="B613" s="308"/>
      <c r="C613" s="314" t="s">
        <v>44</v>
      </c>
      <c r="D613" s="317">
        <f>D612/D611</f>
        <v>13933.333333333334</v>
      </c>
      <c r="E613" s="317">
        <f>E612/E611</f>
        <v>5000</v>
      </c>
      <c r="F613" s="317">
        <f t="shared" ref="F613:G613" si="88">F612/F611</f>
        <v>17000</v>
      </c>
      <c r="G613" s="317">
        <f t="shared" si="88"/>
        <v>15000</v>
      </c>
    </row>
    <row r="614" spans="2:7" ht="15.75" thickBot="1" x14ac:dyDescent="0.3">
      <c r="B614" s="308"/>
      <c r="C614" s="314" t="s">
        <v>45</v>
      </c>
      <c r="D614" s="461" t="s">
        <v>46</v>
      </c>
      <c r="E614" s="318">
        <f>E611/D611-1</f>
        <v>1</v>
      </c>
      <c r="F614" s="318">
        <f t="shared" ref="F614:G616" si="89">F611/E611-1</f>
        <v>-0.33333333333333337</v>
      </c>
      <c r="G614" s="318">
        <f t="shared" si="89"/>
        <v>-0.5</v>
      </c>
    </row>
    <row r="615" spans="2:7" ht="15.75" thickBot="1" x14ac:dyDescent="0.3">
      <c r="B615" s="308"/>
      <c r="C615" s="314" t="s">
        <v>47</v>
      </c>
      <c r="D615" s="461" t="s">
        <v>46</v>
      </c>
      <c r="E615" s="318">
        <f>E612/D612-1</f>
        <v>-0.28229665071770338</v>
      </c>
      <c r="F615" s="318">
        <f t="shared" si="89"/>
        <v>1.2666666666666666</v>
      </c>
      <c r="G615" s="318">
        <f t="shared" si="89"/>
        <v>-0.55882352941176472</v>
      </c>
    </row>
    <row r="616" spans="2:7" ht="15.75" thickBot="1" x14ac:dyDescent="0.3">
      <c r="B616" s="308"/>
      <c r="C616" s="314" t="s">
        <v>48</v>
      </c>
      <c r="D616" s="461" t="s">
        <v>46</v>
      </c>
      <c r="E616" s="318">
        <f>E613/D613-1</f>
        <v>-0.64114832535885169</v>
      </c>
      <c r="F616" s="318">
        <f t="shared" si="89"/>
        <v>2.4</v>
      </c>
      <c r="G616" s="318">
        <f t="shared" si="89"/>
        <v>-0.11764705882352944</v>
      </c>
    </row>
    <row r="617" spans="2:7" ht="15.75" thickBot="1" x14ac:dyDescent="0.3">
      <c r="B617" s="308"/>
      <c r="C617" s="715" t="s">
        <v>579</v>
      </c>
      <c r="D617" s="716"/>
      <c r="E617" s="716"/>
      <c r="F617" s="716"/>
      <c r="G617" s="717"/>
    </row>
    <row r="618" spans="2:7" x14ac:dyDescent="0.25">
      <c r="B618" s="308"/>
      <c r="C618" s="713"/>
      <c r="D618" s="315">
        <v>2020</v>
      </c>
      <c r="E618" s="315">
        <v>2021</v>
      </c>
      <c r="F618" s="315">
        <v>2022</v>
      </c>
      <c r="G618" s="315">
        <v>2023</v>
      </c>
    </row>
    <row r="619" spans="2:7" ht="15.75" thickBot="1" x14ac:dyDescent="0.3">
      <c r="B619" s="308"/>
      <c r="C619" s="714"/>
      <c r="D619" s="316" t="s">
        <v>1</v>
      </c>
      <c r="E619" s="316" t="s">
        <v>16</v>
      </c>
      <c r="F619" s="316" t="s">
        <v>16</v>
      </c>
      <c r="G619" s="316" t="s">
        <v>16</v>
      </c>
    </row>
    <row r="620" spans="2:7" ht="15.75" thickBot="1" x14ac:dyDescent="0.3">
      <c r="B620" s="308"/>
      <c r="C620" s="319" t="s">
        <v>104</v>
      </c>
      <c r="D620" s="320">
        <f>D621+D622+D623+D624</f>
        <v>0</v>
      </c>
      <c r="E620" s="320">
        <f t="shared" ref="E620:G620" si="90">E621+E622+E623+E624</f>
        <v>0</v>
      </c>
      <c r="F620" s="320">
        <f t="shared" si="90"/>
        <v>0</v>
      </c>
      <c r="G620" s="320">
        <f t="shared" si="90"/>
        <v>0</v>
      </c>
    </row>
    <row r="621" spans="2:7" ht="15.75" thickBot="1" x14ac:dyDescent="0.3">
      <c r="B621" s="308"/>
      <c r="C621" s="321" t="s">
        <v>51</v>
      </c>
      <c r="D621" s="320"/>
      <c r="E621" s="320"/>
      <c r="F621" s="320"/>
      <c r="G621" s="320"/>
    </row>
    <row r="622" spans="2:7" ht="15.75" thickBot="1" x14ac:dyDescent="0.3">
      <c r="B622" s="308"/>
      <c r="C622" s="321" t="s">
        <v>105</v>
      </c>
      <c r="D622" s="320"/>
      <c r="E622" s="320"/>
      <c r="F622" s="320"/>
      <c r="G622" s="320"/>
    </row>
    <row r="623" spans="2:7" ht="15.75" thickBot="1" x14ac:dyDescent="0.3">
      <c r="B623" s="308"/>
      <c r="C623" s="321" t="s">
        <v>106</v>
      </c>
      <c r="D623" s="320"/>
      <c r="E623" s="320"/>
      <c r="F623" s="320"/>
      <c r="G623" s="320"/>
    </row>
    <row r="624" spans="2:7" ht="15.75" thickBot="1" x14ac:dyDescent="0.3">
      <c r="B624" s="308"/>
      <c r="C624" s="321" t="s">
        <v>107</v>
      </c>
      <c r="D624" s="320"/>
      <c r="E624" s="320"/>
      <c r="F624" s="320"/>
      <c r="G624" s="320"/>
    </row>
    <row r="625" spans="2:7" ht="15.75" thickBot="1" x14ac:dyDescent="0.3">
      <c r="B625" s="308"/>
      <c r="C625" s="319" t="s">
        <v>108</v>
      </c>
      <c r="D625" s="331">
        <f t="shared" ref="D625:G625" si="91">D626+D627+D628+D629</f>
        <v>41800</v>
      </c>
      <c r="E625" s="331">
        <f t="shared" si="91"/>
        <v>30000</v>
      </c>
      <c r="F625" s="331">
        <f t="shared" si="91"/>
        <v>68000</v>
      </c>
      <c r="G625" s="331">
        <f t="shared" si="91"/>
        <v>30000</v>
      </c>
    </row>
    <row r="626" spans="2:7" ht="15.75" thickBot="1" x14ac:dyDescent="0.3">
      <c r="B626" s="308"/>
      <c r="C626" s="321" t="s">
        <v>51</v>
      </c>
      <c r="D626" s="325">
        <v>41800</v>
      </c>
      <c r="E626" s="320">
        <v>30000</v>
      </c>
      <c r="F626" s="320">
        <v>68000</v>
      </c>
      <c r="G626" s="320">
        <v>30000</v>
      </c>
    </row>
    <row r="627" spans="2:7" ht="15.75" thickBot="1" x14ac:dyDescent="0.3">
      <c r="B627" s="308"/>
      <c r="C627" s="321" t="s">
        <v>105</v>
      </c>
      <c r="D627" s="325"/>
      <c r="E627" s="320"/>
      <c r="F627" s="320"/>
      <c r="G627" s="320"/>
    </row>
    <row r="628" spans="2:7" ht="15.75" thickBot="1" x14ac:dyDescent="0.3">
      <c r="B628" s="308"/>
      <c r="C628" s="321" t="s">
        <v>106</v>
      </c>
      <c r="D628" s="325"/>
      <c r="E628" s="320"/>
      <c r="F628" s="320"/>
      <c r="G628" s="320"/>
    </row>
    <row r="629" spans="2:7" ht="15.75" thickBot="1" x14ac:dyDescent="0.3">
      <c r="B629" s="308"/>
      <c r="C629" s="321" t="s">
        <v>107</v>
      </c>
      <c r="D629" s="325"/>
      <c r="E629" s="320"/>
      <c r="F629" s="320"/>
      <c r="G629" s="320"/>
    </row>
    <row r="630" spans="2:7" ht="15.75" thickBot="1" x14ac:dyDescent="0.3">
      <c r="B630" s="308"/>
      <c r="C630" s="324" t="s">
        <v>59</v>
      </c>
      <c r="D630" s="325">
        <f>D620+D625</f>
        <v>41800</v>
      </c>
      <c r="E630" s="325">
        <f t="shared" ref="E630:G630" si="92">E620+E625</f>
        <v>30000</v>
      </c>
      <c r="F630" s="325">
        <f t="shared" si="92"/>
        <v>68000</v>
      </c>
      <c r="G630" s="325">
        <f t="shared" si="92"/>
        <v>30000</v>
      </c>
    </row>
    <row r="631" spans="2:7" ht="32.25" thickBot="1" x14ac:dyDescent="0.3">
      <c r="B631" s="308"/>
      <c r="C631" s="311" t="s">
        <v>61</v>
      </c>
      <c r="D631" s="769" t="s">
        <v>628</v>
      </c>
      <c r="E631" s="770"/>
      <c r="F631" s="312" t="s">
        <v>200</v>
      </c>
      <c r="G631" s="313"/>
    </row>
    <row r="632" spans="2:7" ht="41.25" customHeight="1" thickBot="1" x14ac:dyDescent="0.3">
      <c r="B632" s="308"/>
      <c r="C632" s="314" t="s">
        <v>38</v>
      </c>
      <c r="D632" s="736" t="s">
        <v>629</v>
      </c>
      <c r="E632" s="737"/>
      <c r="F632" s="728"/>
      <c r="G632" s="729"/>
    </row>
    <row r="633" spans="2:7" ht="15.75" thickBot="1" x14ac:dyDescent="0.3">
      <c r="B633" s="308"/>
      <c r="C633" s="314" t="s">
        <v>40</v>
      </c>
      <c r="D633" s="755" t="s">
        <v>630</v>
      </c>
      <c r="E633" s="756"/>
      <c r="F633" s="756"/>
      <c r="G633" s="757"/>
    </row>
    <row r="634" spans="2:7" ht="15.75" customHeight="1" x14ac:dyDescent="0.25">
      <c r="B634" s="308"/>
      <c r="C634" s="713"/>
      <c r="D634" s="315">
        <v>2020</v>
      </c>
      <c r="E634" s="315">
        <v>2021</v>
      </c>
      <c r="F634" s="315">
        <v>2022</v>
      </c>
      <c r="G634" s="315">
        <v>2023</v>
      </c>
    </row>
    <row r="635" spans="2:7" ht="12.75" customHeight="1" thickBot="1" x14ac:dyDescent="0.3">
      <c r="B635" s="308"/>
      <c r="C635" s="714"/>
      <c r="D635" s="316" t="s">
        <v>1</v>
      </c>
      <c r="E635" s="316" t="s">
        <v>16</v>
      </c>
      <c r="F635" s="316" t="s">
        <v>16</v>
      </c>
      <c r="G635" s="316" t="s">
        <v>16</v>
      </c>
    </row>
    <row r="636" spans="2:7" ht="12.75" customHeight="1" thickBot="1" x14ac:dyDescent="0.3">
      <c r="B636" s="308"/>
      <c r="C636" s="314" t="s">
        <v>42</v>
      </c>
      <c r="D636" s="317"/>
      <c r="E636" s="317"/>
      <c r="F636" s="317">
        <v>67</v>
      </c>
      <c r="G636" s="317"/>
    </row>
    <row r="637" spans="2:7" ht="15.75" customHeight="1" thickBot="1" x14ac:dyDescent="0.3">
      <c r="B637" s="308"/>
      <c r="C637" s="314" t="s">
        <v>43</v>
      </c>
      <c r="D637" s="332"/>
      <c r="E637" s="332"/>
      <c r="F637" s="332">
        <f>F655</f>
        <v>45000</v>
      </c>
      <c r="G637" s="332"/>
    </row>
    <row r="638" spans="2:7" ht="15.75" customHeight="1" thickBot="1" x14ac:dyDescent="0.3">
      <c r="B638" s="308"/>
      <c r="C638" s="314" t="s">
        <v>44</v>
      </c>
      <c r="D638" s="317"/>
      <c r="E638" s="317"/>
      <c r="F638" s="317">
        <f t="shared" ref="F638" si="93">F637/F636</f>
        <v>671.64179104477614</v>
      </c>
      <c r="G638" s="317"/>
    </row>
    <row r="639" spans="2:7" ht="15.75" customHeight="1" thickBot="1" x14ac:dyDescent="0.3">
      <c r="B639" s="308"/>
      <c r="C639" s="314" t="s">
        <v>45</v>
      </c>
      <c r="D639" s="461"/>
      <c r="E639" s="318"/>
      <c r="F639" s="318" t="e">
        <f t="shared" ref="F639:F641" si="94">F636/E636-1</f>
        <v>#DIV/0!</v>
      </c>
      <c r="G639" s="318"/>
    </row>
    <row r="640" spans="2:7" ht="15.75" customHeight="1" thickBot="1" x14ac:dyDescent="0.3">
      <c r="B640" s="308"/>
      <c r="C640" s="314" t="s">
        <v>47</v>
      </c>
      <c r="D640" s="461"/>
      <c r="E640" s="318"/>
      <c r="F640" s="318" t="e">
        <f t="shared" si="94"/>
        <v>#DIV/0!</v>
      </c>
      <c r="G640" s="318"/>
    </row>
    <row r="641" spans="2:7" ht="15.75" customHeight="1" thickBot="1" x14ac:dyDescent="0.3">
      <c r="B641" s="308"/>
      <c r="C641" s="314" t="s">
        <v>48</v>
      </c>
      <c r="D641" s="461"/>
      <c r="E641" s="318"/>
      <c r="F641" s="318" t="e">
        <f t="shared" si="94"/>
        <v>#DIV/0!</v>
      </c>
      <c r="G641" s="318"/>
    </row>
    <row r="642" spans="2:7" ht="15.75" customHeight="1" thickBot="1" x14ac:dyDescent="0.3">
      <c r="B642" s="308"/>
      <c r="C642" s="715" t="s">
        <v>582</v>
      </c>
      <c r="D642" s="716"/>
      <c r="E642" s="716"/>
      <c r="F642" s="716"/>
      <c r="G642" s="717"/>
    </row>
    <row r="643" spans="2:7" ht="15.75" customHeight="1" x14ac:dyDescent="0.25">
      <c r="B643" s="308"/>
      <c r="C643" s="713"/>
      <c r="D643" s="315">
        <v>2020</v>
      </c>
      <c r="E643" s="315">
        <v>2021</v>
      </c>
      <c r="F643" s="315">
        <v>2022</v>
      </c>
      <c r="G643" s="315">
        <v>2023</v>
      </c>
    </row>
    <row r="644" spans="2:7" ht="12.75" customHeight="1" thickBot="1" x14ac:dyDescent="0.3">
      <c r="B644" s="308"/>
      <c r="C644" s="714"/>
      <c r="D644" s="316" t="s">
        <v>1</v>
      </c>
      <c r="E644" s="316" t="s">
        <v>16</v>
      </c>
      <c r="F644" s="316" t="s">
        <v>16</v>
      </c>
      <c r="G644" s="316" t="s">
        <v>16</v>
      </c>
    </row>
    <row r="645" spans="2:7" ht="12.75" customHeight="1" thickBot="1" x14ac:dyDescent="0.3">
      <c r="B645" s="308"/>
      <c r="C645" s="319" t="s">
        <v>104</v>
      </c>
      <c r="D645" s="320"/>
      <c r="E645" s="320"/>
      <c r="F645" s="320"/>
      <c r="G645" s="320"/>
    </row>
    <row r="646" spans="2:7" ht="15.75" customHeight="1" thickBot="1" x14ac:dyDescent="0.3">
      <c r="B646" s="308"/>
      <c r="C646" s="321" t="s">
        <v>51</v>
      </c>
      <c r="D646" s="320"/>
      <c r="E646" s="320"/>
      <c r="F646" s="320"/>
      <c r="G646" s="320"/>
    </row>
    <row r="647" spans="2:7" ht="15.75" customHeight="1" thickBot="1" x14ac:dyDescent="0.3">
      <c r="B647" s="308"/>
      <c r="C647" s="321" t="s">
        <v>105</v>
      </c>
      <c r="D647" s="320"/>
      <c r="E647" s="320"/>
      <c r="F647" s="320"/>
      <c r="G647" s="320"/>
    </row>
    <row r="648" spans="2:7" ht="15.75" customHeight="1" thickBot="1" x14ac:dyDescent="0.3">
      <c r="B648" s="308"/>
      <c r="C648" s="321" t="s">
        <v>106</v>
      </c>
      <c r="D648" s="320"/>
      <c r="E648" s="320"/>
      <c r="F648" s="320"/>
      <c r="G648" s="320"/>
    </row>
    <row r="649" spans="2:7" ht="15.75" customHeight="1" thickBot="1" x14ac:dyDescent="0.3">
      <c r="B649" s="308"/>
      <c r="C649" s="321" t="s">
        <v>107</v>
      </c>
      <c r="D649" s="320"/>
      <c r="E649" s="320"/>
      <c r="F649" s="320"/>
      <c r="G649" s="320"/>
    </row>
    <row r="650" spans="2:7" ht="15.75" customHeight="1" thickBot="1" x14ac:dyDescent="0.3">
      <c r="B650" s="308"/>
      <c r="C650" s="319" t="s">
        <v>108</v>
      </c>
      <c r="D650" s="331"/>
      <c r="E650" s="331"/>
      <c r="F650" s="331">
        <f t="shared" ref="F650" si="95">F651+F652+F653+F654</f>
        <v>45000</v>
      </c>
      <c r="G650" s="331"/>
    </row>
    <row r="651" spans="2:7" ht="15.75" customHeight="1" thickBot="1" x14ac:dyDescent="0.3">
      <c r="B651" s="308"/>
      <c r="C651" s="321" t="s">
        <v>51</v>
      </c>
      <c r="D651" s="325"/>
      <c r="E651" s="320"/>
      <c r="F651" s="320">
        <v>45000</v>
      </c>
      <c r="G651" s="320"/>
    </row>
    <row r="652" spans="2:7" ht="15.75" customHeight="1" thickBot="1" x14ac:dyDescent="0.3">
      <c r="B652" s="308"/>
      <c r="C652" s="321" t="s">
        <v>105</v>
      </c>
      <c r="D652" s="325"/>
      <c r="E652" s="320"/>
      <c r="F652" s="320"/>
      <c r="G652" s="320"/>
    </row>
    <row r="653" spans="2:7" ht="15.75" customHeight="1" thickBot="1" x14ac:dyDescent="0.3">
      <c r="B653" s="308"/>
      <c r="C653" s="321" t="s">
        <v>106</v>
      </c>
      <c r="D653" s="325"/>
      <c r="E653" s="320"/>
      <c r="F653" s="320"/>
      <c r="G653" s="320"/>
    </row>
    <row r="654" spans="2:7" ht="15.75" customHeight="1" thickBot="1" x14ac:dyDescent="0.3">
      <c r="B654" s="308"/>
      <c r="C654" s="321" t="s">
        <v>107</v>
      </c>
      <c r="D654" s="325"/>
      <c r="E654" s="320"/>
      <c r="F654" s="320"/>
      <c r="G654" s="320"/>
    </row>
    <row r="655" spans="2:7" ht="15.75" customHeight="1" thickBot="1" x14ac:dyDescent="0.3">
      <c r="B655" s="308"/>
      <c r="C655" s="324" t="s">
        <v>67</v>
      </c>
      <c r="D655" s="325"/>
      <c r="E655" s="325"/>
      <c r="F655" s="325">
        <f t="shared" ref="F655" si="96">F645+F650</f>
        <v>45000</v>
      </c>
      <c r="G655" s="325"/>
    </row>
    <row r="656" spans="2:7" ht="15.75" customHeight="1" thickBot="1" x14ac:dyDescent="0.3">
      <c r="B656" s="308"/>
      <c r="C656" s="309" t="s">
        <v>255</v>
      </c>
      <c r="D656" s="771" t="s">
        <v>631</v>
      </c>
      <c r="E656" s="762"/>
      <c r="F656" s="762"/>
      <c r="G656" s="763"/>
    </row>
    <row r="657" spans="2:7" ht="41.25" customHeight="1" thickBot="1" x14ac:dyDescent="0.3">
      <c r="B657" s="308"/>
      <c r="C657" s="309" t="s">
        <v>68</v>
      </c>
      <c r="D657" s="767" t="s">
        <v>632</v>
      </c>
      <c r="E657" s="768"/>
      <c r="F657" s="485" t="s">
        <v>200</v>
      </c>
      <c r="G657" s="480" t="s">
        <v>633</v>
      </c>
    </row>
    <row r="658" spans="2:7" ht="41.25" customHeight="1" thickBot="1" x14ac:dyDescent="0.3">
      <c r="B658" s="308"/>
      <c r="C658" s="314" t="s">
        <v>38</v>
      </c>
      <c r="D658" s="727" t="s">
        <v>634</v>
      </c>
      <c r="E658" s="728"/>
      <c r="F658" s="728"/>
      <c r="G658" s="766"/>
    </row>
    <row r="659" spans="2:7" ht="15.75" thickBot="1" x14ac:dyDescent="0.3">
      <c r="B659" s="308"/>
      <c r="C659" s="314" t="s">
        <v>40</v>
      </c>
      <c r="D659" s="710" t="s">
        <v>635</v>
      </c>
      <c r="E659" s="711"/>
      <c r="F659" s="711"/>
      <c r="G659" s="712"/>
    </row>
    <row r="660" spans="2:7" ht="15.75" customHeight="1" x14ac:dyDescent="0.25">
      <c r="B660" s="308"/>
      <c r="C660" s="713"/>
      <c r="D660" s="315">
        <v>2020</v>
      </c>
      <c r="E660" s="315">
        <v>2021</v>
      </c>
      <c r="F660" s="315">
        <v>2022</v>
      </c>
      <c r="G660" s="315">
        <v>2023</v>
      </c>
    </row>
    <row r="661" spans="2:7" ht="12.75" customHeight="1" thickBot="1" x14ac:dyDescent="0.3">
      <c r="B661" s="308"/>
      <c r="C661" s="714"/>
      <c r="D661" s="316" t="s">
        <v>1</v>
      </c>
      <c r="E661" s="316" t="s">
        <v>16</v>
      </c>
      <c r="F661" s="316" t="s">
        <v>16</v>
      </c>
      <c r="G661" s="316" t="s">
        <v>16</v>
      </c>
    </row>
    <row r="662" spans="2:7" ht="12.75" customHeight="1" thickBot="1" x14ac:dyDescent="0.3">
      <c r="B662" s="308"/>
      <c r="C662" s="314" t="s">
        <v>42</v>
      </c>
      <c r="D662" s="317">
        <v>1</v>
      </c>
      <c r="E662" s="317">
        <v>1</v>
      </c>
      <c r="F662" s="317">
        <v>1</v>
      </c>
      <c r="G662" s="317">
        <v>1</v>
      </c>
    </row>
    <row r="663" spans="2:7" ht="15.75" customHeight="1" thickBot="1" x14ac:dyDescent="0.3">
      <c r="B663" s="308"/>
      <c r="C663" s="314" t="s">
        <v>43</v>
      </c>
      <c r="D663" s="317">
        <f>D681</f>
        <v>192561</v>
      </c>
      <c r="E663" s="317">
        <f t="shared" ref="E663" si="97">E681</f>
        <v>131377</v>
      </c>
      <c r="F663" s="317">
        <f>F681</f>
        <v>128027</v>
      </c>
      <c r="G663" s="317">
        <f>G681</f>
        <v>67624</v>
      </c>
    </row>
    <row r="664" spans="2:7" ht="15.75" customHeight="1" thickBot="1" x14ac:dyDescent="0.3">
      <c r="B664" s="308"/>
      <c r="C664" s="314" t="s">
        <v>44</v>
      </c>
      <c r="D664" s="317">
        <f>D663/D662</f>
        <v>192561</v>
      </c>
      <c r="E664" s="317">
        <f t="shared" ref="E664:F664" si="98">E663/E662</f>
        <v>131377</v>
      </c>
      <c r="F664" s="317">
        <f t="shared" si="98"/>
        <v>128027</v>
      </c>
      <c r="G664" s="317">
        <f>G663/G662</f>
        <v>67624</v>
      </c>
    </row>
    <row r="665" spans="2:7" ht="15.75" customHeight="1" thickBot="1" x14ac:dyDescent="0.3">
      <c r="B665" s="308"/>
      <c r="C665" s="314" t="s">
        <v>45</v>
      </c>
      <c r="D665" s="461" t="s">
        <v>46</v>
      </c>
      <c r="E665" s="318">
        <v>0</v>
      </c>
      <c r="F665" s="318">
        <v>0</v>
      </c>
      <c r="G665" s="318">
        <v>0</v>
      </c>
    </row>
    <row r="666" spans="2:7" ht="15.75" customHeight="1" thickBot="1" x14ac:dyDescent="0.3">
      <c r="B666" s="308"/>
      <c r="C666" s="314" t="s">
        <v>47</v>
      </c>
      <c r="D666" s="461" t="s">
        <v>46</v>
      </c>
      <c r="E666" s="318">
        <v>0</v>
      </c>
      <c r="F666" s="318">
        <v>0</v>
      </c>
      <c r="G666" s="318">
        <v>0</v>
      </c>
    </row>
    <row r="667" spans="2:7" ht="15.75" customHeight="1" thickBot="1" x14ac:dyDescent="0.3">
      <c r="B667" s="308"/>
      <c r="C667" s="314" t="s">
        <v>48</v>
      </c>
      <c r="D667" s="461" t="s">
        <v>46</v>
      </c>
      <c r="E667" s="318">
        <v>0</v>
      </c>
      <c r="F667" s="318">
        <v>0</v>
      </c>
      <c r="G667" s="318">
        <v>0</v>
      </c>
    </row>
    <row r="668" spans="2:7" ht="15.75" customHeight="1" thickBot="1" x14ac:dyDescent="0.3">
      <c r="B668" s="308"/>
      <c r="C668" s="715" t="s">
        <v>586</v>
      </c>
      <c r="D668" s="716"/>
      <c r="E668" s="716"/>
      <c r="F668" s="716"/>
      <c r="G668" s="717"/>
    </row>
    <row r="669" spans="2:7" ht="15.75" customHeight="1" x14ac:dyDescent="0.25">
      <c r="B669" s="308"/>
      <c r="C669" s="713"/>
      <c r="D669" s="315">
        <v>2020</v>
      </c>
      <c r="E669" s="315">
        <v>2021</v>
      </c>
      <c r="F669" s="315">
        <v>2022</v>
      </c>
      <c r="G669" s="315">
        <v>2023</v>
      </c>
    </row>
    <row r="670" spans="2:7" ht="12.75" customHeight="1" thickBot="1" x14ac:dyDescent="0.3">
      <c r="B670" s="308"/>
      <c r="C670" s="714"/>
      <c r="D670" s="316" t="s">
        <v>1</v>
      </c>
      <c r="E670" s="316" t="s">
        <v>16</v>
      </c>
      <c r="F670" s="316" t="s">
        <v>16</v>
      </c>
      <c r="G670" s="316" t="s">
        <v>16</v>
      </c>
    </row>
    <row r="671" spans="2:7" ht="12.75" customHeight="1" thickBot="1" x14ac:dyDescent="0.3">
      <c r="B671" s="308"/>
      <c r="C671" s="319" t="s">
        <v>104</v>
      </c>
      <c r="D671" s="320">
        <f>D672+D673+D674+D675</f>
        <v>0</v>
      </c>
      <c r="E671" s="320">
        <f t="shared" ref="E671:G671" si="99">E672+E673+E674+E675</f>
        <v>0</v>
      </c>
      <c r="F671" s="320">
        <f t="shared" si="99"/>
        <v>0</v>
      </c>
      <c r="G671" s="320">
        <f t="shared" si="99"/>
        <v>0</v>
      </c>
    </row>
    <row r="672" spans="2:7" ht="15.75" customHeight="1" thickBot="1" x14ac:dyDescent="0.3">
      <c r="B672" s="308"/>
      <c r="C672" s="321" t="s">
        <v>51</v>
      </c>
      <c r="D672" s="320"/>
      <c r="E672" s="320"/>
      <c r="F672" s="320"/>
      <c r="G672" s="320"/>
    </row>
    <row r="673" spans="2:7" ht="15.75" customHeight="1" thickBot="1" x14ac:dyDescent="0.3">
      <c r="B673" s="308"/>
      <c r="C673" s="321" t="s">
        <v>105</v>
      </c>
      <c r="D673" s="320"/>
      <c r="E673" s="320"/>
      <c r="F673" s="320"/>
      <c r="G673" s="320"/>
    </row>
    <row r="674" spans="2:7" ht="15.75" customHeight="1" thickBot="1" x14ac:dyDescent="0.3">
      <c r="B674" s="308"/>
      <c r="C674" s="321" t="s">
        <v>106</v>
      </c>
      <c r="D674" s="320"/>
      <c r="E674" s="320"/>
      <c r="F674" s="320"/>
      <c r="G674" s="320"/>
    </row>
    <row r="675" spans="2:7" ht="15.75" customHeight="1" thickBot="1" x14ac:dyDescent="0.3">
      <c r="B675" s="308"/>
      <c r="C675" s="321" t="s">
        <v>107</v>
      </c>
      <c r="D675" s="320"/>
      <c r="E675" s="320"/>
      <c r="F675" s="320"/>
      <c r="G675" s="320"/>
    </row>
    <row r="676" spans="2:7" ht="15.75" customHeight="1" thickBot="1" x14ac:dyDescent="0.3">
      <c r="B676" s="308"/>
      <c r="C676" s="319" t="s">
        <v>108</v>
      </c>
      <c r="D676" s="325">
        <f>D677+D678+D679+D680</f>
        <v>192561</v>
      </c>
      <c r="E676" s="325">
        <f>E677+E678+E679+E680</f>
        <v>131377</v>
      </c>
      <c r="F676" s="325">
        <f t="shared" ref="F676:G676" si="100">F677+F678+F679+F680</f>
        <v>128027</v>
      </c>
      <c r="G676" s="325">
        <f t="shared" si="100"/>
        <v>67624</v>
      </c>
    </row>
    <row r="677" spans="2:7" ht="15.75" customHeight="1" thickBot="1" x14ac:dyDescent="0.3">
      <c r="B677" s="308"/>
      <c r="C677" s="321" t="s">
        <v>51</v>
      </c>
      <c r="D677" s="325"/>
      <c r="E677" s="320"/>
      <c r="F677" s="320"/>
      <c r="G677" s="320"/>
    </row>
    <row r="678" spans="2:7" ht="15.75" customHeight="1" thickBot="1" x14ac:dyDescent="0.3">
      <c r="B678" s="308"/>
      <c r="C678" s="321" t="s">
        <v>105</v>
      </c>
      <c r="D678" s="325">
        <v>177561</v>
      </c>
      <c r="E678" s="325">
        <v>116388</v>
      </c>
      <c r="F678" s="325">
        <v>116388</v>
      </c>
      <c r="G678" s="325">
        <v>61476</v>
      </c>
    </row>
    <row r="679" spans="2:7" ht="15.75" customHeight="1" thickBot="1" x14ac:dyDescent="0.3">
      <c r="B679" s="308"/>
      <c r="C679" s="321" t="s">
        <v>106</v>
      </c>
      <c r="D679" s="320">
        <v>15000</v>
      </c>
      <c r="E679" s="320">
        <v>14989</v>
      </c>
      <c r="F679" s="320">
        <v>11639</v>
      </c>
      <c r="G679" s="320">
        <v>6148</v>
      </c>
    </row>
    <row r="680" spans="2:7" ht="15.75" customHeight="1" thickBot="1" x14ac:dyDescent="0.3">
      <c r="B680" s="308"/>
      <c r="C680" s="321" t="s">
        <v>107</v>
      </c>
      <c r="D680" s="325"/>
      <c r="E680" s="320">
        <v>0</v>
      </c>
      <c r="F680" s="320">
        <v>0</v>
      </c>
      <c r="G680" s="320"/>
    </row>
    <row r="681" spans="2:7" ht="15.75" customHeight="1" thickBot="1" x14ac:dyDescent="0.3">
      <c r="B681" s="308"/>
      <c r="C681" s="324" t="s">
        <v>74</v>
      </c>
      <c r="D681" s="325">
        <f>D671+D676</f>
        <v>192561</v>
      </c>
      <c r="E681" s="325">
        <f>E671+E676</f>
        <v>131377</v>
      </c>
      <c r="F681" s="325">
        <f t="shared" ref="F681:G681" si="101">F671+F676</f>
        <v>128027</v>
      </c>
      <c r="G681" s="325">
        <f t="shared" si="101"/>
        <v>67624</v>
      </c>
    </row>
    <row r="682" spans="2:7" ht="15.75" customHeight="1" thickBot="1" x14ac:dyDescent="0.3">
      <c r="B682" s="308"/>
      <c r="C682" s="326" t="s">
        <v>60</v>
      </c>
      <c r="D682" s="327">
        <f>IF(D681-D663=0,0,"Error")</f>
        <v>0</v>
      </c>
      <c r="E682" s="327">
        <v>0</v>
      </c>
      <c r="F682" s="327">
        <v>0</v>
      </c>
      <c r="G682" s="327">
        <v>0</v>
      </c>
    </row>
    <row r="683" spans="2:7" ht="32.25" thickBot="1" x14ac:dyDescent="0.3">
      <c r="B683" s="308"/>
      <c r="C683" s="309" t="s">
        <v>75</v>
      </c>
      <c r="D683" s="767" t="s">
        <v>636</v>
      </c>
      <c r="E683" s="768"/>
      <c r="F683" s="485" t="s">
        <v>200</v>
      </c>
      <c r="G683" s="480" t="s">
        <v>637</v>
      </c>
    </row>
    <row r="684" spans="2:7" ht="28.5" customHeight="1" thickBot="1" x14ac:dyDescent="0.3">
      <c r="B684" s="308"/>
      <c r="C684" s="314" t="s">
        <v>38</v>
      </c>
      <c r="D684" s="727" t="s">
        <v>638</v>
      </c>
      <c r="E684" s="728"/>
      <c r="F684" s="728"/>
      <c r="G684" s="766"/>
    </row>
    <row r="685" spans="2:7" ht="15.75" thickBot="1" x14ac:dyDescent="0.3">
      <c r="B685" s="308"/>
      <c r="C685" s="314" t="s">
        <v>40</v>
      </c>
      <c r="D685" s="710" t="s">
        <v>639</v>
      </c>
      <c r="E685" s="711"/>
      <c r="F685" s="711"/>
      <c r="G685" s="712"/>
    </row>
    <row r="686" spans="2:7" ht="15.75" customHeight="1" x14ac:dyDescent="0.25">
      <c r="B686" s="308"/>
      <c r="C686" s="713"/>
      <c r="D686" s="315">
        <v>2020</v>
      </c>
      <c r="E686" s="315">
        <v>2021</v>
      </c>
      <c r="F686" s="315">
        <v>2022</v>
      </c>
      <c r="G686" s="315">
        <v>2023</v>
      </c>
    </row>
    <row r="687" spans="2:7" ht="12.75" customHeight="1" thickBot="1" x14ac:dyDescent="0.3">
      <c r="B687" s="308"/>
      <c r="C687" s="714"/>
      <c r="D687" s="316" t="s">
        <v>1</v>
      </c>
      <c r="E687" s="316" t="s">
        <v>16</v>
      </c>
      <c r="F687" s="316" t="s">
        <v>16</v>
      </c>
      <c r="G687" s="316" t="s">
        <v>16</v>
      </c>
    </row>
    <row r="688" spans="2:7" ht="12.75" customHeight="1" thickBot="1" x14ac:dyDescent="0.3">
      <c r="B688" s="308"/>
      <c r="C688" s="314" t="s">
        <v>42</v>
      </c>
      <c r="D688" s="317">
        <v>219700</v>
      </c>
      <c r="E688" s="317">
        <v>340300</v>
      </c>
      <c r="F688" s="317"/>
      <c r="G688" s="317"/>
    </row>
    <row r="689" spans="2:7" ht="15.75" customHeight="1" thickBot="1" x14ac:dyDescent="0.3">
      <c r="B689" s="308"/>
      <c r="C689" s="314" t="s">
        <v>43</v>
      </c>
      <c r="D689" s="317">
        <f>D707</f>
        <v>44500</v>
      </c>
      <c r="E689" s="317">
        <f t="shared" ref="E689:G689" si="102">E707</f>
        <v>69951</v>
      </c>
      <c r="F689" s="317">
        <f t="shared" si="102"/>
        <v>6720</v>
      </c>
      <c r="G689" s="317">
        <f t="shared" si="102"/>
        <v>0</v>
      </c>
    </row>
    <row r="690" spans="2:7" ht="15.75" customHeight="1" thickBot="1" x14ac:dyDescent="0.3">
      <c r="B690" s="308"/>
      <c r="C690" s="314" t="s">
        <v>44</v>
      </c>
      <c r="D690" s="460">
        <f t="shared" ref="D690:E690" si="103">D689/D688</f>
        <v>0.20254893035958124</v>
      </c>
      <c r="E690" s="460">
        <f t="shared" si="103"/>
        <v>0.2055568615927123</v>
      </c>
      <c r="F690" s="460"/>
      <c r="G690" s="317"/>
    </row>
    <row r="691" spans="2:7" ht="15.75" customHeight="1" thickBot="1" x14ac:dyDescent="0.3">
      <c r="B691" s="308"/>
      <c r="C691" s="314" t="s">
        <v>45</v>
      </c>
      <c r="D691" s="318">
        <v>0</v>
      </c>
      <c r="E691" s="318">
        <v>0</v>
      </c>
      <c r="F691" s="318"/>
      <c r="G691" s="318"/>
    </row>
    <row r="692" spans="2:7" ht="15.75" customHeight="1" thickBot="1" x14ac:dyDescent="0.3">
      <c r="B692" s="308"/>
      <c r="C692" s="314" t="s">
        <v>47</v>
      </c>
      <c r="D692" s="318">
        <v>0</v>
      </c>
      <c r="E692" s="318">
        <v>0</v>
      </c>
      <c r="F692" s="318"/>
      <c r="G692" s="318"/>
    </row>
    <row r="693" spans="2:7" ht="15.75" customHeight="1" thickBot="1" x14ac:dyDescent="0.3">
      <c r="B693" s="308"/>
      <c r="C693" s="314" t="s">
        <v>48</v>
      </c>
      <c r="D693" s="318">
        <v>0</v>
      </c>
      <c r="E693" s="318">
        <v>0</v>
      </c>
      <c r="F693" s="318"/>
      <c r="G693" s="318"/>
    </row>
    <row r="694" spans="2:7" ht="15.75" customHeight="1" thickBot="1" x14ac:dyDescent="0.3">
      <c r="B694" s="308"/>
      <c r="C694" s="715" t="s">
        <v>590</v>
      </c>
      <c r="D694" s="716"/>
      <c r="E694" s="716"/>
      <c r="F694" s="716"/>
      <c r="G694" s="717"/>
    </row>
    <row r="695" spans="2:7" ht="15.75" customHeight="1" x14ac:dyDescent="0.25">
      <c r="B695" s="308"/>
      <c r="C695" s="713"/>
      <c r="D695" s="315">
        <v>2020</v>
      </c>
      <c r="E695" s="315">
        <v>2021</v>
      </c>
      <c r="F695" s="315">
        <v>2022</v>
      </c>
      <c r="G695" s="315">
        <v>2023</v>
      </c>
    </row>
    <row r="696" spans="2:7" ht="12.75" customHeight="1" thickBot="1" x14ac:dyDescent="0.3">
      <c r="B696" s="308"/>
      <c r="C696" s="714"/>
      <c r="D696" s="316" t="s">
        <v>1</v>
      </c>
      <c r="E696" s="316" t="s">
        <v>16</v>
      </c>
      <c r="F696" s="316" t="s">
        <v>16</v>
      </c>
      <c r="G696" s="316" t="s">
        <v>16</v>
      </c>
    </row>
    <row r="697" spans="2:7" ht="12.75" customHeight="1" thickBot="1" x14ac:dyDescent="0.3">
      <c r="B697" s="308"/>
      <c r="C697" s="319" t="s">
        <v>104</v>
      </c>
      <c r="D697" s="320">
        <f>D698+D699+D700+D701</f>
        <v>0</v>
      </c>
      <c r="E697" s="320">
        <f t="shared" ref="E697" si="104">E698+E699+E700+E701</f>
        <v>0</v>
      </c>
      <c r="F697" s="320"/>
      <c r="G697" s="320"/>
    </row>
    <row r="698" spans="2:7" ht="15.75" customHeight="1" thickBot="1" x14ac:dyDescent="0.3">
      <c r="B698" s="308"/>
      <c r="C698" s="321" t="s">
        <v>51</v>
      </c>
      <c r="D698" s="320"/>
      <c r="E698" s="320"/>
      <c r="F698" s="320"/>
      <c r="G698" s="320"/>
    </row>
    <row r="699" spans="2:7" ht="15.75" customHeight="1" thickBot="1" x14ac:dyDescent="0.3">
      <c r="B699" s="308"/>
      <c r="C699" s="321" t="s">
        <v>105</v>
      </c>
      <c r="D699" s="320"/>
      <c r="E699" s="320"/>
      <c r="F699" s="320"/>
      <c r="G699" s="320"/>
    </row>
    <row r="700" spans="2:7" ht="15.75" customHeight="1" thickBot="1" x14ac:dyDescent="0.3">
      <c r="B700" s="308"/>
      <c r="C700" s="321" t="s">
        <v>106</v>
      </c>
      <c r="D700" s="320"/>
      <c r="E700" s="320"/>
      <c r="F700" s="320"/>
      <c r="G700" s="320"/>
    </row>
    <row r="701" spans="2:7" ht="15.75" customHeight="1" thickBot="1" x14ac:dyDescent="0.3">
      <c r="B701" s="308"/>
      <c r="C701" s="321" t="s">
        <v>107</v>
      </c>
      <c r="D701" s="320"/>
      <c r="E701" s="320"/>
      <c r="F701" s="320"/>
      <c r="G701" s="320"/>
    </row>
    <row r="702" spans="2:7" ht="15.75" customHeight="1" thickBot="1" x14ac:dyDescent="0.3">
      <c r="B702" s="308"/>
      <c r="C702" s="319" t="s">
        <v>108</v>
      </c>
      <c r="D702" s="325">
        <f>D703+D704+D705+D706</f>
        <v>44500</v>
      </c>
      <c r="E702" s="325">
        <f t="shared" ref="E702:G702" si="105">E703+E704+E705+E706</f>
        <v>69951</v>
      </c>
      <c r="F702" s="325">
        <f t="shared" si="105"/>
        <v>6720</v>
      </c>
      <c r="G702" s="325">
        <f t="shared" si="105"/>
        <v>0</v>
      </c>
    </row>
    <row r="703" spans="2:7" ht="15.75" customHeight="1" thickBot="1" x14ac:dyDescent="0.3">
      <c r="B703" s="308"/>
      <c r="C703" s="321" t="s">
        <v>51</v>
      </c>
      <c r="D703" s="325"/>
      <c r="E703" s="330"/>
      <c r="F703" s="330"/>
      <c r="G703" s="330"/>
    </row>
    <row r="704" spans="2:7" ht="15.75" customHeight="1" thickBot="1" x14ac:dyDescent="0.3">
      <c r="B704" s="308"/>
      <c r="C704" s="321" t="s">
        <v>105</v>
      </c>
      <c r="D704" s="325">
        <v>41500</v>
      </c>
      <c r="E704" s="325">
        <v>66951</v>
      </c>
      <c r="F704" s="325"/>
      <c r="G704" s="325"/>
    </row>
    <row r="705" spans="2:7" ht="15.75" customHeight="1" thickBot="1" x14ac:dyDescent="0.3">
      <c r="B705" s="308"/>
      <c r="C705" s="321" t="s">
        <v>106</v>
      </c>
      <c r="D705" s="320"/>
      <c r="E705" s="320"/>
      <c r="F705" s="320"/>
      <c r="G705" s="320"/>
    </row>
    <row r="706" spans="2:7" ht="15.75" customHeight="1" thickBot="1" x14ac:dyDescent="0.3">
      <c r="B706" s="308"/>
      <c r="C706" s="321" t="s">
        <v>107</v>
      </c>
      <c r="D706" s="320">
        <v>3000</v>
      </c>
      <c r="E706" s="320">
        <v>3000</v>
      </c>
      <c r="F706" s="320">
        <v>6720</v>
      </c>
      <c r="G706" s="320">
        <v>0</v>
      </c>
    </row>
    <row r="707" spans="2:7" ht="15.75" customHeight="1" thickBot="1" x14ac:dyDescent="0.3">
      <c r="B707" s="308"/>
      <c r="C707" s="324" t="s">
        <v>81</v>
      </c>
      <c r="D707" s="325">
        <f>D697+D702</f>
        <v>44500</v>
      </c>
      <c r="E707" s="325">
        <f>E697+E702</f>
        <v>69951</v>
      </c>
      <c r="F707" s="325">
        <f>F697+F702</f>
        <v>6720</v>
      </c>
      <c r="G707" s="325">
        <f>G697+G702</f>
        <v>0</v>
      </c>
    </row>
    <row r="708" spans="2:7" ht="15.75" customHeight="1" thickBot="1" x14ac:dyDescent="0.3">
      <c r="B708" s="308"/>
      <c r="C708" s="326" t="s">
        <v>60</v>
      </c>
      <c r="D708" s="327">
        <f>IF(D707-D689=0,0,"Error")</f>
        <v>0</v>
      </c>
      <c r="E708" s="327">
        <v>0</v>
      </c>
      <c r="F708" s="327">
        <v>0</v>
      </c>
      <c r="G708" s="327">
        <v>0</v>
      </c>
    </row>
    <row r="709" spans="2:7" ht="32.25" thickBot="1" x14ac:dyDescent="0.3">
      <c r="B709" s="308"/>
      <c r="C709" s="309" t="s">
        <v>179</v>
      </c>
      <c r="D709" s="767" t="s">
        <v>640</v>
      </c>
      <c r="E709" s="768"/>
      <c r="F709" s="485" t="s">
        <v>200</v>
      </c>
      <c r="G709" s="480"/>
    </row>
    <row r="710" spans="2:7" ht="15.75" thickBot="1" x14ac:dyDescent="0.3">
      <c r="B710" s="308"/>
      <c r="C710" s="314" t="s">
        <v>38</v>
      </c>
      <c r="D710" s="727"/>
      <c r="E710" s="728"/>
      <c r="F710" s="728"/>
      <c r="G710" s="766"/>
    </row>
    <row r="711" spans="2:7" ht="15.75" thickBot="1" x14ac:dyDescent="0.3">
      <c r="B711" s="308"/>
      <c r="C711" s="314" t="s">
        <v>40</v>
      </c>
      <c r="D711" s="710"/>
      <c r="E711" s="711"/>
      <c r="F711" s="711"/>
      <c r="G711" s="712"/>
    </row>
    <row r="712" spans="2:7" ht="15.75" customHeight="1" x14ac:dyDescent="0.25">
      <c r="B712" s="308"/>
      <c r="C712" s="713"/>
      <c r="D712" s="315">
        <v>2020</v>
      </c>
      <c r="E712" s="315">
        <v>2021</v>
      </c>
      <c r="F712" s="315">
        <v>2022</v>
      </c>
      <c r="G712" s="315">
        <v>2023</v>
      </c>
    </row>
    <row r="713" spans="2:7" ht="12.75" customHeight="1" thickBot="1" x14ac:dyDescent="0.3">
      <c r="B713" s="308"/>
      <c r="C713" s="714"/>
      <c r="D713" s="316" t="s">
        <v>1</v>
      </c>
      <c r="E713" s="316" t="s">
        <v>16</v>
      </c>
      <c r="F713" s="316" t="s">
        <v>16</v>
      </c>
      <c r="G713" s="316" t="s">
        <v>16</v>
      </c>
    </row>
    <row r="714" spans="2:7" ht="12.75" customHeight="1" thickBot="1" x14ac:dyDescent="0.3">
      <c r="B714" s="308"/>
      <c r="C714" s="314" t="s">
        <v>42</v>
      </c>
      <c r="D714" s="317"/>
      <c r="E714" s="317"/>
      <c r="F714" s="317"/>
      <c r="G714" s="317"/>
    </row>
    <row r="715" spans="2:7" ht="15.75" customHeight="1" thickBot="1" x14ac:dyDescent="0.3">
      <c r="B715" s="308"/>
      <c r="C715" s="314" t="s">
        <v>43</v>
      </c>
      <c r="D715" s="317">
        <f>D733</f>
        <v>0</v>
      </c>
      <c r="E715" s="317">
        <f t="shared" ref="E715:F715" si="106">E733</f>
        <v>3247</v>
      </c>
      <c r="F715" s="317">
        <f t="shared" si="106"/>
        <v>0</v>
      </c>
      <c r="G715" s="317"/>
    </row>
    <row r="716" spans="2:7" ht="15.75" customHeight="1" thickBot="1" x14ac:dyDescent="0.3">
      <c r="B716" s="308"/>
      <c r="C716" s="314" t="s">
        <v>44</v>
      </c>
      <c r="D716" s="460" t="e">
        <f t="shared" ref="D716:E716" si="107">D715/D714</f>
        <v>#DIV/0!</v>
      </c>
      <c r="E716" s="460" t="e">
        <f t="shared" si="107"/>
        <v>#DIV/0!</v>
      </c>
      <c r="F716" s="460"/>
      <c r="G716" s="317"/>
    </row>
    <row r="717" spans="2:7" ht="15.75" customHeight="1" thickBot="1" x14ac:dyDescent="0.3">
      <c r="B717" s="308"/>
      <c r="C717" s="314" t="s">
        <v>45</v>
      </c>
      <c r="D717" s="318">
        <v>0</v>
      </c>
      <c r="E717" s="318">
        <v>0</v>
      </c>
      <c r="F717" s="318"/>
      <c r="G717" s="318"/>
    </row>
    <row r="718" spans="2:7" ht="15.75" customHeight="1" thickBot="1" x14ac:dyDescent="0.3">
      <c r="B718" s="308"/>
      <c r="C718" s="314" t="s">
        <v>47</v>
      </c>
      <c r="D718" s="318">
        <v>0</v>
      </c>
      <c r="E718" s="318">
        <v>0</v>
      </c>
      <c r="F718" s="318"/>
      <c r="G718" s="318"/>
    </row>
    <row r="719" spans="2:7" ht="15.75" customHeight="1" thickBot="1" x14ac:dyDescent="0.3">
      <c r="B719" s="308"/>
      <c r="C719" s="314" t="s">
        <v>48</v>
      </c>
      <c r="D719" s="318">
        <v>0</v>
      </c>
      <c r="E719" s="318">
        <v>0</v>
      </c>
      <c r="F719" s="318"/>
      <c r="G719" s="318"/>
    </row>
    <row r="720" spans="2:7" ht="15.75" customHeight="1" thickBot="1" x14ac:dyDescent="0.3">
      <c r="B720" s="308"/>
      <c r="C720" s="715" t="s">
        <v>641</v>
      </c>
      <c r="D720" s="716"/>
      <c r="E720" s="716"/>
      <c r="F720" s="716"/>
      <c r="G720" s="717"/>
    </row>
    <row r="721" spans="2:7" ht="15.75" customHeight="1" x14ac:dyDescent="0.25">
      <c r="B721" s="308"/>
      <c r="C721" s="713"/>
      <c r="D721" s="315">
        <v>2020</v>
      </c>
      <c r="E721" s="315">
        <v>2021</v>
      </c>
      <c r="F721" s="315">
        <v>2022</v>
      </c>
      <c r="G721" s="315">
        <v>2023</v>
      </c>
    </row>
    <row r="722" spans="2:7" ht="12.75" customHeight="1" thickBot="1" x14ac:dyDescent="0.3">
      <c r="B722" s="308"/>
      <c r="C722" s="714"/>
      <c r="D722" s="316" t="s">
        <v>1</v>
      </c>
      <c r="E722" s="316" t="s">
        <v>16</v>
      </c>
      <c r="F722" s="316" t="s">
        <v>16</v>
      </c>
      <c r="G722" s="316" t="s">
        <v>16</v>
      </c>
    </row>
    <row r="723" spans="2:7" ht="12.75" customHeight="1" thickBot="1" x14ac:dyDescent="0.3">
      <c r="B723" s="308"/>
      <c r="C723" s="319" t="s">
        <v>104</v>
      </c>
      <c r="D723" s="320">
        <f>D724+D725+D726+D727</f>
        <v>0</v>
      </c>
      <c r="E723" s="320">
        <f t="shared" ref="E723" si="108">E724+E725+E726+E727</f>
        <v>0</v>
      </c>
      <c r="F723" s="320"/>
      <c r="G723" s="320"/>
    </row>
    <row r="724" spans="2:7" ht="15.75" customHeight="1" thickBot="1" x14ac:dyDescent="0.3">
      <c r="B724" s="308"/>
      <c r="C724" s="321" t="s">
        <v>51</v>
      </c>
      <c r="D724" s="320"/>
      <c r="E724" s="320"/>
      <c r="F724" s="320"/>
      <c r="G724" s="320"/>
    </row>
    <row r="725" spans="2:7" ht="15.75" customHeight="1" thickBot="1" x14ac:dyDescent="0.3">
      <c r="B725" s="308"/>
      <c r="C725" s="321" t="s">
        <v>105</v>
      </c>
      <c r="D725" s="320"/>
      <c r="E725" s="320"/>
      <c r="F725" s="320"/>
      <c r="G725" s="320"/>
    </row>
    <row r="726" spans="2:7" ht="15.75" customHeight="1" thickBot="1" x14ac:dyDescent="0.3">
      <c r="B726" s="308"/>
      <c r="C726" s="321" t="s">
        <v>106</v>
      </c>
      <c r="D726" s="320"/>
      <c r="E726" s="320"/>
      <c r="F726" s="320"/>
      <c r="G726" s="320"/>
    </row>
    <row r="727" spans="2:7" ht="15.75" customHeight="1" thickBot="1" x14ac:dyDescent="0.3">
      <c r="B727" s="308"/>
      <c r="C727" s="321" t="s">
        <v>107</v>
      </c>
      <c r="D727" s="320"/>
      <c r="E727" s="320"/>
      <c r="F727" s="320"/>
      <c r="G727" s="320"/>
    </row>
    <row r="728" spans="2:7" ht="15.75" customHeight="1" thickBot="1" x14ac:dyDescent="0.3">
      <c r="B728" s="308"/>
      <c r="C728" s="319" t="s">
        <v>108</v>
      </c>
      <c r="D728" s="325">
        <f>D729+D730+D731+D732</f>
        <v>0</v>
      </c>
      <c r="E728" s="325">
        <f t="shared" ref="E728:G728" si="109">E729+E730+E731+E732</f>
        <v>3247</v>
      </c>
      <c r="F728" s="325">
        <f t="shared" si="109"/>
        <v>0</v>
      </c>
      <c r="G728" s="325">
        <f t="shared" si="109"/>
        <v>0</v>
      </c>
    </row>
    <row r="729" spans="2:7" ht="15.75" customHeight="1" thickBot="1" x14ac:dyDescent="0.3">
      <c r="B729" s="308"/>
      <c r="C729" s="321" t="s">
        <v>51</v>
      </c>
      <c r="D729" s="325"/>
      <c r="E729" s="320"/>
      <c r="F729" s="320"/>
      <c r="G729" s="320"/>
    </row>
    <row r="730" spans="2:7" ht="15.75" customHeight="1" thickBot="1" x14ac:dyDescent="0.3">
      <c r="B730" s="308"/>
      <c r="C730" s="321" t="s">
        <v>105</v>
      </c>
      <c r="D730" s="325"/>
      <c r="E730" s="325">
        <v>1476</v>
      </c>
      <c r="F730" s="325"/>
      <c r="G730" s="325"/>
    </row>
    <row r="731" spans="2:7" ht="15.75" customHeight="1" thickBot="1" x14ac:dyDescent="0.3">
      <c r="B731" s="308"/>
      <c r="C731" s="321" t="s">
        <v>106</v>
      </c>
      <c r="D731" s="320"/>
      <c r="E731" s="320"/>
      <c r="F731" s="320"/>
      <c r="G731" s="320"/>
    </row>
    <row r="732" spans="2:7" ht="15.75" customHeight="1" thickBot="1" x14ac:dyDescent="0.3">
      <c r="B732" s="308"/>
      <c r="C732" s="321" t="s">
        <v>107</v>
      </c>
      <c r="D732" s="320"/>
      <c r="E732" s="320">
        <v>1771</v>
      </c>
      <c r="F732" s="320"/>
      <c r="G732" s="320">
        <v>0</v>
      </c>
    </row>
    <row r="733" spans="2:7" ht="15.75" customHeight="1" thickBot="1" x14ac:dyDescent="0.3">
      <c r="B733" s="308"/>
      <c r="C733" s="324" t="s">
        <v>184</v>
      </c>
      <c r="D733" s="325">
        <f>D723+D728</f>
        <v>0</v>
      </c>
      <c r="E733" s="325">
        <f>E723+E728</f>
        <v>3247</v>
      </c>
      <c r="F733" s="325">
        <f>F723+F728</f>
        <v>0</v>
      </c>
      <c r="G733" s="325"/>
    </row>
    <row r="734" spans="2:7" ht="15.75" customHeight="1" thickBot="1" x14ac:dyDescent="0.3">
      <c r="B734" s="308"/>
      <c r="C734" s="326" t="s">
        <v>60</v>
      </c>
      <c r="D734" s="327">
        <f>IF(D733-D715=0,0,"Error")</f>
        <v>0</v>
      </c>
      <c r="E734" s="327">
        <v>0</v>
      </c>
      <c r="F734" s="327">
        <v>0</v>
      </c>
      <c r="G734" s="327">
        <v>0</v>
      </c>
    </row>
    <row r="735" spans="2:7" ht="30.75" customHeight="1" thickBot="1" x14ac:dyDescent="0.3">
      <c r="B735" s="308"/>
      <c r="C735" s="309" t="s">
        <v>185</v>
      </c>
      <c r="D735" s="767" t="s">
        <v>642</v>
      </c>
      <c r="E735" s="768"/>
      <c r="F735" s="485" t="s">
        <v>200</v>
      </c>
      <c r="G735" s="480" t="s">
        <v>643</v>
      </c>
    </row>
    <row r="736" spans="2:7" ht="39" customHeight="1" thickBot="1" x14ac:dyDescent="0.3">
      <c r="B736" s="308"/>
      <c r="C736" s="314" t="s">
        <v>38</v>
      </c>
      <c r="D736" s="727" t="s">
        <v>644</v>
      </c>
      <c r="E736" s="728"/>
      <c r="F736" s="728"/>
      <c r="G736" s="766"/>
    </row>
    <row r="737" spans="2:7" ht="15.75" thickBot="1" x14ac:dyDescent="0.3">
      <c r="B737" s="308"/>
      <c r="C737" s="314" t="s">
        <v>40</v>
      </c>
      <c r="D737" s="710" t="s">
        <v>645</v>
      </c>
      <c r="E737" s="711"/>
      <c r="F737" s="711"/>
      <c r="G737" s="712"/>
    </row>
    <row r="738" spans="2:7" ht="15.75" customHeight="1" x14ac:dyDescent="0.25">
      <c r="B738" s="308"/>
      <c r="C738" s="713"/>
      <c r="D738" s="315">
        <v>2020</v>
      </c>
      <c r="E738" s="315">
        <v>2021</v>
      </c>
      <c r="F738" s="315">
        <v>2022</v>
      </c>
      <c r="G738" s="315">
        <v>2023</v>
      </c>
    </row>
    <row r="739" spans="2:7" ht="12.75" customHeight="1" thickBot="1" x14ac:dyDescent="0.3">
      <c r="B739" s="308"/>
      <c r="C739" s="714"/>
      <c r="D739" s="316" t="s">
        <v>1</v>
      </c>
      <c r="E739" s="316" t="s">
        <v>16</v>
      </c>
      <c r="F739" s="316" t="s">
        <v>16</v>
      </c>
      <c r="G739" s="316" t="s">
        <v>16</v>
      </c>
    </row>
    <row r="740" spans="2:7" ht="12.75" customHeight="1" thickBot="1" x14ac:dyDescent="0.3">
      <c r="B740" s="308"/>
      <c r="C740" s="314" t="s">
        <v>42</v>
      </c>
      <c r="D740" s="317">
        <v>190</v>
      </c>
      <c r="E740" s="317">
        <v>134</v>
      </c>
      <c r="F740" s="317"/>
      <c r="G740" s="317"/>
    </row>
    <row r="741" spans="2:7" ht="15.75" customHeight="1" thickBot="1" x14ac:dyDescent="0.3">
      <c r="B741" s="308"/>
      <c r="C741" s="314" t="s">
        <v>43</v>
      </c>
      <c r="D741" s="317">
        <f t="shared" ref="D741:F741" si="110">D759</f>
        <v>12062</v>
      </c>
      <c r="E741" s="317">
        <f t="shared" si="110"/>
        <v>14477</v>
      </c>
      <c r="F741" s="317">
        <f t="shared" si="110"/>
        <v>2669</v>
      </c>
      <c r="G741" s="317"/>
    </row>
    <row r="742" spans="2:7" ht="15.75" customHeight="1" thickBot="1" x14ac:dyDescent="0.3">
      <c r="B742" s="308"/>
      <c r="C742" s="314" t="s">
        <v>44</v>
      </c>
      <c r="D742" s="317">
        <f t="shared" ref="D742:F742" si="111">D741/D740</f>
        <v>63.484210526315792</v>
      </c>
      <c r="E742" s="317">
        <f t="shared" si="111"/>
        <v>108.03731343283582</v>
      </c>
      <c r="F742" s="317" t="e">
        <f t="shared" si="111"/>
        <v>#DIV/0!</v>
      </c>
      <c r="G742" s="317"/>
    </row>
    <row r="743" spans="2:7" ht="15.75" customHeight="1" thickBot="1" x14ac:dyDescent="0.3">
      <c r="B743" s="308"/>
      <c r="C743" s="314" t="s">
        <v>45</v>
      </c>
      <c r="D743" s="318">
        <v>0</v>
      </c>
      <c r="E743" s="318">
        <v>0</v>
      </c>
      <c r="F743" s="318">
        <v>0</v>
      </c>
      <c r="G743" s="318"/>
    </row>
    <row r="744" spans="2:7" ht="15.75" customHeight="1" thickBot="1" x14ac:dyDescent="0.3">
      <c r="B744" s="308"/>
      <c r="C744" s="314" t="s">
        <v>47</v>
      </c>
      <c r="D744" s="318">
        <v>0</v>
      </c>
      <c r="E744" s="318">
        <v>0</v>
      </c>
      <c r="F744" s="318">
        <v>0</v>
      </c>
      <c r="G744" s="318"/>
    </row>
    <row r="745" spans="2:7" ht="15.75" customHeight="1" thickBot="1" x14ac:dyDescent="0.3">
      <c r="B745" s="308"/>
      <c r="C745" s="314" t="s">
        <v>48</v>
      </c>
      <c r="D745" s="318">
        <v>0</v>
      </c>
      <c r="E745" s="318">
        <v>0</v>
      </c>
      <c r="F745" s="318">
        <v>0</v>
      </c>
      <c r="G745" s="318"/>
    </row>
    <row r="746" spans="2:7" ht="15.75" customHeight="1" thickBot="1" x14ac:dyDescent="0.3">
      <c r="B746" s="308"/>
      <c r="C746" s="715" t="s">
        <v>597</v>
      </c>
      <c r="D746" s="716"/>
      <c r="E746" s="716"/>
      <c r="F746" s="716"/>
      <c r="G746" s="717"/>
    </row>
    <row r="747" spans="2:7" ht="15.75" customHeight="1" x14ac:dyDescent="0.25">
      <c r="B747" s="308"/>
      <c r="C747" s="713"/>
      <c r="D747" s="315">
        <v>2020</v>
      </c>
      <c r="E747" s="315">
        <v>2021</v>
      </c>
      <c r="F747" s="315">
        <v>2022</v>
      </c>
      <c r="G747" s="315">
        <v>2023</v>
      </c>
    </row>
    <row r="748" spans="2:7" ht="12.75" customHeight="1" thickBot="1" x14ac:dyDescent="0.3">
      <c r="B748" s="308"/>
      <c r="C748" s="714"/>
      <c r="D748" s="316" t="s">
        <v>1</v>
      </c>
      <c r="E748" s="316" t="s">
        <v>16</v>
      </c>
      <c r="F748" s="316" t="s">
        <v>16</v>
      </c>
      <c r="G748" s="316" t="s">
        <v>16</v>
      </c>
    </row>
    <row r="749" spans="2:7" ht="12.75" customHeight="1" thickBot="1" x14ac:dyDescent="0.3">
      <c r="B749" s="308"/>
      <c r="C749" s="319" t="s">
        <v>104</v>
      </c>
      <c r="D749" s="320">
        <f>D750+D751+D752+D753</f>
        <v>0</v>
      </c>
      <c r="E749" s="320">
        <f t="shared" ref="E749:G749" si="112">E750+E751+E752+E753</f>
        <v>0</v>
      </c>
      <c r="F749" s="320">
        <f t="shared" si="112"/>
        <v>0</v>
      </c>
      <c r="G749" s="320">
        <f t="shared" si="112"/>
        <v>0</v>
      </c>
    </row>
    <row r="750" spans="2:7" ht="15.75" customHeight="1" thickBot="1" x14ac:dyDescent="0.3">
      <c r="B750" s="308"/>
      <c r="C750" s="321" t="s">
        <v>51</v>
      </c>
      <c r="D750" s="320"/>
      <c r="E750" s="320"/>
      <c r="F750" s="320"/>
      <c r="G750" s="320"/>
    </row>
    <row r="751" spans="2:7" ht="15.75" customHeight="1" thickBot="1" x14ac:dyDescent="0.3">
      <c r="B751" s="308"/>
      <c r="C751" s="321" t="s">
        <v>105</v>
      </c>
      <c r="D751" s="320"/>
      <c r="E751" s="320"/>
      <c r="F751" s="320"/>
      <c r="G751" s="320"/>
    </row>
    <row r="752" spans="2:7" ht="15.75" customHeight="1" thickBot="1" x14ac:dyDescent="0.3">
      <c r="B752" s="308"/>
      <c r="C752" s="321" t="s">
        <v>106</v>
      </c>
      <c r="D752" s="320"/>
      <c r="E752" s="320"/>
      <c r="F752" s="320"/>
      <c r="G752" s="320"/>
    </row>
    <row r="753" spans="2:7" ht="15.75" customHeight="1" thickBot="1" x14ac:dyDescent="0.3">
      <c r="B753" s="308"/>
      <c r="C753" s="321" t="s">
        <v>107</v>
      </c>
      <c r="D753" s="320"/>
      <c r="E753" s="320"/>
      <c r="F753" s="320"/>
      <c r="G753" s="320"/>
    </row>
    <row r="754" spans="2:7" ht="15.75" customHeight="1" thickBot="1" x14ac:dyDescent="0.3">
      <c r="B754" s="308"/>
      <c r="C754" s="319" t="s">
        <v>108</v>
      </c>
      <c r="D754" s="325">
        <f>D755+D756+D757+D758</f>
        <v>12062</v>
      </c>
      <c r="E754" s="325">
        <f t="shared" ref="E754:F754" si="113">E755+E756+E757+E758</f>
        <v>14477</v>
      </c>
      <c r="F754" s="325">
        <f t="shared" si="113"/>
        <v>2669</v>
      </c>
      <c r="G754" s="325"/>
    </row>
    <row r="755" spans="2:7" ht="15.75" customHeight="1" thickBot="1" x14ac:dyDescent="0.3">
      <c r="B755" s="308"/>
      <c r="C755" s="321" t="s">
        <v>51</v>
      </c>
      <c r="D755" s="325"/>
      <c r="E755" s="320"/>
      <c r="F755" s="320"/>
      <c r="G755" s="320"/>
    </row>
    <row r="756" spans="2:7" ht="15.75" customHeight="1" thickBot="1" x14ac:dyDescent="0.3">
      <c r="B756" s="308"/>
      <c r="C756" s="321" t="s">
        <v>105</v>
      </c>
      <c r="D756" s="325">
        <v>11362</v>
      </c>
      <c r="E756" s="325">
        <v>13777</v>
      </c>
      <c r="F756" s="325">
        <v>1969</v>
      </c>
      <c r="G756" s="325"/>
    </row>
    <row r="757" spans="2:7" ht="15.75" customHeight="1" thickBot="1" x14ac:dyDescent="0.3">
      <c r="B757" s="308"/>
      <c r="C757" s="321" t="s">
        <v>106</v>
      </c>
      <c r="D757" s="320"/>
      <c r="E757" s="320"/>
      <c r="F757" s="320"/>
      <c r="G757" s="320"/>
    </row>
    <row r="758" spans="2:7" ht="15.75" customHeight="1" thickBot="1" x14ac:dyDescent="0.3">
      <c r="B758" s="308"/>
      <c r="C758" s="321" t="s">
        <v>107</v>
      </c>
      <c r="D758" s="320">
        <v>700</v>
      </c>
      <c r="E758" s="320">
        <v>700</v>
      </c>
      <c r="F758" s="320">
        <v>700</v>
      </c>
      <c r="G758" s="320"/>
    </row>
    <row r="759" spans="2:7" ht="15.75" customHeight="1" thickBot="1" x14ac:dyDescent="0.3">
      <c r="B759" s="308"/>
      <c r="C759" s="324" t="s">
        <v>190</v>
      </c>
      <c r="D759" s="325">
        <f>D749+D754</f>
        <v>12062</v>
      </c>
      <c r="E759" s="325">
        <f>E749+E754</f>
        <v>14477</v>
      </c>
      <c r="F759" s="325">
        <f>F749+F754</f>
        <v>2669</v>
      </c>
      <c r="G759" s="325"/>
    </row>
    <row r="760" spans="2:7" ht="15.75" customHeight="1" thickBot="1" x14ac:dyDescent="0.3">
      <c r="B760" s="308"/>
      <c r="C760" s="326" t="s">
        <v>60</v>
      </c>
      <c r="D760" s="327">
        <f>IF(D759-D741=0,0,"Error")</f>
        <v>0</v>
      </c>
      <c r="E760" s="327">
        <v>0</v>
      </c>
      <c r="F760" s="327">
        <v>0</v>
      </c>
      <c r="G760" s="327">
        <v>0</v>
      </c>
    </row>
    <row r="761" spans="2:7" ht="32.25" thickBot="1" x14ac:dyDescent="0.3">
      <c r="B761" s="308"/>
      <c r="C761" s="309" t="s">
        <v>191</v>
      </c>
      <c r="D761" s="767" t="s">
        <v>646</v>
      </c>
      <c r="E761" s="768"/>
      <c r="F761" s="485" t="s">
        <v>200</v>
      </c>
      <c r="G761" s="480" t="s">
        <v>647</v>
      </c>
    </row>
    <row r="762" spans="2:7" ht="36.75" customHeight="1" thickBot="1" x14ac:dyDescent="0.3">
      <c r="C762" s="314" t="s">
        <v>38</v>
      </c>
      <c r="D762" s="727" t="s">
        <v>634</v>
      </c>
      <c r="E762" s="728"/>
      <c r="F762" s="728"/>
      <c r="G762" s="766"/>
    </row>
    <row r="763" spans="2:7" ht="15.75" thickBot="1" x14ac:dyDescent="0.3">
      <c r="C763" s="314" t="s">
        <v>40</v>
      </c>
      <c r="D763" s="710" t="s">
        <v>635</v>
      </c>
      <c r="E763" s="711"/>
      <c r="F763" s="711"/>
      <c r="G763" s="712"/>
    </row>
    <row r="764" spans="2:7" x14ac:dyDescent="0.25">
      <c r="C764" s="713"/>
      <c r="D764" s="315">
        <v>2020</v>
      </c>
      <c r="E764" s="315">
        <v>2021</v>
      </c>
      <c r="F764" s="315">
        <v>2022</v>
      </c>
      <c r="G764" s="315">
        <v>2023</v>
      </c>
    </row>
    <row r="765" spans="2:7" ht="15.75" thickBot="1" x14ac:dyDescent="0.3">
      <c r="C765" s="714"/>
      <c r="D765" s="316" t="s">
        <v>1</v>
      </c>
      <c r="E765" s="316" t="s">
        <v>16</v>
      </c>
      <c r="F765" s="316" t="s">
        <v>16</v>
      </c>
      <c r="G765" s="316" t="s">
        <v>16</v>
      </c>
    </row>
    <row r="766" spans="2:7" ht="15.75" thickBot="1" x14ac:dyDescent="0.3">
      <c r="C766" s="314" t="s">
        <v>42</v>
      </c>
      <c r="D766" s="317">
        <v>1</v>
      </c>
      <c r="E766" s="317">
        <v>1</v>
      </c>
      <c r="F766" s="317">
        <v>1</v>
      </c>
      <c r="G766" s="317">
        <v>1</v>
      </c>
    </row>
    <row r="767" spans="2:7" ht="15.75" thickBot="1" x14ac:dyDescent="0.3">
      <c r="C767" s="314" t="s">
        <v>43</v>
      </c>
      <c r="D767" s="317">
        <f t="shared" ref="D767:G767" si="114">D785</f>
        <v>238000</v>
      </c>
      <c r="E767" s="317">
        <f t="shared" si="114"/>
        <v>99109</v>
      </c>
      <c r="F767" s="317">
        <f t="shared" si="114"/>
        <v>131352</v>
      </c>
      <c r="G767" s="317">
        <f t="shared" si="114"/>
        <v>64739</v>
      </c>
    </row>
    <row r="768" spans="2:7" ht="15.75" thickBot="1" x14ac:dyDescent="0.3">
      <c r="C768" s="314" t="s">
        <v>44</v>
      </c>
      <c r="D768" s="317">
        <f t="shared" ref="D768:G768" si="115">D767/D766</f>
        <v>238000</v>
      </c>
      <c r="E768" s="317">
        <f t="shared" si="115"/>
        <v>99109</v>
      </c>
      <c r="F768" s="317">
        <f t="shared" si="115"/>
        <v>131352</v>
      </c>
      <c r="G768" s="317">
        <f t="shared" si="115"/>
        <v>64739</v>
      </c>
    </row>
    <row r="769" spans="3:7" ht="15.75" thickBot="1" x14ac:dyDescent="0.3">
      <c r="C769" s="314" t="s">
        <v>45</v>
      </c>
      <c r="D769" s="318">
        <v>0</v>
      </c>
      <c r="E769" s="318">
        <v>0</v>
      </c>
      <c r="F769" s="318">
        <v>0</v>
      </c>
      <c r="G769" s="318">
        <v>0</v>
      </c>
    </row>
    <row r="770" spans="3:7" ht="15.75" thickBot="1" x14ac:dyDescent="0.3">
      <c r="C770" s="314" t="s">
        <v>47</v>
      </c>
      <c r="D770" s="318">
        <v>0</v>
      </c>
      <c r="E770" s="318">
        <v>0</v>
      </c>
      <c r="F770" s="318">
        <v>0</v>
      </c>
      <c r="G770" s="318">
        <v>0</v>
      </c>
    </row>
    <row r="771" spans="3:7" ht="15.75" thickBot="1" x14ac:dyDescent="0.3">
      <c r="C771" s="314" t="s">
        <v>48</v>
      </c>
      <c r="D771" s="318">
        <v>0</v>
      </c>
      <c r="E771" s="318">
        <v>0</v>
      </c>
      <c r="F771" s="318">
        <v>0</v>
      </c>
      <c r="G771" s="318">
        <v>0</v>
      </c>
    </row>
    <row r="772" spans="3:7" ht="15.75" thickBot="1" x14ac:dyDescent="0.3">
      <c r="C772" s="715" t="s">
        <v>600</v>
      </c>
      <c r="D772" s="716"/>
      <c r="E772" s="716"/>
      <c r="F772" s="716"/>
      <c r="G772" s="717"/>
    </row>
    <row r="773" spans="3:7" x14ac:dyDescent="0.25">
      <c r="C773" s="713"/>
      <c r="D773" s="315">
        <v>2020</v>
      </c>
      <c r="E773" s="315">
        <v>2021</v>
      </c>
      <c r="F773" s="315">
        <v>2022</v>
      </c>
      <c r="G773" s="315">
        <v>2023</v>
      </c>
    </row>
    <row r="774" spans="3:7" ht="15.75" thickBot="1" x14ac:dyDescent="0.3">
      <c r="C774" s="714"/>
      <c r="D774" s="316" t="s">
        <v>1</v>
      </c>
      <c r="E774" s="316" t="s">
        <v>16</v>
      </c>
      <c r="F774" s="316" t="s">
        <v>16</v>
      </c>
      <c r="G774" s="316" t="s">
        <v>16</v>
      </c>
    </row>
    <row r="775" spans="3:7" ht="15.75" thickBot="1" x14ac:dyDescent="0.3">
      <c r="C775" s="319" t="s">
        <v>104</v>
      </c>
      <c r="D775" s="320">
        <f>D776+D777+D778+D779</f>
        <v>0</v>
      </c>
      <c r="E775" s="320">
        <f t="shared" ref="E775:F775" si="116">E776+E777+E778+E779</f>
        <v>0</v>
      </c>
      <c r="F775" s="320">
        <f t="shared" si="116"/>
        <v>0</v>
      </c>
      <c r="G775" s="320"/>
    </row>
    <row r="776" spans="3:7" ht="15.75" thickBot="1" x14ac:dyDescent="0.3">
      <c r="C776" s="321" t="s">
        <v>51</v>
      </c>
      <c r="D776" s="320"/>
      <c r="E776" s="320"/>
      <c r="F776" s="320"/>
      <c r="G776" s="320"/>
    </row>
    <row r="777" spans="3:7" ht="15.75" thickBot="1" x14ac:dyDescent="0.3">
      <c r="C777" s="321" t="s">
        <v>105</v>
      </c>
      <c r="D777" s="320"/>
      <c r="E777" s="320"/>
      <c r="F777" s="320"/>
      <c r="G777" s="320"/>
    </row>
    <row r="778" spans="3:7" ht="15.75" thickBot="1" x14ac:dyDescent="0.3">
      <c r="C778" s="321" t="s">
        <v>106</v>
      </c>
      <c r="D778" s="320"/>
      <c r="E778" s="320"/>
      <c r="F778" s="320"/>
      <c r="G778" s="320"/>
    </row>
    <row r="779" spans="3:7" ht="15.75" thickBot="1" x14ac:dyDescent="0.3">
      <c r="C779" s="321" t="s">
        <v>107</v>
      </c>
      <c r="D779" s="320"/>
      <c r="E779" s="320"/>
      <c r="F779" s="320"/>
      <c r="G779" s="320"/>
    </row>
    <row r="780" spans="3:7" ht="15.75" thickBot="1" x14ac:dyDescent="0.3">
      <c r="C780" s="319" t="s">
        <v>108</v>
      </c>
      <c r="D780" s="325">
        <f>D781+D782+D783+D784</f>
        <v>238000</v>
      </c>
      <c r="E780" s="325">
        <f t="shared" ref="E780:G780" si="117">E781+E782+E783+E784</f>
        <v>99109</v>
      </c>
      <c r="F780" s="325">
        <f t="shared" si="117"/>
        <v>131352</v>
      </c>
      <c r="G780" s="325">
        <f t="shared" si="117"/>
        <v>64739</v>
      </c>
    </row>
    <row r="781" spans="3:7" ht="15.75" thickBot="1" x14ac:dyDescent="0.3">
      <c r="C781" s="321" t="s">
        <v>51</v>
      </c>
      <c r="D781" s="325"/>
      <c r="E781" s="320"/>
      <c r="F781" s="320"/>
      <c r="G781" s="320"/>
    </row>
    <row r="782" spans="3:7" ht="15.75" thickBot="1" x14ac:dyDescent="0.3">
      <c r="C782" s="321" t="s">
        <v>105</v>
      </c>
      <c r="D782" s="325">
        <v>208000</v>
      </c>
      <c r="E782" s="325">
        <v>99109</v>
      </c>
      <c r="F782" s="325">
        <v>131352</v>
      </c>
      <c r="G782" s="325">
        <v>64739</v>
      </c>
    </row>
    <row r="783" spans="3:7" ht="15.75" thickBot="1" x14ac:dyDescent="0.3">
      <c r="C783" s="321" t="s">
        <v>106</v>
      </c>
      <c r="D783" s="320">
        <v>15000</v>
      </c>
      <c r="E783" s="320"/>
      <c r="F783" s="320"/>
      <c r="G783" s="320"/>
    </row>
    <row r="784" spans="3:7" ht="15.75" thickBot="1" x14ac:dyDescent="0.3">
      <c r="C784" s="321" t="s">
        <v>107</v>
      </c>
      <c r="D784" s="320">
        <v>15000</v>
      </c>
      <c r="E784" s="320"/>
      <c r="F784" s="320"/>
      <c r="G784" s="320"/>
    </row>
    <row r="785" spans="2:7" ht="15.75" thickBot="1" x14ac:dyDescent="0.3">
      <c r="C785" s="324" t="s">
        <v>196</v>
      </c>
      <c r="D785" s="325">
        <f>D775+D780</f>
        <v>238000</v>
      </c>
      <c r="E785" s="325">
        <f>E775+E780</f>
        <v>99109</v>
      </c>
      <c r="F785" s="325">
        <f t="shared" ref="F785:G785" si="118">F775+F780</f>
        <v>131352</v>
      </c>
      <c r="G785" s="325">
        <f t="shared" si="118"/>
        <v>64739</v>
      </c>
    </row>
    <row r="786" spans="2:7" ht="15.75" thickBot="1" x14ac:dyDescent="0.3">
      <c r="C786" s="326" t="s">
        <v>60</v>
      </c>
      <c r="D786" s="327">
        <f>IF(D785-D767=0,0,"Error")</f>
        <v>0</v>
      </c>
      <c r="E786" s="327">
        <v>0</v>
      </c>
      <c r="F786" s="327">
        <v>0</v>
      </c>
      <c r="G786" s="327">
        <v>0</v>
      </c>
    </row>
    <row r="787" spans="2:7" ht="15.75" thickBot="1" x14ac:dyDescent="0.3">
      <c r="C787" s="90"/>
      <c r="D787" s="91"/>
      <c r="E787" s="91"/>
      <c r="F787" s="91"/>
      <c r="G787" s="91"/>
    </row>
    <row r="788" spans="2:7" ht="24.75" thickBot="1" x14ac:dyDescent="0.3">
      <c r="C788" s="457" t="s">
        <v>116</v>
      </c>
      <c r="D788" s="486">
        <f>D663+D573+D536+D502+D476+D217+D180+D143+D106+D69+D32+D612+D423+D293+D741+D689+D767+D637+D449+D345+D371+D319+D397+D715+D254</f>
        <v>1897122</v>
      </c>
      <c r="E788" s="486">
        <f>E663+E573+E536+E502+E476+E217+E180+E143+E106+E69+E32+E612+E423+E293+E741+E689+E767+E637+E449+E345+E371+E319+E397+E715+E254</f>
        <v>2134099</v>
      </c>
      <c r="F788" s="486">
        <f>F663+F573+F536+F502+F476+F217+F180+F143+F106+F69+F32+F612+F423+F293+F741+F689+F767+F637+F449+F345+F371+F319+F397+F715+F254</f>
        <v>2143218</v>
      </c>
      <c r="G788" s="486">
        <f>G663+G573+G536+G502+G476+G217+G180+G143+G106+G69+G32+G612+G423+G293+G741+G689+G767+G637+G449+G345+G371+G319+G397+G715+G254</f>
        <v>1821624</v>
      </c>
    </row>
    <row r="789" spans="2:7" ht="24.75" thickBot="1" x14ac:dyDescent="0.3">
      <c r="C789" s="457" t="s">
        <v>117</v>
      </c>
      <c r="D789" s="486">
        <f>D790+D793+D796+D799+D802+D805+D808+D811+D816</f>
        <v>1897122</v>
      </c>
      <c r="E789" s="486">
        <f>E790+E793+E796+E799+E802+E805+E808+E811+E816</f>
        <v>2134099</v>
      </c>
      <c r="F789" s="486">
        <f>F790+F793+F796+F799+F802+F805+F808+F811+F816</f>
        <v>2143218</v>
      </c>
      <c r="G789" s="486">
        <f t="shared" ref="G789" si="119">G790+G793+G796+G799+G802+G805+G808+G811+G816</f>
        <v>1821624</v>
      </c>
    </row>
    <row r="790" spans="2:7" ht="15.75" thickBot="1" x14ac:dyDescent="0.3">
      <c r="C790" s="319" t="s">
        <v>50</v>
      </c>
      <c r="D790" s="487">
        <f>D791+D792</f>
        <v>547769</v>
      </c>
      <c r="E790" s="487">
        <f t="shared" ref="E790:G790" si="120">E791+E792</f>
        <v>944250</v>
      </c>
      <c r="F790" s="487">
        <f>F791+F792</f>
        <v>994250</v>
      </c>
      <c r="G790" s="488">
        <f t="shared" si="120"/>
        <v>994250</v>
      </c>
    </row>
    <row r="791" spans="2:7" ht="15.75" thickBot="1" x14ac:dyDescent="0.3">
      <c r="C791" s="321" t="s">
        <v>51</v>
      </c>
      <c r="D791" s="325">
        <f>D545+D152+D78</f>
        <v>547769</v>
      </c>
      <c r="E791" s="325">
        <f>E545+E152+E78</f>
        <v>944250</v>
      </c>
      <c r="F791" s="325">
        <f>F545+F152+F78</f>
        <v>994250</v>
      </c>
      <c r="G791" s="331">
        <f>G545+G152+G78</f>
        <v>994250</v>
      </c>
    </row>
    <row r="792" spans="2:7" ht="15.75" thickBot="1" x14ac:dyDescent="0.3">
      <c r="C792" s="321" t="s">
        <v>118</v>
      </c>
      <c r="D792" s="325">
        <f t="shared" ref="D792:G792" si="121">D42+D79+D116</f>
        <v>0</v>
      </c>
      <c r="E792" s="325">
        <f t="shared" si="121"/>
        <v>0</v>
      </c>
      <c r="F792" s="325">
        <f t="shared" si="121"/>
        <v>0</v>
      </c>
      <c r="G792" s="331">
        <f t="shared" si="121"/>
        <v>0</v>
      </c>
    </row>
    <row r="793" spans="2:7" ht="24.75" thickBot="1" x14ac:dyDescent="0.3">
      <c r="C793" s="319" t="s">
        <v>53</v>
      </c>
      <c r="D793" s="487">
        <f>D794+D795</f>
        <v>92331</v>
      </c>
      <c r="E793" s="487">
        <f t="shared" ref="E793:G793" si="122">E794+E795</f>
        <v>206739</v>
      </c>
      <c r="F793" s="487">
        <f t="shared" si="122"/>
        <v>206739</v>
      </c>
      <c r="G793" s="488">
        <f t="shared" si="122"/>
        <v>206739</v>
      </c>
    </row>
    <row r="794" spans="2:7" ht="15.75" thickBot="1" x14ac:dyDescent="0.3">
      <c r="C794" s="321" t="s">
        <v>51</v>
      </c>
      <c r="D794" s="320">
        <f>D548+D155+D81</f>
        <v>92331</v>
      </c>
      <c r="E794" s="320">
        <f>E548+E155+E81</f>
        <v>206739</v>
      </c>
      <c r="F794" s="320">
        <f>F548+F155+F81</f>
        <v>206739</v>
      </c>
      <c r="G794" s="330">
        <f>G548+G155+G81</f>
        <v>206739</v>
      </c>
    </row>
    <row r="795" spans="2:7" ht="15.75" thickBot="1" x14ac:dyDescent="0.3">
      <c r="B795" s="308"/>
      <c r="C795" s="321" t="s">
        <v>118</v>
      </c>
      <c r="D795" s="325">
        <f>D45+D82+D116</f>
        <v>0</v>
      </c>
      <c r="E795" s="325">
        <f>E45+E82+E116</f>
        <v>0</v>
      </c>
      <c r="F795" s="325">
        <f>F45+F82+F116</f>
        <v>0</v>
      </c>
      <c r="G795" s="331">
        <f>G45+G82+G116</f>
        <v>0</v>
      </c>
    </row>
    <row r="796" spans="2:7" ht="15.75" thickBot="1" x14ac:dyDescent="0.3">
      <c r="B796" s="308"/>
      <c r="C796" s="319" t="s">
        <v>54</v>
      </c>
      <c r="D796" s="487">
        <f>D797+D798</f>
        <v>613900</v>
      </c>
      <c r="E796" s="487">
        <f t="shared" ref="E796:G796" si="123">E797+E798</f>
        <v>450000</v>
      </c>
      <c r="F796" s="487">
        <f t="shared" si="123"/>
        <v>390011</v>
      </c>
      <c r="G796" s="488">
        <f t="shared" si="123"/>
        <v>399011</v>
      </c>
    </row>
    <row r="797" spans="2:7" ht="15.75" thickBot="1" x14ac:dyDescent="0.3">
      <c r="B797" s="308"/>
      <c r="C797" s="321" t="s">
        <v>51</v>
      </c>
      <c r="D797" s="325">
        <f>D588+D551+D232+D195+D158+D121+D84+D47+D269</f>
        <v>613900</v>
      </c>
      <c r="E797" s="325">
        <f>E588+E551+E232+E195+E158+E121+E84+E47+E269</f>
        <v>450000</v>
      </c>
      <c r="F797" s="325">
        <f>F588+F551+F232+F195+F158+F121+F84+F47+F269</f>
        <v>390011</v>
      </c>
      <c r="G797" s="325">
        <f t="shared" ref="G797" si="124">G588+G551+G232+G195+G158+G121+G84+G47+G269</f>
        <v>399011</v>
      </c>
    </row>
    <row r="798" spans="2:7" ht="15.75" thickBot="1" x14ac:dyDescent="0.3">
      <c r="B798" s="308"/>
      <c r="C798" s="321" t="s">
        <v>118</v>
      </c>
      <c r="D798" s="325">
        <f t="shared" ref="D798:G798" si="125">D48+D85+D122</f>
        <v>0</v>
      </c>
      <c r="E798" s="325">
        <f t="shared" si="125"/>
        <v>0</v>
      </c>
      <c r="F798" s="325">
        <f t="shared" si="125"/>
        <v>0</v>
      </c>
      <c r="G798" s="331">
        <f t="shared" si="125"/>
        <v>0</v>
      </c>
    </row>
    <row r="799" spans="2:7" ht="15.75" thickBot="1" x14ac:dyDescent="0.3">
      <c r="B799" s="308"/>
      <c r="C799" s="319" t="s">
        <v>55</v>
      </c>
      <c r="D799" s="487">
        <f>D800+D801</f>
        <v>0</v>
      </c>
      <c r="E799" s="487">
        <f t="shared" ref="E799:G799" si="126">E800+E801</f>
        <v>0</v>
      </c>
      <c r="F799" s="487">
        <f t="shared" si="126"/>
        <v>0</v>
      </c>
      <c r="G799" s="488">
        <f t="shared" si="126"/>
        <v>0</v>
      </c>
    </row>
    <row r="800" spans="2:7" ht="15.75" thickBot="1" x14ac:dyDescent="0.3">
      <c r="B800" s="308"/>
      <c r="C800" s="321" t="s">
        <v>51</v>
      </c>
      <c r="D800" s="320">
        <f t="shared" ref="D800:G801" si="127">D50+D87+D124</f>
        <v>0</v>
      </c>
      <c r="E800" s="320">
        <f t="shared" si="127"/>
        <v>0</v>
      </c>
      <c r="F800" s="320">
        <f t="shared" si="127"/>
        <v>0</v>
      </c>
      <c r="G800" s="330">
        <f t="shared" si="127"/>
        <v>0</v>
      </c>
    </row>
    <row r="801" spans="2:7" ht="15.75" thickBot="1" x14ac:dyDescent="0.3">
      <c r="B801" s="308"/>
      <c r="C801" s="321" t="s">
        <v>118</v>
      </c>
      <c r="D801" s="325">
        <f t="shared" si="127"/>
        <v>0</v>
      </c>
      <c r="E801" s="325">
        <f t="shared" si="127"/>
        <v>0</v>
      </c>
      <c r="F801" s="325">
        <f t="shared" si="127"/>
        <v>0</v>
      </c>
      <c r="G801" s="331">
        <f t="shared" si="127"/>
        <v>0</v>
      </c>
    </row>
    <row r="802" spans="2:7" ht="15.75" thickBot="1" x14ac:dyDescent="0.3">
      <c r="B802" s="308"/>
      <c r="C802" s="319" t="s">
        <v>56</v>
      </c>
      <c r="D802" s="487">
        <f>D803+D804</f>
        <v>0</v>
      </c>
      <c r="E802" s="487">
        <f t="shared" ref="E802:G802" si="128">E803+E804</f>
        <v>0</v>
      </c>
      <c r="F802" s="487">
        <f t="shared" si="128"/>
        <v>0</v>
      </c>
      <c r="G802" s="488">
        <f t="shared" si="128"/>
        <v>0</v>
      </c>
    </row>
    <row r="803" spans="2:7" ht="15.75" thickBot="1" x14ac:dyDescent="0.3">
      <c r="B803" s="308"/>
      <c r="C803" s="321" t="s">
        <v>51</v>
      </c>
      <c r="D803" s="320">
        <f t="shared" ref="D803:G804" si="129">D53+D90+D127</f>
        <v>0</v>
      </c>
      <c r="E803" s="320">
        <f t="shared" si="129"/>
        <v>0</v>
      </c>
      <c r="F803" s="320">
        <f t="shared" si="129"/>
        <v>0</v>
      </c>
      <c r="G803" s="330">
        <f t="shared" si="129"/>
        <v>0</v>
      </c>
    </row>
    <row r="804" spans="2:7" ht="15.75" thickBot="1" x14ac:dyDescent="0.3">
      <c r="B804" s="308"/>
      <c r="C804" s="321" t="s">
        <v>118</v>
      </c>
      <c r="D804" s="325">
        <f t="shared" si="129"/>
        <v>0</v>
      </c>
      <c r="E804" s="325">
        <f t="shared" si="129"/>
        <v>0</v>
      </c>
      <c r="F804" s="325">
        <f t="shared" si="129"/>
        <v>0</v>
      </c>
      <c r="G804" s="331">
        <f t="shared" si="129"/>
        <v>0</v>
      </c>
    </row>
    <row r="805" spans="2:7" ht="15.75" thickBot="1" x14ac:dyDescent="0.3">
      <c r="B805" s="308" t="s">
        <v>533</v>
      </c>
      <c r="C805" s="319" t="s">
        <v>57</v>
      </c>
      <c r="D805" s="487">
        <f>D806+D807</f>
        <v>0</v>
      </c>
      <c r="E805" s="487">
        <f>E806+E807</f>
        <v>0</v>
      </c>
      <c r="F805" s="487">
        <f t="shared" ref="F805:G805" si="130">F806+F807</f>
        <v>0</v>
      </c>
      <c r="G805" s="488">
        <f t="shared" si="130"/>
        <v>0</v>
      </c>
    </row>
    <row r="806" spans="2:7" ht="15.75" thickBot="1" x14ac:dyDescent="0.3">
      <c r="B806" s="308"/>
      <c r="C806" s="321" t="s">
        <v>51</v>
      </c>
      <c r="D806" s="320">
        <f t="shared" ref="D806:G807" si="131">D56+D93+D130</f>
        <v>0</v>
      </c>
      <c r="E806" s="320">
        <f t="shared" si="131"/>
        <v>0</v>
      </c>
      <c r="F806" s="320">
        <f t="shared" si="131"/>
        <v>0</v>
      </c>
      <c r="G806" s="330">
        <f t="shared" si="131"/>
        <v>0</v>
      </c>
    </row>
    <row r="807" spans="2:7" ht="15.75" thickBot="1" x14ac:dyDescent="0.3">
      <c r="B807" s="308"/>
      <c r="C807" s="321" t="s">
        <v>118</v>
      </c>
      <c r="D807" s="325">
        <f t="shared" si="131"/>
        <v>0</v>
      </c>
      <c r="E807" s="325">
        <f t="shared" si="131"/>
        <v>0</v>
      </c>
      <c r="F807" s="325">
        <f t="shared" si="131"/>
        <v>0</v>
      </c>
      <c r="G807" s="331">
        <f t="shared" si="131"/>
        <v>0</v>
      </c>
    </row>
    <row r="808" spans="2:7" ht="24.75" thickBot="1" x14ac:dyDescent="0.3">
      <c r="B808" s="308"/>
      <c r="C808" s="319" t="s">
        <v>58</v>
      </c>
      <c r="D808" s="487">
        <f>D95+D58</f>
        <v>0</v>
      </c>
      <c r="E808" s="487">
        <f>E95+E58</f>
        <v>0</v>
      </c>
      <c r="F808" s="487">
        <f>F95+F58</f>
        <v>0</v>
      </c>
      <c r="G808" s="488">
        <f>G95+G58</f>
        <v>0</v>
      </c>
    </row>
    <row r="809" spans="2:7" ht="15.75" thickBot="1" x14ac:dyDescent="0.3">
      <c r="B809" s="308"/>
      <c r="C809" s="321" t="s">
        <v>51</v>
      </c>
      <c r="D809" s="320">
        <f t="shared" ref="D809:G810" si="132">D59+D96+D133</f>
        <v>0</v>
      </c>
      <c r="E809" s="320">
        <f t="shared" si="132"/>
        <v>0</v>
      </c>
      <c r="F809" s="320">
        <f t="shared" si="132"/>
        <v>0</v>
      </c>
      <c r="G809" s="330">
        <f t="shared" si="132"/>
        <v>0</v>
      </c>
    </row>
    <row r="810" spans="2:7" ht="15.75" thickBot="1" x14ac:dyDescent="0.3">
      <c r="B810" s="308"/>
      <c r="C810" s="321" t="s">
        <v>118</v>
      </c>
      <c r="D810" s="325">
        <f t="shared" si="132"/>
        <v>0</v>
      </c>
      <c r="E810" s="325">
        <f t="shared" si="132"/>
        <v>0</v>
      </c>
      <c r="F810" s="325">
        <f t="shared" si="132"/>
        <v>0</v>
      </c>
      <c r="G810" s="331">
        <f t="shared" si="132"/>
        <v>0</v>
      </c>
    </row>
    <row r="811" spans="2:7" ht="15.75" thickBot="1" x14ac:dyDescent="0.3">
      <c r="B811" s="308"/>
      <c r="C811" s="319" t="s">
        <v>119</v>
      </c>
      <c r="D811" s="487">
        <f>D812+D813+D814+D815</f>
        <v>2000</v>
      </c>
      <c r="E811" s="487">
        <f>E812+E813+E814+E815</f>
        <v>0</v>
      </c>
      <c r="F811" s="487">
        <f t="shared" ref="F811:G811" si="133">F812+F813+F814+F815</f>
        <v>0</v>
      </c>
      <c r="G811" s="488">
        <f t="shared" si="133"/>
        <v>0</v>
      </c>
    </row>
    <row r="812" spans="2:7" ht="15.75" thickBot="1" x14ac:dyDescent="0.3">
      <c r="B812" s="308"/>
      <c r="C812" s="321" t="s">
        <v>51</v>
      </c>
      <c r="D812" s="320">
        <f>D672+D511+D485+D621+D432+D302+D328</f>
        <v>2000</v>
      </c>
      <c r="E812" s="320">
        <f>E672+E511+E485+E621+E432+E302+E328</f>
        <v>0</v>
      </c>
      <c r="F812" s="320">
        <f>F672+F511+F485+F621+F432+F302+F328</f>
        <v>0</v>
      </c>
      <c r="G812" s="330">
        <f>G672+G511+G485+G621+G432+G302+G328</f>
        <v>0</v>
      </c>
    </row>
    <row r="813" spans="2:7" ht="15.75" thickBot="1" x14ac:dyDescent="0.3">
      <c r="B813" s="308"/>
      <c r="C813" s="321" t="s">
        <v>120</v>
      </c>
      <c r="D813" s="320">
        <f t="shared" ref="D813:G815" si="134">D673+D512+D486+D622+D433+D303</f>
        <v>0</v>
      </c>
      <c r="E813" s="320">
        <f t="shared" si="134"/>
        <v>0</v>
      </c>
      <c r="F813" s="320">
        <f t="shared" si="134"/>
        <v>0</v>
      </c>
      <c r="G813" s="330">
        <f t="shared" si="134"/>
        <v>0</v>
      </c>
    </row>
    <row r="814" spans="2:7" ht="15.75" thickBot="1" x14ac:dyDescent="0.3">
      <c r="B814" s="308"/>
      <c r="C814" s="321" t="s">
        <v>106</v>
      </c>
      <c r="D814" s="320">
        <f t="shared" si="134"/>
        <v>0</v>
      </c>
      <c r="E814" s="320">
        <f t="shared" si="134"/>
        <v>0</v>
      </c>
      <c r="F814" s="320">
        <f t="shared" si="134"/>
        <v>0</v>
      </c>
      <c r="G814" s="330">
        <f t="shared" si="134"/>
        <v>0</v>
      </c>
    </row>
    <row r="815" spans="2:7" ht="15.75" thickBot="1" x14ac:dyDescent="0.3">
      <c r="B815" s="308"/>
      <c r="C815" s="321" t="s">
        <v>107</v>
      </c>
      <c r="D815" s="320">
        <f t="shared" si="134"/>
        <v>0</v>
      </c>
      <c r="E815" s="320">
        <f t="shared" si="134"/>
        <v>0</v>
      </c>
      <c r="F815" s="320">
        <f t="shared" si="134"/>
        <v>0</v>
      </c>
      <c r="G815" s="330">
        <f t="shared" si="134"/>
        <v>0</v>
      </c>
    </row>
    <row r="816" spans="2:7" ht="15.75" thickBot="1" x14ac:dyDescent="0.3">
      <c r="B816" s="308"/>
      <c r="C816" s="319" t="s">
        <v>121</v>
      </c>
      <c r="D816" s="487">
        <f>D817+D818+D819+D820</f>
        <v>641122</v>
      </c>
      <c r="E816" s="487">
        <f>E817+E818+E819+E820</f>
        <v>533110</v>
      </c>
      <c r="F816" s="487">
        <f t="shared" ref="F816:G816" si="135">F817+F818+F819+F820</f>
        <v>552218</v>
      </c>
      <c r="G816" s="488">
        <f t="shared" si="135"/>
        <v>221624</v>
      </c>
    </row>
    <row r="817" spans="1:9" ht="18.75" customHeight="1" thickBot="1" x14ac:dyDescent="0.3">
      <c r="B817" s="308"/>
      <c r="C817" s="321" t="s">
        <v>51</v>
      </c>
      <c r="D817" s="320">
        <f>D677+D516+D490+D626+D437+D307+D781+D755+D703+D359+D333+D651+D463+D385+D411</f>
        <v>144000</v>
      </c>
      <c r="E817" s="320">
        <f>E677+E516+E490+E626+E437+E307+E781+E755+E703+E359+E333+E651+E463+E385+E411</f>
        <v>214949</v>
      </c>
      <c r="F817" s="320">
        <f>F677+F516+F490+F626+F437+F307+F781+F755+F703+F359+F333+F651+F463+F385+F411</f>
        <v>283450</v>
      </c>
      <c r="G817" s="320">
        <f t="shared" ref="G817" si="136">G677+G516+G490+G626+G437+G307+G781+G755+G703+G359+G333+G651+G463+G385+G411</f>
        <v>89261</v>
      </c>
    </row>
    <row r="818" spans="1:9" ht="15.75" thickBot="1" x14ac:dyDescent="0.3">
      <c r="B818" s="308"/>
      <c r="C818" s="321" t="s">
        <v>120</v>
      </c>
      <c r="D818" s="320">
        <f>D678+D517+D491+D627+D438+D308+D782+D756+D704+D360+D334+D730</f>
        <v>447918</v>
      </c>
      <c r="E818" s="320">
        <f>E678+E517+E491+E627+E438+E308+E782+E756+E704+E360+E334+E730</f>
        <v>297701</v>
      </c>
      <c r="F818" s="320">
        <f>F678+F517+F491+F627+F438+F308+F782+F756+F704+F360+F334+F730</f>
        <v>249709</v>
      </c>
      <c r="G818" s="320">
        <f>G678+G517+G491+G627+G438+G308+G782+G756+G704+G360+G334+G730</f>
        <v>126215</v>
      </c>
    </row>
    <row r="819" spans="1:9" ht="15.75" thickBot="1" x14ac:dyDescent="0.3">
      <c r="B819" s="308"/>
      <c r="C819" s="321" t="s">
        <v>106</v>
      </c>
      <c r="D819" s="320">
        <f>D679+D518+D492+D628+D439+D309+D783+D757+D705+D361+D335</f>
        <v>30000</v>
      </c>
      <c r="E819" s="320">
        <f>E679+E518+E492+E628+E439+E309+E783+E757+E705+E361+E335+E653+E465</f>
        <v>14989</v>
      </c>
      <c r="F819" s="320">
        <f t="shared" ref="F819:G819" si="137">F679+F518+F492+F628+F439+F309+F783+F757+F705+F361+F335+F653+F465</f>
        <v>11639</v>
      </c>
      <c r="G819" s="320">
        <f t="shared" si="137"/>
        <v>6148</v>
      </c>
    </row>
    <row r="820" spans="1:9" ht="12.75" customHeight="1" thickBot="1" x14ac:dyDescent="0.3">
      <c r="B820" s="308"/>
      <c r="C820" s="321" t="s">
        <v>107</v>
      </c>
      <c r="D820" s="320">
        <f>D680+D519+D493+D629+D440+D310+D784+D758+D706+D362+D336+D732</f>
        <v>19204</v>
      </c>
      <c r="E820" s="320">
        <f>E680+E519+E493+E629+E440+E310+E784+E758+E706+E362+E336+E732</f>
        <v>5471</v>
      </c>
      <c r="F820" s="320">
        <f>F680+F519+F493+F629+F440+F310+F784+F758+F706+F362+F336+F732</f>
        <v>7420</v>
      </c>
      <c r="G820" s="320">
        <f>G680+G519+G493+G629+G440+G310+G784+G758+G706+G362+G336+G732</f>
        <v>0</v>
      </c>
    </row>
    <row r="821" spans="1:9" ht="12.75" customHeight="1" thickBot="1" x14ac:dyDescent="0.3">
      <c r="B821" s="308"/>
      <c r="C821" s="326" t="s">
        <v>60</v>
      </c>
      <c r="D821" s="327">
        <f>IF(D789-D788=0,0,"Error")</f>
        <v>0</v>
      </c>
      <c r="E821" s="327">
        <f>IF(E789-E788=0,0,"Error")</f>
        <v>0</v>
      </c>
      <c r="F821" s="327">
        <f>IF(F789-F788=0,0,"Error")</f>
        <v>0</v>
      </c>
      <c r="G821" s="327">
        <f>IF(G789-G788=0,0,"Error")</f>
        <v>0</v>
      </c>
    </row>
    <row r="822" spans="1:9" x14ac:dyDescent="0.25">
      <c r="B822" s="308"/>
    </row>
    <row r="824" spans="1:9" ht="15.75" thickBot="1" x14ac:dyDescent="0.3">
      <c r="C824" s="94"/>
      <c r="D824" s="95"/>
      <c r="E824" s="95"/>
      <c r="F824" s="95"/>
      <c r="G824" s="95"/>
    </row>
    <row r="825" spans="1:9" ht="15" customHeight="1" x14ac:dyDescent="0.25">
      <c r="A825" s="772" t="s">
        <v>648</v>
      </c>
      <c r="B825" s="489" t="s">
        <v>3</v>
      </c>
      <c r="C825" s="490" t="s">
        <v>649</v>
      </c>
      <c r="D825" s="772" t="s">
        <v>325</v>
      </c>
      <c r="E825" s="489" t="s">
        <v>3</v>
      </c>
      <c r="F825" s="491" t="s">
        <v>124</v>
      </c>
      <c r="G825" s="772" t="s">
        <v>7</v>
      </c>
      <c r="H825" s="489" t="s">
        <v>3</v>
      </c>
      <c r="I825" s="491" t="s">
        <v>125</v>
      </c>
    </row>
    <row r="826" spans="1:9" x14ac:dyDescent="0.25">
      <c r="A826" s="773"/>
      <c r="B826" s="492" t="s">
        <v>126</v>
      </c>
      <c r="C826" s="493"/>
      <c r="D826" s="773"/>
      <c r="E826" s="492" t="s">
        <v>126</v>
      </c>
      <c r="F826" s="493"/>
      <c r="G826" s="773"/>
      <c r="H826" s="492" t="s">
        <v>126</v>
      </c>
      <c r="I826" s="493"/>
    </row>
    <row r="827" spans="1:9" ht="19.5" customHeight="1" thickBot="1" x14ac:dyDescent="0.3">
      <c r="A827" s="774"/>
      <c r="B827" s="494" t="s">
        <v>5</v>
      </c>
      <c r="C827" s="495" t="s">
        <v>135</v>
      </c>
      <c r="D827" s="774"/>
      <c r="E827" s="494" t="s">
        <v>5</v>
      </c>
      <c r="F827" s="496" t="s">
        <v>135</v>
      </c>
      <c r="G827" s="774"/>
      <c r="H827" s="494" t="s">
        <v>5</v>
      </c>
      <c r="I827" s="496" t="s">
        <v>135</v>
      </c>
    </row>
    <row r="828" spans="1:9" x14ac:dyDescent="0.25">
      <c r="A828" s="99"/>
      <c r="B828" s="97"/>
      <c r="C828" s="97"/>
      <c r="D828" s="98"/>
      <c r="E828" s="99"/>
      <c r="F828" s="97"/>
      <c r="G828" s="97"/>
    </row>
    <row r="829" spans="1:9" ht="47.25" customHeight="1" x14ac:dyDescent="0.25">
      <c r="B829" s="451"/>
      <c r="C829" s="497"/>
    </row>
    <row r="830" spans="1:9" x14ac:dyDescent="0.25">
      <c r="C830" s="497"/>
    </row>
    <row r="831" spans="1:9" x14ac:dyDescent="0.25">
      <c r="C831" s="497"/>
    </row>
    <row r="832" spans="1:9" x14ac:dyDescent="0.25">
      <c r="A832" s="451"/>
      <c r="B832" s="497"/>
      <c r="D832" s="497"/>
    </row>
    <row r="833" spans="2:4" x14ac:dyDescent="0.25">
      <c r="B833" s="497"/>
      <c r="D833" s="497"/>
    </row>
    <row r="834" spans="2:4" x14ac:dyDescent="0.25">
      <c r="B834" s="497"/>
      <c r="D834" s="497"/>
    </row>
  </sheetData>
  <mergeCells count="176">
    <mergeCell ref="D762:G762"/>
    <mergeCell ref="D763:G763"/>
    <mergeCell ref="C764:C765"/>
    <mergeCell ref="C772:G772"/>
    <mergeCell ref="C773:C774"/>
    <mergeCell ref="A825:A827"/>
    <mergeCell ref="D825:D827"/>
    <mergeCell ref="G825:G827"/>
    <mergeCell ref="D736:G736"/>
    <mergeCell ref="D737:G737"/>
    <mergeCell ref="C738:C739"/>
    <mergeCell ref="C746:G746"/>
    <mergeCell ref="C747:C748"/>
    <mergeCell ref="D761:E761"/>
    <mergeCell ref="D710:G710"/>
    <mergeCell ref="D711:G711"/>
    <mergeCell ref="C712:C713"/>
    <mergeCell ref="C720:G720"/>
    <mergeCell ref="C721:C722"/>
    <mergeCell ref="D735:E735"/>
    <mergeCell ref="D684:G684"/>
    <mergeCell ref="D685:G685"/>
    <mergeCell ref="C686:C687"/>
    <mergeCell ref="C694:G694"/>
    <mergeCell ref="C695:C696"/>
    <mergeCell ref="D709:E709"/>
    <mergeCell ref="D658:G658"/>
    <mergeCell ref="D659:G659"/>
    <mergeCell ref="C660:C661"/>
    <mergeCell ref="C668:G668"/>
    <mergeCell ref="C669:C670"/>
    <mergeCell ref="D683:E683"/>
    <mergeCell ref="D633:G633"/>
    <mergeCell ref="C634:C635"/>
    <mergeCell ref="C642:G642"/>
    <mergeCell ref="C643:C644"/>
    <mergeCell ref="D656:G656"/>
    <mergeCell ref="D657:E657"/>
    <mergeCell ref="D608:G608"/>
    <mergeCell ref="C609:C610"/>
    <mergeCell ref="C617:G617"/>
    <mergeCell ref="C618:C619"/>
    <mergeCell ref="D631:E631"/>
    <mergeCell ref="D632:G632"/>
    <mergeCell ref="C578:G578"/>
    <mergeCell ref="C579:C580"/>
    <mergeCell ref="C604:G604"/>
    <mergeCell ref="C605:G605"/>
    <mergeCell ref="D606:E606"/>
    <mergeCell ref="D607:G607"/>
    <mergeCell ref="C541:G541"/>
    <mergeCell ref="C542:C543"/>
    <mergeCell ref="D567:F567"/>
    <mergeCell ref="D568:G568"/>
    <mergeCell ref="D569:G569"/>
    <mergeCell ref="C570:C571"/>
    <mergeCell ref="C528:G528"/>
    <mergeCell ref="C529:G529"/>
    <mergeCell ref="D530:F530"/>
    <mergeCell ref="D531:G531"/>
    <mergeCell ref="D532:G532"/>
    <mergeCell ref="C533:C534"/>
    <mergeCell ref="D498:G498"/>
    <mergeCell ref="C499:C500"/>
    <mergeCell ref="C507:G507"/>
    <mergeCell ref="C508:C509"/>
    <mergeCell ref="D522:G522"/>
    <mergeCell ref="C523:G523"/>
    <mergeCell ref="D472:G472"/>
    <mergeCell ref="C473:C474"/>
    <mergeCell ref="C481:G481"/>
    <mergeCell ref="C482:C483"/>
    <mergeCell ref="D496:E496"/>
    <mergeCell ref="D497:G497"/>
    <mergeCell ref="C446:C447"/>
    <mergeCell ref="C454:G454"/>
    <mergeCell ref="C455:C456"/>
    <mergeCell ref="D469:G469"/>
    <mergeCell ref="D470:E470"/>
    <mergeCell ref="D471:G471"/>
    <mergeCell ref="C420:C421"/>
    <mergeCell ref="C428:G428"/>
    <mergeCell ref="C429:C430"/>
    <mergeCell ref="D443:E443"/>
    <mergeCell ref="D444:G444"/>
    <mergeCell ref="D445:G445"/>
    <mergeCell ref="C394:C395"/>
    <mergeCell ref="C402:G402"/>
    <mergeCell ref="C403:C404"/>
    <mergeCell ref="D417:E417"/>
    <mergeCell ref="D418:G418"/>
    <mergeCell ref="D419:G419"/>
    <mergeCell ref="C368:C369"/>
    <mergeCell ref="C376:G376"/>
    <mergeCell ref="C377:C378"/>
    <mergeCell ref="D391:E391"/>
    <mergeCell ref="D392:G392"/>
    <mergeCell ref="D393:G393"/>
    <mergeCell ref="C342:C343"/>
    <mergeCell ref="C350:G350"/>
    <mergeCell ref="C351:C352"/>
    <mergeCell ref="D365:E365"/>
    <mergeCell ref="D366:G366"/>
    <mergeCell ref="D367:G367"/>
    <mergeCell ref="C316:C317"/>
    <mergeCell ref="C324:G324"/>
    <mergeCell ref="C325:C326"/>
    <mergeCell ref="D339:E339"/>
    <mergeCell ref="D340:G340"/>
    <mergeCell ref="D341:G341"/>
    <mergeCell ref="C290:C291"/>
    <mergeCell ref="C298:G298"/>
    <mergeCell ref="C299:C300"/>
    <mergeCell ref="D313:E313"/>
    <mergeCell ref="D314:G314"/>
    <mergeCell ref="D315:G315"/>
    <mergeCell ref="C260:C261"/>
    <mergeCell ref="C285:G285"/>
    <mergeCell ref="C286:G286"/>
    <mergeCell ref="D287:E287"/>
    <mergeCell ref="D288:G288"/>
    <mergeCell ref="D289:G289"/>
    <mergeCell ref="C223:C224"/>
    <mergeCell ref="D248:F248"/>
    <mergeCell ref="D249:G249"/>
    <mergeCell ref="D250:G250"/>
    <mergeCell ref="C251:C252"/>
    <mergeCell ref="C259:G259"/>
    <mergeCell ref="C186:C187"/>
    <mergeCell ref="D211:F211"/>
    <mergeCell ref="D212:G212"/>
    <mergeCell ref="D213:G213"/>
    <mergeCell ref="C214:C215"/>
    <mergeCell ref="C222:G222"/>
    <mergeCell ref="C149:C150"/>
    <mergeCell ref="D174:F174"/>
    <mergeCell ref="D175:G175"/>
    <mergeCell ref="D176:G176"/>
    <mergeCell ref="C177:C178"/>
    <mergeCell ref="C185:G185"/>
    <mergeCell ref="C112:C113"/>
    <mergeCell ref="D137:F137"/>
    <mergeCell ref="D138:G138"/>
    <mergeCell ref="D139:G139"/>
    <mergeCell ref="C140:C141"/>
    <mergeCell ref="C148:G148"/>
    <mergeCell ref="C75:C76"/>
    <mergeCell ref="D100:F100"/>
    <mergeCell ref="D101:G101"/>
    <mergeCell ref="D102:G102"/>
    <mergeCell ref="C103:C104"/>
    <mergeCell ref="C111:G111"/>
    <mergeCell ref="C38:C39"/>
    <mergeCell ref="D63:F63"/>
    <mergeCell ref="D64:G64"/>
    <mergeCell ref="D65:G65"/>
    <mergeCell ref="C66:C67"/>
    <mergeCell ref="C74:G74"/>
    <mergeCell ref="D28:G28"/>
    <mergeCell ref="C29:C30"/>
    <mergeCell ref="C37:G37"/>
    <mergeCell ref="C8:G10"/>
    <mergeCell ref="D11:G11"/>
    <mergeCell ref="C12:C13"/>
    <mergeCell ref="D18:G18"/>
    <mergeCell ref="C19:G19"/>
    <mergeCell ref="C24:G24"/>
    <mergeCell ref="B2:H2"/>
    <mergeCell ref="C3:G3"/>
    <mergeCell ref="D4:G4"/>
    <mergeCell ref="D5:G5"/>
    <mergeCell ref="D6:G6"/>
    <mergeCell ref="C7:G7"/>
    <mergeCell ref="C25:G25"/>
    <mergeCell ref="D26:F26"/>
    <mergeCell ref="D27:G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40"/>
  <sheetViews>
    <sheetView zoomScale="160" zoomScaleNormal="160" workbookViewId="0">
      <selection sqref="A1:F540"/>
    </sheetView>
  </sheetViews>
  <sheetFormatPr defaultRowHeight="15" x14ac:dyDescent="0.25"/>
  <cols>
    <col min="1" max="1" width="10.5703125" customWidth="1"/>
    <col min="2" max="2" width="23.7109375" customWidth="1"/>
    <col min="3" max="3" width="12.85546875" customWidth="1"/>
    <col min="4" max="4" width="12.28515625" customWidth="1"/>
    <col min="5" max="5" width="11.28515625" customWidth="1"/>
    <col min="6" max="6" width="15" customWidth="1"/>
    <col min="7" max="7" width="12.85546875" customWidth="1"/>
    <col min="8" max="8" width="8.28515625" bestFit="1" customWidth="1"/>
    <col min="257" max="257" width="10.5703125" customWidth="1"/>
    <col min="258" max="258" width="23.7109375" customWidth="1"/>
    <col min="259" max="259" width="12.85546875" customWidth="1"/>
    <col min="260" max="260" width="12.28515625" customWidth="1"/>
    <col min="261" max="261" width="11.28515625" customWidth="1"/>
    <col min="262" max="262" width="15" customWidth="1"/>
    <col min="263" max="263" width="12.85546875" customWidth="1"/>
    <col min="264" max="264" width="8.28515625" bestFit="1" customWidth="1"/>
    <col min="513" max="513" width="10.5703125" customWidth="1"/>
    <col min="514" max="514" width="23.7109375" customWidth="1"/>
    <col min="515" max="515" width="12.85546875" customWidth="1"/>
    <col min="516" max="516" width="12.28515625" customWidth="1"/>
    <col min="517" max="517" width="11.28515625" customWidth="1"/>
    <col min="518" max="518" width="15" customWidth="1"/>
    <col min="519" max="519" width="12.85546875" customWidth="1"/>
    <col min="520" max="520" width="8.28515625" bestFit="1" customWidth="1"/>
    <col min="769" max="769" width="10.5703125" customWidth="1"/>
    <col min="770" max="770" width="23.7109375" customWidth="1"/>
    <col min="771" max="771" width="12.85546875" customWidth="1"/>
    <col min="772" max="772" width="12.28515625" customWidth="1"/>
    <col min="773" max="773" width="11.28515625" customWidth="1"/>
    <col min="774" max="774" width="15" customWidth="1"/>
    <col min="775" max="775" width="12.85546875" customWidth="1"/>
    <col min="776" max="776" width="8.28515625" bestFit="1" customWidth="1"/>
    <col min="1025" max="1025" width="10.5703125" customWidth="1"/>
    <col min="1026" max="1026" width="23.7109375" customWidth="1"/>
    <col min="1027" max="1027" width="12.85546875" customWidth="1"/>
    <col min="1028" max="1028" width="12.28515625" customWidth="1"/>
    <col min="1029" max="1029" width="11.28515625" customWidth="1"/>
    <col min="1030" max="1030" width="15" customWidth="1"/>
    <col min="1031" max="1031" width="12.85546875" customWidth="1"/>
    <col min="1032" max="1032" width="8.28515625" bestFit="1" customWidth="1"/>
    <col min="1281" max="1281" width="10.5703125" customWidth="1"/>
    <col min="1282" max="1282" width="23.7109375" customWidth="1"/>
    <col min="1283" max="1283" width="12.85546875" customWidth="1"/>
    <col min="1284" max="1284" width="12.28515625" customWidth="1"/>
    <col min="1285" max="1285" width="11.28515625" customWidth="1"/>
    <col min="1286" max="1286" width="15" customWidth="1"/>
    <col min="1287" max="1287" width="12.85546875" customWidth="1"/>
    <col min="1288" max="1288" width="8.28515625" bestFit="1" customWidth="1"/>
    <col min="1537" max="1537" width="10.5703125" customWidth="1"/>
    <col min="1538" max="1538" width="23.7109375" customWidth="1"/>
    <col min="1539" max="1539" width="12.85546875" customWidth="1"/>
    <col min="1540" max="1540" width="12.28515625" customWidth="1"/>
    <col min="1541" max="1541" width="11.28515625" customWidth="1"/>
    <col min="1542" max="1542" width="15" customWidth="1"/>
    <col min="1543" max="1543" width="12.85546875" customWidth="1"/>
    <col min="1544" max="1544" width="8.28515625" bestFit="1" customWidth="1"/>
    <col min="1793" max="1793" width="10.5703125" customWidth="1"/>
    <col min="1794" max="1794" width="23.7109375" customWidth="1"/>
    <col min="1795" max="1795" width="12.85546875" customWidth="1"/>
    <col min="1796" max="1796" width="12.28515625" customWidth="1"/>
    <col min="1797" max="1797" width="11.28515625" customWidth="1"/>
    <col min="1798" max="1798" width="15" customWidth="1"/>
    <col min="1799" max="1799" width="12.85546875" customWidth="1"/>
    <col min="1800" max="1800" width="8.28515625" bestFit="1" customWidth="1"/>
    <col min="2049" max="2049" width="10.5703125" customWidth="1"/>
    <col min="2050" max="2050" width="23.7109375" customWidth="1"/>
    <col min="2051" max="2051" width="12.85546875" customWidth="1"/>
    <col min="2052" max="2052" width="12.28515625" customWidth="1"/>
    <col min="2053" max="2053" width="11.28515625" customWidth="1"/>
    <col min="2054" max="2054" width="15" customWidth="1"/>
    <col min="2055" max="2055" width="12.85546875" customWidth="1"/>
    <col min="2056" max="2056" width="8.28515625" bestFit="1" customWidth="1"/>
    <col min="2305" max="2305" width="10.5703125" customWidth="1"/>
    <col min="2306" max="2306" width="23.7109375" customWidth="1"/>
    <col min="2307" max="2307" width="12.85546875" customWidth="1"/>
    <col min="2308" max="2308" width="12.28515625" customWidth="1"/>
    <col min="2309" max="2309" width="11.28515625" customWidth="1"/>
    <col min="2310" max="2310" width="15" customWidth="1"/>
    <col min="2311" max="2311" width="12.85546875" customWidth="1"/>
    <col min="2312" max="2312" width="8.28515625" bestFit="1" customWidth="1"/>
    <col min="2561" max="2561" width="10.5703125" customWidth="1"/>
    <col min="2562" max="2562" width="23.7109375" customWidth="1"/>
    <col min="2563" max="2563" width="12.85546875" customWidth="1"/>
    <col min="2564" max="2564" width="12.28515625" customWidth="1"/>
    <col min="2565" max="2565" width="11.28515625" customWidth="1"/>
    <col min="2566" max="2566" width="15" customWidth="1"/>
    <col min="2567" max="2567" width="12.85546875" customWidth="1"/>
    <col min="2568" max="2568" width="8.28515625" bestFit="1" customWidth="1"/>
    <col min="2817" max="2817" width="10.5703125" customWidth="1"/>
    <col min="2818" max="2818" width="23.7109375" customWidth="1"/>
    <col min="2819" max="2819" width="12.85546875" customWidth="1"/>
    <col min="2820" max="2820" width="12.28515625" customWidth="1"/>
    <col min="2821" max="2821" width="11.28515625" customWidth="1"/>
    <col min="2822" max="2822" width="15" customWidth="1"/>
    <col min="2823" max="2823" width="12.85546875" customWidth="1"/>
    <col min="2824" max="2824" width="8.28515625" bestFit="1" customWidth="1"/>
    <col min="3073" max="3073" width="10.5703125" customWidth="1"/>
    <col min="3074" max="3074" width="23.7109375" customWidth="1"/>
    <col min="3075" max="3075" width="12.85546875" customWidth="1"/>
    <col min="3076" max="3076" width="12.28515625" customWidth="1"/>
    <col min="3077" max="3077" width="11.28515625" customWidth="1"/>
    <col min="3078" max="3078" width="15" customWidth="1"/>
    <col min="3079" max="3079" width="12.85546875" customWidth="1"/>
    <col min="3080" max="3080" width="8.28515625" bestFit="1" customWidth="1"/>
    <col min="3329" max="3329" width="10.5703125" customWidth="1"/>
    <col min="3330" max="3330" width="23.7109375" customWidth="1"/>
    <col min="3331" max="3331" width="12.85546875" customWidth="1"/>
    <col min="3332" max="3332" width="12.28515625" customWidth="1"/>
    <col min="3333" max="3333" width="11.28515625" customWidth="1"/>
    <col min="3334" max="3334" width="15" customWidth="1"/>
    <col min="3335" max="3335" width="12.85546875" customWidth="1"/>
    <col min="3336" max="3336" width="8.28515625" bestFit="1" customWidth="1"/>
    <col min="3585" max="3585" width="10.5703125" customWidth="1"/>
    <col min="3586" max="3586" width="23.7109375" customWidth="1"/>
    <col min="3587" max="3587" width="12.85546875" customWidth="1"/>
    <col min="3588" max="3588" width="12.28515625" customWidth="1"/>
    <col min="3589" max="3589" width="11.28515625" customWidth="1"/>
    <col min="3590" max="3590" width="15" customWidth="1"/>
    <col min="3591" max="3591" width="12.85546875" customWidth="1"/>
    <col min="3592" max="3592" width="8.28515625" bestFit="1" customWidth="1"/>
    <col min="3841" max="3841" width="10.5703125" customWidth="1"/>
    <col min="3842" max="3842" width="23.7109375" customWidth="1"/>
    <col min="3843" max="3843" width="12.85546875" customWidth="1"/>
    <col min="3844" max="3844" width="12.28515625" customWidth="1"/>
    <col min="3845" max="3845" width="11.28515625" customWidth="1"/>
    <col min="3846" max="3846" width="15" customWidth="1"/>
    <col min="3847" max="3847" width="12.85546875" customWidth="1"/>
    <col min="3848" max="3848" width="8.28515625" bestFit="1" customWidth="1"/>
    <col min="4097" max="4097" width="10.5703125" customWidth="1"/>
    <col min="4098" max="4098" width="23.7109375" customWidth="1"/>
    <col min="4099" max="4099" width="12.85546875" customWidth="1"/>
    <col min="4100" max="4100" width="12.28515625" customWidth="1"/>
    <col min="4101" max="4101" width="11.28515625" customWidth="1"/>
    <col min="4102" max="4102" width="15" customWidth="1"/>
    <col min="4103" max="4103" width="12.85546875" customWidth="1"/>
    <col min="4104" max="4104" width="8.28515625" bestFit="1" customWidth="1"/>
    <col min="4353" max="4353" width="10.5703125" customWidth="1"/>
    <col min="4354" max="4354" width="23.7109375" customWidth="1"/>
    <col min="4355" max="4355" width="12.85546875" customWidth="1"/>
    <col min="4356" max="4356" width="12.28515625" customWidth="1"/>
    <col min="4357" max="4357" width="11.28515625" customWidth="1"/>
    <col min="4358" max="4358" width="15" customWidth="1"/>
    <col min="4359" max="4359" width="12.85546875" customWidth="1"/>
    <col min="4360" max="4360" width="8.28515625" bestFit="1" customWidth="1"/>
    <col min="4609" max="4609" width="10.5703125" customWidth="1"/>
    <col min="4610" max="4610" width="23.7109375" customWidth="1"/>
    <col min="4611" max="4611" width="12.85546875" customWidth="1"/>
    <col min="4612" max="4612" width="12.28515625" customWidth="1"/>
    <col min="4613" max="4613" width="11.28515625" customWidth="1"/>
    <col min="4614" max="4614" width="15" customWidth="1"/>
    <col min="4615" max="4615" width="12.85546875" customWidth="1"/>
    <col min="4616" max="4616" width="8.28515625" bestFit="1" customWidth="1"/>
    <col min="4865" max="4865" width="10.5703125" customWidth="1"/>
    <col min="4866" max="4866" width="23.7109375" customWidth="1"/>
    <col min="4867" max="4867" width="12.85546875" customWidth="1"/>
    <col min="4868" max="4868" width="12.28515625" customWidth="1"/>
    <col min="4869" max="4869" width="11.28515625" customWidth="1"/>
    <col min="4870" max="4870" width="15" customWidth="1"/>
    <col min="4871" max="4871" width="12.85546875" customWidth="1"/>
    <col min="4872" max="4872" width="8.28515625" bestFit="1" customWidth="1"/>
    <col min="5121" max="5121" width="10.5703125" customWidth="1"/>
    <col min="5122" max="5122" width="23.7109375" customWidth="1"/>
    <col min="5123" max="5123" width="12.85546875" customWidth="1"/>
    <col min="5124" max="5124" width="12.28515625" customWidth="1"/>
    <col min="5125" max="5125" width="11.28515625" customWidth="1"/>
    <col min="5126" max="5126" width="15" customWidth="1"/>
    <col min="5127" max="5127" width="12.85546875" customWidth="1"/>
    <col min="5128" max="5128" width="8.28515625" bestFit="1" customWidth="1"/>
    <col min="5377" max="5377" width="10.5703125" customWidth="1"/>
    <col min="5378" max="5378" width="23.7109375" customWidth="1"/>
    <col min="5379" max="5379" width="12.85546875" customWidth="1"/>
    <col min="5380" max="5380" width="12.28515625" customWidth="1"/>
    <col min="5381" max="5381" width="11.28515625" customWidth="1"/>
    <col min="5382" max="5382" width="15" customWidth="1"/>
    <col min="5383" max="5383" width="12.85546875" customWidth="1"/>
    <col min="5384" max="5384" width="8.28515625" bestFit="1" customWidth="1"/>
    <col min="5633" max="5633" width="10.5703125" customWidth="1"/>
    <col min="5634" max="5634" width="23.7109375" customWidth="1"/>
    <col min="5635" max="5635" width="12.85546875" customWidth="1"/>
    <col min="5636" max="5636" width="12.28515625" customWidth="1"/>
    <col min="5637" max="5637" width="11.28515625" customWidth="1"/>
    <col min="5638" max="5638" width="15" customWidth="1"/>
    <col min="5639" max="5639" width="12.85546875" customWidth="1"/>
    <col min="5640" max="5640" width="8.28515625" bestFit="1" customWidth="1"/>
    <col min="5889" max="5889" width="10.5703125" customWidth="1"/>
    <col min="5890" max="5890" width="23.7109375" customWidth="1"/>
    <col min="5891" max="5891" width="12.85546875" customWidth="1"/>
    <col min="5892" max="5892" width="12.28515625" customWidth="1"/>
    <col min="5893" max="5893" width="11.28515625" customWidth="1"/>
    <col min="5894" max="5894" width="15" customWidth="1"/>
    <col min="5895" max="5895" width="12.85546875" customWidth="1"/>
    <col min="5896" max="5896" width="8.28515625" bestFit="1" customWidth="1"/>
    <col min="6145" max="6145" width="10.5703125" customWidth="1"/>
    <col min="6146" max="6146" width="23.7109375" customWidth="1"/>
    <col min="6147" max="6147" width="12.85546875" customWidth="1"/>
    <col min="6148" max="6148" width="12.28515625" customWidth="1"/>
    <col min="6149" max="6149" width="11.28515625" customWidth="1"/>
    <col min="6150" max="6150" width="15" customWidth="1"/>
    <col min="6151" max="6151" width="12.85546875" customWidth="1"/>
    <col min="6152" max="6152" width="8.28515625" bestFit="1" customWidth="1"/>
    <col min="6401" max="6401" width="10.5703125" customWidth="1"/>
    <col min="6402" max="6402" width="23.7109375" customWidth="1"/>
    <col min="6403" max="6403" width="12.85546875" customWidth="1"/>
    <col min="6404" max="6404" width="12.28515625" customWidth="1"/>
    <col min="6405" max="6405" width="11.28515625" customWidth="1"/>
    <col min="6406" max="6406" width="15" customWidth="1"/>
    <col min="6407" max="6407" width="12.85546875" customWidth="1"/>
    <col min="6408" max="6408" width="8.28515625" bestFit="1" customWidth="1"/>
    <col min="6657" max="6657" width="10.5703125" customWidth="1"/>
    <col min="6658" max="6658" width="23.7109375" customWidth="1"/>
    <col min="6659" max="6659" width="12.85546875" customWidth="1"/>
    <col min="6660" max="6660" width="12.28515625" customWidth="1"/>
    <col min="6661" max="6661" width="11.28515625" customWidth="1"/>
    <col min="6662" max="6662" width="15" customWidth="1"/>
    <col min="6663" max="6663" width="12.85546875" customWidth="1"/>
    <col min="6664" max="6664" width="8.28515625" bestFit="1" customWidth="1"/>
    <col min="6913" max="6913" width="10.5703125" customWidth="1"/>
    <col min="6914" max="6914" width="23.7109375" customWidth="1"/>
    <col min="6915" max="6915" width="12.85546875" customWidth="1"/>
    <col min="6916" max="6916" width="12.28515625" customWidth="1"/>
    <col min="6917" max="6917" width="11.28515625" customWidth="1"/>
    <col min="6918" max="6918" width="15" customWidth="1"/>
    <col min="6919" max="6919" width="12.85546875" customWidth="1"/>
    <col min="6920" max="6920" width="8.28515625" bestFit="1" customWidth="1"/>
    <col min="7169" max="7169" width="10.5703125" customWidth="1"/>
    <col min="7170" max="7170" width="23.7109375" customWidth="1"/>
    <col min="7171" max="7171" width="12.85546875" customWidth="1"/>
    <col min="7172" max="7172" width="12.28515625" customWidth="1"/>
    <col min="7173" max="7173" width="11.28515625" customWidth="1"/>
    <col min="7174" max="7174" width="15" customWidth="1"/>
    <col min="7175" max="7175" width="12.85546875" customWidth="1"/>
    <col min="7176" max="7176" width="8.28515625" bestFit="1" customWidth="1"/>
    <col min="7425" max="7425" width="10.5703125" customWidth="1"/>
    <col min="7426" max="7426" width="23.7109375" customWidth="1"/>
    <col min="7427" max="7427" width="12.85546875" customWidth="1"/>
    <col min="7428" max="7428" width="12.28515625" customWidth="1"/>
    <col min="7429" max="7429" width="11.28515625" customWidth="1"/>
    <col min="7430" max="7430" width="15" customWidth="1"/>
    <col min="7431" max="7431" width="12.85546875" customWidth="1"/>
    <col min="7432" max="7432" width="8.28515625" bestFit="1" customWidth="1"/>
    <col min="7681" max="7681" width="10.5703125" customWidth="1"/>
    <col min="7682" max="7682" width="23.7109375" customWidth="1"/>
    <col min="7683" max="7683" width="12.85546875" customWidth="1"/>
    <col min="7684" max="7684" width="12.28515625" customWidth="1"/>
    <col min="7685" max="7685" width="11.28515625" customWidth="1"/>
    <col min="7686" max="7686" width="15" customWidth="1"/>
    <col min="7687" max="7687" width="12.85546875" customWidth="1"/>
    <col min="7688" max="7688" width="8.28515625" bestFit="1" customWidth="1"/>
    <col min="7937" max="7937" width="10.5703125" customWidth="1"/>
    <col min="7938" max="7938" width="23.7109375" customWidth="1"/>
    <col min="7939" max="7939" width="12.85546875" customWidth="1"/>
    <col min="7940" max="7940" width="12.28515625" customWidth="1"/>
    <col min="7941" max="7941" width="11.28515625" customWidth="1"/>
    <col min="7942" max="7942" width="15" customWidth="1"/>
    <col min="7943" max="7943" width="12.85546875" customWidth="1"/>
    <col min="7944" max="7944" width="8.28515625" bestFit="1" customWidth="1"/>
    <col min="8193" max="8193" width="10.5703125" customWidth="1"/>
    <col min="8194" max="8194" width="23.7109375" customWidth="1"/>
    <col min="8195" max="8195" width="12.85546875" customWidth="1"/>
    <col min="8196" max="8196" width="12.28515625" customWidth="1"/>
    <col min="8197" max="8197" width="11.28515625" customWidth="1"/>
    <col min="8198" max="8198" width="15" customWidth="1"/>
    <col min="8199" max="8199" width="12.85546875" customWidth="1"/>
    <col min="8200" max="8200" width="8.28515625" bestFit="1" customWidth="1"/>
    <col min="8449" max="8449" width="10.5703125" customWidth="1"/>
    <col min="8450" max="8450" width="23.7109375" customWidth="1"/>
    <col min="8451" max="8451" width="12.85546875" customWidth="1"/>
    <col min="8452" max="8452" width="12.28515625" customWidth="1"/>
    <col min="8453" max="8453" width="11.28515625" customWidth="1"/>
    <col min="8454" max="8454" width="15" customWidth="1"/>
    <col min="8455" max="8455" width="12.85546875" customWidth="1"/>
    <col min="8456" max="8456" width="8.28515625" bestFit="1" customWidth="1"/>
    <col min="8705" max="8705" width="10.5703125" customWidth="1"/>
    <col min="8706" max="8706" width="23.7109375" customWidth="1"/>
    <col min="8707" max="8707" width="12.85546875" customWidth="1"/>
    <col min="8708" max="8708" width="12.28515625" customWidth="1"/>
    <col min="8709" max="8709" width="11.28515625" customWidth="1"/>
    <col min="8710" max="8710" width="15" customWidth="1"/>
    <col min="8711" max="8711" width="12.85546875" customWidth="1"/>
    <col min="8712" max="8712" width="8.28515625" bestFit="1" customWidth="1"/>
    <col min="8961" max="8961" width="10.5703125" customWidth="1"/>
    <col min="8962" max="8962" width="23.7109375" customWidth="1"/>
    <col min="8963" max="8963" width="12.85546875" customWidth="1"/>
    <col min="8964" max="8964" width="12.28515625" customWidth="1"/>
    <col min="8965" max="8965" width="11.28515625" customWidth="1"/>
    <col min="8966" max="8966" width="15" customWidth="1"/>
    <col min="8967" max="8967" width="12.85546875" customWidth="1"/>
    <col min="8968" max="8968" width="8.28515625" bestFit="1" customWidth="1"/>
    <col min="9217" max="9217" width="10.5703125" customWidth="1"/>
    <col min="9218" max="9218" width="23.7109375" customWidth="1"/>
    <col min="9219" max="9219" width="12.85546875" customWidth="1"/>
    <col min="9220" max="9220" width="12.28515625" customWidth="1"/>
    <col min="9221" max="9221" width="11.28515625" customWidth="1"/>
    <col min="9222" max="9222" width="15" customWidth="1"/>
    <col min="9223" max="9223" width="12.85546875" customWidth="1"/>
    <col min="9224" max="9224" width="8.28515625" bestFit="1" customWidth="1"/>
    <col min="9473" max="9473" width="10.5703125" customWidth="1"/>
    <col min="9474" max="9474" width="23.7109375" customWidth="1"/>
    <col min="9475" max="9475" width="12.85546875" customWidth="1"/>
    <col min="9476" max="9476" width="12.28515625" customWidth="1"/>
    <col min="9477" max="9477" width="11.28515625" customWidth="1"/>
    <col min="9478" max="9478" width="15" customWidth="1"/>
    <col min="9479" max="9479" width="12.85546875" customWidth="1"/>
    <col min="9480" max="9480" width="8.28515625" bestFit="1" customWidth="1"/>
    <col min="9729" max="9729" width="10.5703125" customWidth="1"/>
    <col min="9730" max="9730" width="23.7109375" customWidth="1"/>
    <col min="9731" max="9731" width="12.85546875" customWidth="1"/>
    <col min="9732" max="9732" width="12.28515625" customWidth="1"/>
    <col min="9733" max="9733" width="11.28515625" customWidth="1"/>
    <col min="9734" max="9734" width="15" customWidth="1"/>
    <col min="9735" max="9735" width="12.85546875" customWidth="1"/>
    <col min="9736" max="9736" width="8.28515625" bestFit="1" customWidth="1"/>
    <col min="9985" max="9985" width="10.5703125" customWidth="1"/>
    <col min="9986" max="9986" width="23.7109375" customWidth="1"/>
    <col min="9987" max="9987" width="12.85546875" customWidth="1"/>
    <col min="9988" max="9988" width="12.28515625" customWidth="1"/>
    <col min="9989" max="9989" width="11.28515625" customWidth="1"/>
    <col min="9990" max="9990" width="15" customWidth="1"/>
    <col min="9991" max="9991" width="12.85546875" customWidth="1"/>
    <col min="9992" max="9992" width="8.28515625" bestFit="1" customWidth="1"/>
    <col min="10241" max="10241" width="10.5703125" customWidth="1"/>
    <col min="10242" max="10242" width="23.7109375" customWidth="1"/>
    <col min="10243" max="10243" width="12.85546875" customWidth="1"/>
    <col min="10244" max="10244" width="12.28515625" customWidth="1"/>
    <col min="10245" max="10245" width="11.28515625" customWidth="1"/>
    <col min="10246" max="10246" width="15" customWidth="1"/>
    <col min="10247" max="10247" width="12.85546875" customWidth="1"/>
    <col min="10248" max="10248" width="8.28515625" bestFit="1" customWidth="1"/>
    <col min="10497" max="10497" width="10.5703125" customWidth="1"/>
    <col min="10498" max="10498" width="23.7109375" customWidth="1"/>
    <col min="10499" max="10499" width="12.85546875" customWidth="1"/>
    <col min="10500" max="10500" width="12.28515625" customWidth="1"/>
    <col min="10501" max="10501" width="11.28515625" customWidth="1"/>
    <col min="10502" max="10502" width="15" customWidth="1"/>
    <col min="10503" max="10503" width="12.85546875" customWidth="1"/>
    <col min="10504" max="10504" width="8.28515625" bestFit="1" customWidth="1"/>
    <col min="10753" max="10753" width="10.5703125" customWidth="1"/>
    <col min="10754" max="10754" width="23.7109375" customWidth="1"/>
    <col min="10755" max="10755" width="12.85546875" customWidth="1"/>
    <col min="10756" max="10756" width="12.28515625" customWidth="1"/>
    <col min="10757" max="10757" width="11.28515625" customWidth="1"/>
    <col min="10758" max="10758" width="15" customWidth="1"/>
    <col min="10759" max="10759" width="12.85546875" customWidth="1"/>
    <col min="10760" max="10760" width="8.28515625" bestFit="1" customWidth="1"/>
    <col min="11009" max="11009" width="10.5703125" customWidth="1"/>
    <col min="11010" max="11010" width="23.7109375" customWidth="1"/>
    <col min="11011" max="11011" width="12.85546875" customWidth="1"/>
    <col min="11012" max="11012" width="12.28515625" customWidth="1"/>
    <col min="11013" max="11013" width="11.28515625" customWidth="1"/>
    <col min="11014" max="11014" width="15" customWidth="1"/>
    <col min="11015" max="11015" width="12.85546875" customWidth="1"/>
    <col min="11016" max="11016" width="8.28515625" bestFit="1" customWidth="1"/>
    <col min="11265" max="11265" width="10.5703125" customWidth="1"/>
    <col min="11266" max="11266" width="23.7109375" customWidth="1"/>
    <col min="11267" max="11267" width="12.85546875" customWidth="1"/>
    <col min="11268" max="11268" width="12.28515625" customWidth="1"/>
    <col min="11269" max="11269" width="11.28515625" customWidth="1"/>
    <col min="11270" max="11270" width="15" customWidth="1"/>
    <col min="11271" max="11271" width="12.85546875" customWidth="1"/>
    <col min="11272" max="11272" width="8.28515625" bestFit="1" customWidth="1"/>
    <col min="11521" max="11521" width="10.5703125" customWidth="1"/>
    <col min="11522" max="11522" width="23.7109375" customWidth="1"/>
    <col min="11523" max="11523" width="12.85546875" customWidth="1"/>
    <col min="11524" max="11524" width="12.28515625" customWidth="1"/>
    <col min="11525" max="11525" width="11.28515625" customWidth="1"/>
    <col min="11526" max="11526" width="15" customWidth="1"/>
    <col min="11527" max="11527" width="12.85546875" customWidth="1"/>
    <col min="11528" max="11528" width="8.28515625" bestFit="1" customWidth="1"/>
    <col min="11777" max="11777" width="10.5703125" customWidth="1"/>
    <col min="11778" max="11778" width="23.7109375" customWidth="1"/>
    <col min="11779" max="11779" width="12.85546875" customWidth="1"/>
    <col min="11780" max="11780" width="12.28515625" customWidth="1"/>
    <col min="11781" max="11781" width="11.28515625" customWidth="1"/>
    <col min="11782" max="11782" width="15" customWidth="1"/>
    <col min="11783" max="11783" width="12.85546875" customWidth="1"/>
    <col min="11784" max="11784" width="8.28515625" bestFit="1" customWidth="1"/>
    <col min="12033" max="12033" width="10.5703125" customWidth="1"/>
    <col min="12034" max="12034" width="23.7109375" customWidth="1"/>
    <col min="12035" max="12035" width="12.85546875" customWidth="1"/>
    <col min="12036" max="12036" width="12.28515625" customWidth="1"/>
    <col min="12037" max="12037" width="11.28515625" customWidth="1"/>
    <col min="12038" max="12038" width="15" customWidth="1"/>
    <col min="12039" max="12039" width="12.85546875" customWidth="1"/>
    <col min="12040" max="12040" width="8.28515625" bestFit="1" customWidth="1"/>
    <col min="12289" max="12289" width="10.5703125" customWidth="1"/>
    <col min="12290" max="12290" width="23.7109375" customWidth="1"/>
    <col min="12291" max="12291" width="12.85546875" customWidth="1"/>
    <col min="12292" max="12292" width="12.28515625" customWidth="1"/>
    <col min="12293" max="12293" width="11.28515625" customWidth="1"/>
    <col min="12294" max="12294" width="15" customWidth="1"/>
    <col min="12295" max="12295" width="12.85546875" customWidth="1"/>
    <col min="12296" max="12296" width="8.28515625" bestFit="1" customWidth="1"/>
    <col min="12545" max="12545" width="10.5703125" customWidth="1"/>
    <col min="12546" max="12546" width="23.7109375" customWidth="1"/>
    <col min="12547" max="12547" width="12.85546875" customWidth="1"/>
    <col min="12548" max="12548" width="12.28515625" customWidth="1"/>
    <col min="12549" max="12549" width="11.28515625" customWidth="1"/>
    <col min="12550" max="12550" width="15" customWidth="1"/>
    <col min="12551" max="12551" width="12.85546875" customWidth="1"/>
    <col min="12552" max="12552" width="8.28515625" bestFit="1" customWidth="1"/>
    <col min="12801" max="12801" width="10.5703125" customWidth="1"/>
    <col min="12802" max="12802" width="23.7109375" customWidth="1"/>
    <col min="12803" max="12803" width="12.85546875" customWidth="1"/>
    <col min="12804" max="12804" width="12.28515625" customWidth="1"/>
    <col min="12805" max="12805" width="11.28515625" customWidth="1"/>
    <col min="12806" max="12806" width="15" customWidth="1"/>
    <col min="12807" max="12807" width="12.85546875" customWidth="1"/>
    <col min="12808" max="12808" width="8.28515625" bestFit="1" customWidth="1"/>
    <col min="13057" max="13057" width="10.5703125" customWidth="1"/>
    <col min="13058" max="13058" width="23.7109375" customWidth="1"/>
    <col min="13059" max="13059" width="12.85546875" customWidth="1"/>
    <col min="13060" max="13060" width="12.28515625" customWidth="1"/>
    <col min="13061" max="13061" width="11.28515625" customWidth="1"/>
    <col min="13062" max="13062" width="15" customWidth="1"/>
    <col min="13063" max="13063" width="12.85546875" customWidth="1"/>
    <col min="13064" max="13064" width="8.28515625" bestFit="1" customWidth="1"/>
    <col min="13313" max="13313" width="10.5703125" customWidth="1"/>
    <col min="13314" max="13314" width="23.7109375" customWidth="1"/>
    <col min="13315" max="13315" width="12.85546875" customWidth="1"/>
    <col min="13316" max="13316" width="12.28515625" customWidth="1"/>
    <col min="13317" max="13317" width="11.28515625" customWidth="1"/>
    <col min="13318" max="13318" width="15" customWidth="1"/>
    <col min="13319" max="13319" width="12.85546875" customWidth="1"/>
    <col min="13320" max="13320" width="8.28515625" bestFit="1" customWidth="1"/>
    <col min="13569" max="13569" width="10.5703125" customWidth="1"/>
    <col min="13570" max="13570" width="23.7109375" customWidth="1"/>
    <col min="13571" max="13571" width="12.85546875" customWidth="1"/>
    <col min="13572" max="13572" width="12.28515625" customWidth="1"/>
    <col min="13573" max="13573" width="11.28515625" customWidth="1"/>
    <col min="13574" max="13574" width="15" customWidth="1"/>
    <col min="13575" max="13575" width="12.85546875" customWidth="1"/>
    <col min="13576" max="13576" width="8.28515625" bestFit="1" customWidth="1"/>
    <col min="13825" max="13825" width="10.5703125" customWidth="1"/>
    <col min="13826" max="13826" width="23.7109375" customWidth="1"/>
    <col min="13827" max="13827" width="12.85546875" customWidth="1"/>
    <col min="13828" max="13828" width="12.28515625" customWidth="1"/>
    <col min="13829" max="13829" width="11.28515625" customWidth="1"/>
    <col min="13830" max="13830" width="15" customWidth="1"/>
    <col min="13831" max="13831" width="12.85546875" customWidth="1"/>
    <col min="13832" max="13832" width="8.28515625" bestFit="1" customWidth="1"/>
    <col min="14081" max="14081" width="10.5703125" customWidth="1"/>
    <col min="14082" max="14082" width="23.7109375" customWidth="1"/>
    <col min="14083" max="14083" width="12.85546875" customWidth="1"/>
    <col min="14084" max="14084" width="12.28515625" customWidth="1"/>
    <col min="14085" max="14085" width="11.28515625" customWidth="1"/>
    <col min="14086" max="14086" width="15" customWidth="1"/>
    <col min="14087" max="14087" width="12.85546875" customWidth="1"/>
    <col min="14088" max="14088" width="8.28515625" bestFit="1" customWidth="1"/>
    <col min="14337" max="14337" width="10.5703125" customWidth="1"/>
    <col min="14338" max="14338" width="23.7109375" customWidth="1"/>
    <col min="14339" max="14339" width="12.85546875" customWidth="1"/>
    <col min="14340" max="14340" width="12.28515625" customWidth="1"/>
    <col min="14341" max="14341" width="11.28515625" customWidth="1"/>
    <col min="14342" max="14342" width="15" customWidth="1"/>
    <col min="14343" max="14343" width="12.85546875" customWidth="1"/>
    <col min="14344" max="14344" width="8.28515625" bestFit="1" customWidth="1"/>
    <col min="14593" max="14593" width="10.5703125" customWidth="1"/>
    <col min="14594" max="14594" width="23.7109375" customWidth="1"/>
    <col min="14595" max="14595" width="12.85546875" customWidth="1"/>
    <col min="14596" max="14596" width="12.28515625" customWidth="1"/>
    <col min="14597" max="14597" width="11.28515625" customWidth="1"/>
    <col min="14598" max="14598" width="15" customWidth="1"/>
    <col min="14599" max="14599" width="12.85546875" customWidth="1"/>
    <col min="14600" max="14600" width="8.28515625" bestFit="1" customWidth="1"/>
    <col min="14849" max="14849" width="10.5703125" customWidth="1"/>
    <col min="14850" max="14850" width="23.7109375" customWidth="1"/>
    <col min="14851" max="14851" width="12.85546875" customWidth="1"/>
    <col min="14852" max="14852" width="12.28515625" customWidth="1"/>
    <col min="14853" max="14853" width="11.28515625" customWidth="1"/>
    <col min="14854" max="14854" width="15" customWidth="1"/>
    <col min="14855" max="14855" width="12.85546875" customWidth="1"/>
    <col min="14856" max="14856" width="8.28515625" bestFit="1" customWidth="1"/>
    <col min="15105" max="15105" width="10.5703125" customWidth="1"/>
    <col min="15106" max="15106" width="23.7109375" customWidth="1"/>
    <col min="15107" max="15107" width="12.85546875" customWidth="1"/>
    <col min="15108" max="15108" width="12.28515625" customWidth="1"/>
    <col min="15109" max="15109" width="11.28515625" customWidth="1"/>
    <col min="15110" max="15110" width="15" customWidth="1"/>
    <col min="15111" max="15111" width="12.85546875" customWidth="1"/>
    <col min="15112" max="15112" width="8.28515625" bestFit="1" customWidth="1"/>
    <col min="15361" max="15361" width="10.5703125" customWidth="1"/>
    <col min="15362" max="15362" width="23.7109375" customWidth="1"/>
    <col min="15363" max="15363" width="12.85546875" customWidth="1"/>
    <col min="15364" max="15364" width="12.28515625" customWidth="1"/>
    <col min="15365" max="15365" width="11.28515625" customWidth="1"/>
    <col min="15366" max="15366" width="15" customWidth="1"/>
    <col min="15367" max="15367" width="12.85546875" customWidth="1"/>
    <col min="15368" max="15368" width="8.28515625" bestFit="1" customWidth="1"/>
    <col min="15617" max="15617" width="10.5703125" customWidth="1"/>
    <col min="15618" max="15618" width="23.7109375" customWidth="1"/>
    <col min="15619" max="15619" width="12.85546875" customWidth="1"/>
    <col min="15620" max="15620" width="12.28515625" customWidth="1"/>
    <col min="15621" max="15621" width="11.28515625" customWidth="1"/>
    <col min="15622" max="15622" width="15" customWidth="1"/>
    <col min="15623" max="15623" width="12.85546875" customWidth="1"/>
    <col min="15624" max="15624" width="8.28515625" bestFit="1" customWidth="1"/>
    <col min="15873" max="15873" width="10.5703125" customWidth="1"/>
    <col min="15874" max="15874" width="23.7109375" customWidth="1"/>
    <col min="15875" max="15875" width="12.85546875" customWidth="1"/>
    <col min="15876" max="15876" width="12.28515625" customWidth="1"/>
    <col min="15877" max="15877" width="11.28515625" customWidth="1"/>
    <col min="15878" max="15878" width="15" customWidth="1"/>
    <col min="15879" max="15879" width="12.85546875" customWidth="1"/>
    <col min="15880" max="15880" width="8.28515625" bestFit="1" customWidth="1"/>
    <col min="16129" max="16129" width="10.5703125" customWidth="1"/>
    <col min="16130" max="16130" width="23.7109375" customWidth="1"/>
    <col min="16131" max="16131" width="12.85546875" customWidth="1"/>
    <col min="16132" max="16132" width="12.28515625" customWidth="1"/>
    <col min="16133" max="16133" width="11.28515625" customWidth="1"/>
    <col min="16134" max="16134" width="15" customWidth="1"/>
    <col min="16135" max="16135" width="12.85546875" customWidth="1"/>
    <col min="16136" max="16136" width="8.28515625" bestFit="1" customWidth="1"/>
  </cols>
  <sheetData>
    <row r="1" spans="1:6" ht="18" customHeight="1" x14ac:dyDescent="0.25">
      <c r="A1" s="612" t="s">
        <v>650</v>
      </c>
      <c r="B1" s="612"/>
      <c r="C1" s="612"/>
      <c r="D1" s="612"/>
      <c r="E1" s="612"/>
      <c r="F1" s="612"/>
    </row>
    <row r="2" spans="1:6" ht="18" customHeight="1" x14ac:dyDescent="0.25">
      <c r="B2" s="616" t="s">
        <v>137</v>
      </c>
      <c r="C2" s="616"/>
      <c r="D2" s="616"/>
      <c r="E2" s="616"/>
      <c r="F2" s="616"/>
    </row>
    <row r="3" spans="1:6" ht="15.75" thickBot="1" x14ac:dyDescent="0.3"/>
    <row r="4" spans="1:6" ht="26.25" thickBot="1" x14ac:dyDescent="0.3">
      <c r="B4" s="5" t="s">
        <v>10</v>
      </c>
      <c r="C4" s="775" t="s">
        <v>331</v>
      </c>
      <c r="D4" s="775"/>
      <c r="E4" s="775"/>
      <c r="F4" s="775"/>
    </row>
    <row r="5" spans="1:6" ht="15.75" thickBot="1" x14ac:dyDescent="0.3">
      <c r="B5" s="5" t="s">
        <v>0</v>
      </c>
      <c r="C5" s="618" t="s">
        <v>332</v>
      </c>
      <c r="D5" s="619"/>
      <c r="E5" s="619"/>
      <c r="F5" s="620"/>
    </row>
    <row r="6" spans="1:6" ht="26.25" thickBot="1" x14ac:dyDescent="0.3">
      <c r="B6" s="5" t="s">
        <v>11</v>
      </c>
      <c r="C6" s="621" t="s">
        <v>130</v>
      </c>
      <c r="D6" s="622"/>
      <c r="E6" s="622"/>
      <c r="F6" s="623"/>
    </row>
    <row r="7" spans="1:6" ht="15.75" thickBot="1" x14ac:dyDescent="0.3">
      <c r="B7" s="613" t="s">
        <v>2</v>
      </c>
      <c r="C7" s="614"/>
      <c r="D7" s="614"/>
      <c r="E7" s="614"/>
      <c r="F7" s="615"/>
    </row>
    <row r="8" spans="1:6" ht="15" customHeight="1" thickBot="1" x14ac:dyDescent="0.3">
      <c r="B8" s="627" t="s">
        <v>333</v>
      </c>
      <c r="C8" s="628"/>
      <c r="D8" s="628"/>
      <c r="E8" s="628"/>
      <c r="F8" s="629"/>
    </row>
    <row r="9" spans="1:6" ht="24.75" customHeight="1" thickBot="1" x14ac:dyDescent="0.3">
      <c r="B9" s="627"/>
      <c r="C9" s="628"/>
      <c r="D9" s="628"/>
      <c r="E9" s="628"/>
      <c r="F9" s="629"/>
    </row>
    <row r="10" spans="1:6" ht="57" customHeight="1" thickBot="1" x14ac:dyDescent="0.3">
      <c r="B10" s="627"/>
      <c r="C10" s="628"/>
      <c r="D10" s="628"/>
      <c r="E10" s="628"/>
      <c r="F10" s="629"/>
    </row>
    <row r="11" spans="1:6" ht="54" customHeight="1" thickBot="1" x14ac:dyDescent="0.3">
      <c r="B11" s="241" t="s">
        <v>13</v>
      </c>
      <c r="C11" s="783" t="s">
        <v>334</v>
      </c>
      <c r="D11" s="784"/>
      <c r="E11" s="784"/>
      <c r="F11" s="785"/>
    </row>
    <row r="12" spans="1:6" ht="23.25" customHeight="1" x14ac:dyDescent="0.25">
      <c r="B12" s="633" t="s">
        <v>15</v>
      </c>
      <c r="C12" s="12">
        <v>2020</v>
      </c>
      <c r="D12" s="12">
        <v>2021</v>
      </c>
      <c r="E12" s="12">
        <v>2022</v>
      </c>
      <c r="F12" s="12">
        <v>2023</v>
      </c>
    </row>
    <row r="13" spans="1:6" ht="15" customHeight="1" thickBot="1" x14ac:dyDescent="0.3">
      <c r="B13" s="634"/>
      <c r="C13" s="14" t="s">
        <v>1</v>
      </c>
      <c r="D13" s="14" t="s">
        <v>16</v>
      </c>
      <c r="E13" s="14" t="s">
        <v>16</v>
      </c>
      <c r="F13" s="14" t="s">
        <v>16</v>
      </c>
    </row>
    <row r="14" spans="1:6" ht="34.5" thickBot="1" x14ac:dyDescent="0.3">
      <c r="B14" s="242" t="s">
        <v>335</v>
      </c>
      <c r="C14" s="101">
        <v>3</v>
      </c>
      <c r="D14" s="101">
        <v>4</v>
      </c>
      <c r="E14" s="101">
        <v>5</v>
      </c>
      <c r="F14" s="101">
        <v>6</v>
      </c>
    </row>
    <row r="15" spans="1:6" ht="23.25" thickBot="1" x14ac:dyDescent="0.3">
      <c r="B15" s="242" t="s">
        <v>336</v>
      </c>
      <c r="C15" s="101">
        <v>5</v>
      </c>
      <c r="D15" s="101">
        <v>7</v>
      </c>
      <c r="E15" s="101">
        <v>9</v>
      </c>
      <c r="F15" s="101">
        <v>12</v>
      </c>
    </row>
    <row r="16" spans="1:6" ht="23.25" thickBot="1" x14ac:dyDescent="0.3">
      <c r="B16" s="242" t="s">
        <v>337</v>
      </c>
      <c r="C16" s="101">
        <v>64</v>
      </c>
      <c r="D16" s="101">
        <v>60</v>
      </c>
      <c r="E16" s="101">
        <v>58</v>
      </c>
      <c r="F16" s="101">
        <v>55</v>
      </c>
    </row>
    <row r="17" spans="2:6" ht="15.75" thickBot="1" x14ac:dyDescent="0.3">
      <c r="B17" s="243" t="s">
        <v>338</v>
      </c>
      <c r="C17" s="101">
        <v>1450</v>
      </c>
      <c r="D17" s="101">
        <v>1475</v>
      </c>
      <c r="E17" s="101">
        <v>1500</v>
      </c>
      <c r="F17" s="101">
        <v>1525</v>
      </c>
    </row>
    <row r="18" spans="2:6" ht="26.25" customHeight="1" thickBot="1" x14ac:dyDescent="0.3">
      <c r="B18" s="242" t="s">
        <v>339</v>
      </c>
      <c r="C18" s="244">
        <v>0.4</v>
      </c>
      <c r="D18" s="244">
        <v>0.43</v>
      </c>
      <c r="E18" s="244">
        <v>0.46</v>
      </c>
      <c r="F18" s="244">
        <v>0.5</v>
      </c>
    </row>
    <row r="19" spans="2:6" ht="23.25" customHeight="1" thickBot="1" x14ac:dyDescent="0.3">
      <c r="B19" s="21" t="s">
        <v>24</v>
      </c>
      <c r="C19" s="635" t="s">
        <v>340</v>
      </c>
      <c r="D19" s="636"/>
      <c r="E19" s="636"/>
      <c r="F19" s="637"/>
    </row>
    <row r="20" spans="2:6" ht="15" customHeight="1" thickBot="1" x14ac:dyDescent="0.3">
      <c r="B20" s="638" t="s">
        <v>26</v>
      </c>
      <c r="C20" s="639"/>
      <c r="D20" s="639"/>
      <c r="E20" s="639"/>
      <c r="F20" s="640"/>
    </row>
    <row r="21" spans="2:6" ht="23.25" thickBot="1" x14ac:dyDescent="0.3">
      <c r="B21" s="242" t="s">
        <v>341</v>
      </c>
      <c r="C21" s="101">
        <v>64</v>
      </c>
      <c r="D21" s="101">
        <v>60</v>
      </c>
      <c r="E21" s="101">
        <v>58</v>
      </c>
      <c r="F21" s="101">
        <v>55</v>
      </c>
    </row>
    <row r="22" spans="2:6" ht="15.75" thickBot="1" x14ac:dyDescent="0.3">
      <c r="B22" s="662" t="s">
        <v>33</v>
      </c>
      <c r="C22" s="663"/>
      <c r="D22" s="663"/>
      <c r="E22" s="663"/>
      <c r="F22" s="664"/>
    </row>
    <row r="23" spans="2:6" ht="15.75" thickBot="1" x14ac:dyDescent="0.3">
      <c r="B23" s="665" t="s">
        <v>34</v>
      </c>
      <c r="C23" s="668"/>
      <c r="D23" s="668"/>
      <c r="E23" s="668"/>
      <c r="F23" s="667"/>
    </row>
    <row r="24" spans="2:6" ht="15.75" thickBot="1" x14ac:dyDescent="0.3">
      <c r="B24" s="83" t="s">
        <v>35</v>
      </c>
      <c r="C24" s="776" t="s">
        <v>342</v>
      </c>
      <c r="D24" s="777"/>
      <c r="E24" s="777"/>
      <c r="F24" s="657"/>
    </row>
    <row r="25" spans="2:6" ht="46.9" customHeight="1" thickBot="1" x14ac:dyDescent="0.3">
      <c r="B25" s="19" t="s">
        <v>38</v>
      </c>
      <c r="C25" s="778" t="s">
        <v>343</v>
      </c>
      <c r="D25" s="779"/>
      <c r="E25" s="779"/>
      <c r="F25" s="650"/>
    </row>
    <row r="26" spans="2:6" ht="24" customHeight="1" thickBot="1" x14ac:dyDescent="0.3">
      <c r="B26" s="19" t="s">
        <v>40</v>
      </c>
      <c r="C26" s="651" t="s">
        <v>344</v>
      </c>
      <c r="D26" s="652"/>
      <c r="E26" s="652"/>
      <c r="F26" s="653"/>
    </row>
    <row r="27" spans="2:6" ht="27" customHeight="1" x14ac:dyDescent="0.25">
      <c r="B27" s="633"/>
      <c r="C27" s="30">
        <v>2020</v>
      </c>
      <c r="D27" s="30">
        <v>2021</v>
      </c>
      <c r="E27" s="30">
        <v>2022</v>
      </c>
      <c r="F27" s="30">
        <v>2023</v>
      </c>
    </row>
    <row r="28" spans="2:6" ht="25.5" customHeight="1" x14ac:dyDescent="0.25">
      <c r="B28" s="658"/>
      <c r="C28" s="30" t="s">
        <v>16</v>
      </c>
      <c r="D28" s="30" t="s">
        <v>16</v>
      </c>
      <c r="E28" s="30" t="s">
        <v>16</v>
      </c>
      <c r="F28" s="30" t="s">
        <v>16</v>
      </c>
    </row>
    <row r="29" spans="2:6" x14ac:dyDescent="0.25">
      <c r="B29" s="242" t="s">
        <v>42</v>
      </c>
      <c r="C29" s="245">
        <v>7</v>
      </c>
      <c r="D29" s="245">
        <v>7</v>
      </c>
      <c r="E29" s="245">
        <v>7</v>
      </c>
      <c r="F29" s="245">
        <v>7</v>
      </c>
    </row>
    <row r="30" spans="2:6" ht="12.75" customHeight="1" x14ac:dyDescent="0.25">
      <c r="B30" s="242" t="s">
        <v>43</v>
      </c>
      <c r="C30" s="245">
        <f>C59</f>
        <v>77138</v>
      </c>
      <c r="D30" s="245">
        <f>D59</f>
        <v>98100</v>
      </c>
      <c r="E30" s="245">
        <f>E59</f>
        <v>96000</v>
      </c>
      <c r="F30" s="245">
        <f>F59</f>
        <v>96000</v>
      </c>
    </row>
    <row r="31" spans="2:6" ht="16.5" customHeight="1" x14ac:dyDescent="0.25">
      <c r="B31" s="242" t="s">
        <v>44</v>
      </c>
      <c r="C31" s="245">
        <f>D30/D29</f>
        <v>14014.285714285714</v>
      </c>
      <c r="D31" s="245">
        <f>E30/E29</f>
        <v>13714.285714285714</v>
      </c>
      <c r="E31" s="245">
        <f>E30/E29</f>
        <v>13714.285714285714</v>
      </c>
      <c r="F31" s="246">
        <v>10057</v>
      </c>
    </row>
    <row r="32" spans="2:6" x14ac:dyDescent="0.25">
      <c r="B32" s="242" t="s">
        <v>45</v>
      </c>
      <c r="C32" s="247" t="e">
        <f>C29/#REF!-1</f>
        <v>#REF!</v>
      </c>
      <c r="D32" s="247">
        <f t="shared" ref="D32:F33" si="0">D29/C29-1</f>
        <v>0</v>
      </c>
      <c r="E32" s="247">
        <f t="shared" si="0"/>
        <v>0</v>
      </c>
      <c r="F32" s="247">
        <f t="shared" si="0"/>
        <v>0</v>
      </c>
    </row>
    <row r="33" spans="2:6" x14ac:dyDescent="0.25">
      <c r="B33" s="242" t="s">
        <v>47</v>
      </c>
      <c r="C33" s="247" t="e">
        <f>C30/#REF!-1</f>
        <v>#REF!</v>
      </c>
      <c r="D33" s="247">
        <f t="shared" si="0"/>
        <v>0.271746739609531</v>
      </c>
      <c r="E33" s="247">
        <f t="shared" si="0"/>
        <v>-2.1406727828746197E-2</v>
      </c>
      <c r="F33" s="247">
        <f t="shared" si="0"/>
        <v>0</v>
      </c>
    </row>
    <row r="34" spans="2:6" x14ac:dyDescent="0.25">
      <c r="B34" s="242" t="s">
        <v>48</v>
      </c>
      <c r="C34" s="247" t="e">
        <f>#REF!/C31-1</f>
        <v>#REF!</v>
      </c>
      <c r="D34" s="247" t="e">
        <f>C31/#REF!-1</f>
        <v>#REF!</v>
      </c>
      <c r="E34" s="247">
        <f>D31/C31-1</f>
        <v>-2.1406727828746197E-2</v>
      </c>
      <c r="F34" s="247">
        <f>E31/D31-1</f>
        <v>0</v>
      </c>
    </row>
    <row r="35" spans="2:6" ht="15" customHeight="1" thickBot="1" x14ac:dyDescent="0.3">
      <c r="B35" s="780" t="s">
        <v>166</v>
      </c>
      <c r="C35" s="781"/>
      <c r="D35" s="781"/>
      <c r="E35" s="781"/>
      <c r="F35" s="782"/>
    </row>
    <row r="36" spans="2:6" ht="15.75" customHeight="1" x14ac:dyDescent="0.25">
      <c r="B36" s="633"/>
      <c r="C36" s="30">
        <v>2020</v>
      </c>
      <c r="D36" s="30">
        <v>2021</v>
      </c>
      <c r="E36" s="30">
        <v>2022</v>
      </c>
      <c r="F36" s="30">
        <v>2023</v>
      </c>
    </row>
    <row r="37" spans="2:6" x14ac:dyDescent="0.25">
      <c r="B37" s="658"/>
      <c r="C37" s="30" t="s">
        <v>16</v>
      </c>
      <c r="D37" s="30" t="s">
        <v>16</v>
      </c>
      <c r="E37" s="30" t="s">
        <v>16</v>
      </c>
      <c r="F37" s="30" t="s">
        <v>16</v>
      </c>
    </row>
    <row r="38" spans="2:6" ht="15.75" customHeight="1" x14ac:dyDescent="0.25">
      <c r="B38" s="248" t="s">
        <v>50</v>
      </c>
      <c r="C38" s="249">
        <f>C39+C40</f>
        <v>50800</v>
      </c>
      <c r="D38" s="249">
        <f>D39+D40</f>
        <v>67000</v>
      </c>
      <c r="E38" s="249">
        <f>E39+E40</f>
        <v>67000</v>
      </c>
      <c r="F38" s="249">
        <f>F39+F40</f>
        <v>67000</v>
      </c>
    </row>
    <row r="39" spans="2:6" ht="12.75" customHeight="1" x14ac:dyDescent="0.25">
      <c r="B39" s="250" t="s">
        <v>51</v>
      </c>
      <c r="C39" s="251">
        <v>50800</v>
      </c>
      <c r="D39" s="252">
        <v>67000</v>
      </c>
      <c r="E39" s="252">
        <v>67000</v>
      </c>
      <c r="F39" s="252">
        <v>67000</v>
      </c>
    </row>
    <row r="40" spans="2:6" ht="12.75" customHeight="1" x14ac:dyDescent="0.25">
      <c r="B40" s="250" t="s">
        <v>52</v>
      </c>
      <c r="C40" s="253"/>
      <c r="D40" s="253"/>
      <c r="E40" s="253"/>
      <c r="F40" s="254"/>
    </row>
    <row r="41" spans="2:6" ht="24" x14ac:dyDescent="0.25">
      <c r="B41" s="248" t="s">
        <v>53</v>
      </c>
      <c r="C41" s="249">
        <v>5938</v>
      </c>
      <c r="D41" s="249">
        <f>D42</f>
        <v>11000</v>
      </c>
      <c r="E41" s="249">
        <f>E42</f>
        <v>11000</v>
      </c>
      <c r="F41" s="249">
        <f>F42</f>
        <v>11000</v>
      </c>
    </row>
    <row r="42" spans="2:6" x14ac:dyDescent="0.25">
      <c r="B42" s="250" t="s">
        <v>51</v>
      </c>
      <c r="C42" s="255">
        <v>8200</v>
      </c>
      <c r="D42" s="249">
        <v>11000</v>
      </c>
      <c r="E42" s="249">
        <v>11000</v>
      </c>
      <c r="F42" s="249">
        <v>11000</v>
      </c>
    </row>
    <row r="43" spans="2:6" x14ac:dyDescent="0.25">
      <c r="B43" s="250" t="s">
        <v>52</v>
      </c>
      <c r="C43" s="249"/>
      <c r="D43" s="249"/>
      <c r="E43" s="256"/>
      <c r="F43" s="256"/>
    </row>
    <row r="44" spans="2:6" x14ac:dyDescent="0.25">
      <c r="B44" s="257" t="s">
        <v>54</v>
      </c>
      <c r="C44" s="249">
        <f>C45+C46</f>
        <v>20400</v>
      </c>
      <c r="D44" s="249">
        <f>D45+D46</f>
        <v>20100</v>
      </c>
      <c r="E44" s="249">
        <f>E45+E46</f>
        <v>18000</v>
      </c>
      <c r="F44" s="249">
        <f>F45+F46</f>
        <v>18000</v>
      </c>
    </row>
    <row r="45" spans="2:6" x14ac:dyDescent="0.25">
      <c r="B45" s="258" t="s">
        <v>51</v>
      </c>
      <c r="C45" s="249">
        <v>20400</v>
      </c>
      <c r="D45" s="249">
        <v>20100</v>
      </c>
      <c r="E45" s="259">
        <v>18000</v>
      </c>
      <c r="F45" s="259">
        <v>18000</v>
      </c>
    </row>
    <row r="46" spans="2:6" x14ac:dyDescent="0.25">
      <c r="B46" s="258" t="s">
        <v>52</v>
      </c>
      <c r="C46" s="260"/>
      <c r="D46" s="260"/>
      <c r="E46" s="256"/>
      <c r="F46" s="256"/>
    </row>
    <row r="47" spans="2:6" x14ac:dyDescent="0.25">
      <c r="B47" s="257" t="s">
        <v>55</v>
      </c>
      <c r="C47" s="260"/>
      <c r="D47" s="260"/>
      <c r="E47" s="256"/>
      <c r="F47" s="256"/>
    </row>
    <row r="48" spans="2:6" ht="15.75" thickBot="1" x14ac:dyDescent="0.3">
      <c r="B48" s="261" t="s">
        <v>51</v>
      </c>
      <c r="C48" s="262"/>
      <c r="D48" s="262"/>
      <c r="E48" s="263"/>
      <c r="F48" s="263"/>
    </row>
    <row r="49" spans="1:6" ht="15.75" thickBot="1" x14ac:dyDescent="0.3">
      <c r="B49" s="261" t="s">
        <v>52</v>
      </c>
      <c r="C49" s="260"/>
      <c r="D49" s="260"/>
      <c r="E49" s="256"/>
      <c r="F49" s="256"/>
    </row>
    <row r="50" spans="1:6" ht="15.75" thickBot="1" x14ac:dyDescent="0.3">
      <c r="B50" s="264" t="s">
        <v>56</v>
      </c>
      <c r="C50" s="260"/>
      <c r="D50" s="260"/>
      <c r="E50" s="256"/>
      <c r="F50" s="256"/>
    </row>
    <row r="51" spans="1:6" ht="15.75" thickBot="1" x14ac:dyDescent="0.3">
      <c r="B51" s="261" t="s">
        <v>51</v>
      </c>
      <c r="C51" s="260"/>
      <c r="D51" s="260"/>
      <c r="E51" s="256"/>
      <c r="F51" s="256"/>
    </row>
    <row r="52" spans="1:6" ht="15.75" thickBot="1" x14ac:dyDescent="0.3">
      <c r="B52" s="261" t="s">
        <v>52</v>
      </c>
      <c r="C52" s="260"/>
      <c r="D52" s="260"/>
      <c r="E52" s="256"/>
      <c r="F52" s="256"/>
    </row>
    <row r="53" spans="1:6" ht="15.75" thickBot="1" x14ac:dyDescent="0.3">
      <c r="B53" s="264" t="s">
        <v>57</v>
      </c>
      <c r="C53" s="260"/>
      <c r="D53" s="260"/>
      <c r="E53" s="256"/>
      <c r="F53" s="256"/>
    </row>
    <row r="54" spans="1:6" ht="15.75" thickBot="1" x14ac:dyDescent="0.3">
      <c r="B54" s="261" t="s">
        <v>51</v>
      </c>
      <c r="C54" s="260"/>
      <c r="D54" s="260"/>
      <c r="E54" s="256"/>
      <c r="F54" s="256"/>
    </row>
    <row r="55" spans="1:6" ht="15.75" thickBot="1" x14ac:dyDescent="0.3">
      <c r="B55" s="261" t="s">
        <v>52</v>
      </c>
      <c r="C55" s="260"/>
      <c r="D55" s="260"/>
      <c r="E55" s="256"/>
      <c r="F55" s="256"/>
    </row>
    <row r="56" spans="1:6" ht="24.75" thickBot="1" x14ac:dyDescent="0.3">
      <c r="B56" s="264" t="s">
        <v>58</v>
      </c>
      <c r="C56" s="249">
        <v>0</v>
      </c>
      <c r="D56" s="249">
        <f>C56*1.03*0.99</f>
        <v>0</v>
      </c>
      <c r="E56" s="259">
        <f>D56*1.03*0.99</f>
        <v>0</v>
      </c>
      <c r="F56" s="259">
        <f>E56*1.03*0.99</f>
        <v>0</v>
      </c>
    </row>
    <row r="57" spans="1:6" ht="15.75" thickBot="1" x14ac:dyDescent="0.3">
      <c r="B57" s="261" t="s">
        <v>51</v>
      </c>
      <c r="C57" s="265"/>
      <c r="D57" s="265"/>
      <c r="E57" s="266"/>
      <c r="F57" s="266"/>
    </row>
    <row r="58" spans="1:6" ht="15.75" thickBot="1" x14ac:dyDescent="0.3">
      <c r="B58" s="261" t="s">
        <v>52</v>
      </c>
      <c r="C58" s="267"/>
      <c r="D58" s="265"/>
      <c r="E58" s="266"/>
      <c r="F58" s="266"/>
    </row>
    <row r="59" spans="1:6" ht="15.75" thickBot="1" x14ac:dyDescent="0.3">
      <c r="B59" s="268" t="s">
        <v>59</v>
      </c>
      <c r="C59" s="252">
        <f>C38+C41+C44+C47+C50+C53+C56</f>
        <v>77138</v>
      </c>
      <c r="D59" s="252">
        <f>D38+D41+D44+D47+D50+D53+D56</f>
        <v>98100</v>
      </c>
      <c r="E59" s="269">
        <f>E38+E41+E44+E47+E50+E53+E56</f>
        <v>96000</v>
      </c>
      <c r="F59" s="269">
        <f>F38+F41+F44+F47+F50+F53+F56</f>
        <v>96000</v>
      </c>
    </row>
    <row r="60" spans="1:6" ht="15.75" thickBot="1" x14ac:dyDescent="0.3">
      <c r="B60" s="270" t="s">
        <v>60</v>
      </c>
      <c r="C60" s="271">
        <f>IF(C59-C30=0,0,"Error")</f>
        <v>0</v>
      </c>
      <c r="D60" s="271">
        <f>IF(D59-D30=0,0,"Error")</f>
        <v>0</v>
      </c>
      <c r="E60" s="271">
        <f>IF(E59-E30=0,0,"Error")</f>
        <v>0</v>
      </c>
      <c r="F60" s="271">
        <f>IF(F59-F30=0,0,"Error")</f>
        <v>0</v>
      </c>
    </row>
    <row r="61" spans="1:6" ht="15.75" thickBot="1" x14ac:dyDescent="0.3">
      <c r="A61" t="s">
        <v>345</v>
      </c>
      <c r="B61" s="156" t="s">
        <v>61</v>
      </c>
      <c r="C61" s="789" t="s">
        <v>346</v>
      </c>
      <c r="D61" s="790"/>
      <c r="E61" s="790"/>
      <c r="F61" s="791"/>
    </row>
    <row r="62" spans="1:6" ht="39" customHeight="1" thickBot="1" x14ac:dyDescent="0.3">
      <c r="B62" s="19" t="s">
        <v>38</v>
      </c>
      <c r="C62" s="638" t="s">
        <v>347</v>
      </c>
      <c r="D62" s="639"/>
      <c r="E62" s="639"/>
      <c r="F62" s="640"/>
    </row>
    <row r="63" spans="1:6" ht="15.75" thickBot="1" x14ac:dyDescent="0.3">
      <c r="B63" s="19" t="s">
        <v>40</v>
      </c>
      <c r="C63" s="651" t="s">
        <v>65</v>
      </c>
      <c r="D63" s="652"/>
      <c r="E63" s="652"/>
      <c r="F63" s="653"/>
    </row>
    <row r="64" spans="1:6" ht="15.75" customHeight="1" x14ac:dyDescent="0.25">
      <c r="B64" s="633"/>
      <c r="C64" s="30">
        <v>2020</v>
      </c>
      <c r="D64" s="30">
        <v>2021</v>
      </c>
      <c r="E64" s="30">
        <v>2022</v>
      </c>
      <c r="F64" s="30">
        <v>2023</v>
      </c>
    </row>
    <row r="65" spans="2:6" ht="12.75" customHeight="1" thickBot="1" x14ac:dyDescent="0.3">
      <c r="B65" s="634"/>
      <c r="C65" s="30" t="s">
        <v>16</v>
      </c>
      <c r="D65" s="30" t="s">
        <v>16</v>
      </c>
      <c r="E65" s="30" t="s">
        <v>16</v>
      </c>
      <c r="F65" s="30" t="s">
        <v>16</v>
      </c>
    </row>
    <row r="66" spans="2:6" ht="12.75" customHeight="1" thickBot="1" x14ac:dyDescent="0.3">
      <c r="B66" s="272" t="s">
        <v>42</v>
      </c>
      <c r="C66" s="273">
        <v>2050</v>
      </c>
      <c r="D66" s="273">
        <v>2050</v>
      </c>
      <c r="E66" s="274">
        <v>2050</v>
      </c>
      <c r="F66" s="274">
        <v>2050</v>
      </c>
    </row>
    <row r="67" spans="2:6" ht="15.75" thickBot="1" x14ac:dyDescent="0.3">
      <c r="B67" s="19" t="s">
        <v>43</v>
      </c>
      <c r="C67" s="275">
        <f>C96</f>
        <v>12700</v>
      </c>
      <c r="D67" s="67">
        <f>D96</f>
        <v>12600</v>
      </c>
      <c r="E67" s="275">
        <f>E96</f>
        <v>11600</v>
      </c>
      <c r="F67" s="275">
        <f>F96</f>
        <v>11500</v>
      </c>
    </row>
    <row r="68" spans="2:6" ht="15.75" thickBot="1" x14ac:dyDescent="0.3">
      <c r="B68" s="272" t="s">
        <v>44</v>
      </c>
      <c r="C68" s="275">
        <f>C67/C66</f>
        <v>6.1951219512195124</v>
      </c>
      <c r="D68" s="275">
        <f>D67/D66</f>
        <v>6.1463414634146343</v>
      </c>
      <c r="E68" s="276">
        <v>6</v>
      </c>
      <c r="F68" s="276">
        <v>6</v>
      </c>
    </row>
    <row r="69" spans="2:6" ht="15.75" thickBot="1" x14ac:dyDescent="0.3">
      <c r="B69" s="19" t="s">
        <v>45</v>
      </c>
      <c r="C69" s="35" t="e">
        <f>#REF!/C66-1</f>
        <v>#REF!</v>
      </c>
      <c r="D69" s="35">
        <f>C66/D66-1</f>
        <v>0</v>
      </c>
      <c r="E69" s="35">
        <f>D66/E66-1</f>
        <v>0</v>
      </c>
      <c r="F69" s="35">
        <f>E66/F66-1</f>
        <v>0</v>
      </c>
    </row>
    <row r="70" spans="2:6" ht="15.75" thickBot="1" x14ac:dyDescent="0.3">
      <c r="B70" s="19" t="s">
        <v>47</v>
      </c>
      <c r="C70" s="35" t="e">
        <f>#REF!/C67-1</f>
        <v>#REF!</v>
      </c>
      <c r="D70" s="35" t="e">
        <f>C67/#REF!-1</f>
        <v>#REF!</v>
      </c>
      <c r="E70" s="35">
        <f>D67/C67-1</f>
        <v>-7.8740157480314821E-3</v>
      </c>
      <c r="F70" s="35">
        <f>E67/D67-1</f>
        <v>-7.9365079365079416E-2</v>
      </c>
    </row>
    <row r="71" spans="2:6" ht="15.75" thickBot="1" x14ac:dyDescent="0.3">
      <c r="B71" s="19" t="s">
        <v>48</v>
      </c>
      <c r="C71" s="35" t="e">
        <f>#REF!/C68-1</f>
        <v>#REF!</v>
      </c>
      <c r="D71" s="35" t="e">
        <f>C68/#REF!-1</f>
        <v>#REF!</v>
      </c>
      <c r="E71" s="35">
        <f>D68/C68-1</f>
        <v>-7.8740157480314821E-3</v>
      </c>
      <c r="F71" s="35">
        <f>E68/D68-1</f>
        <v>-2.3809523809523836E-2</v>
      </c>
    </row>
    <row r="72" spans="2:6" ht="15" customHeight="1" thickBot="1" x14ac:dyDescent="0.3">
      <c r="B72" s="624" t="s">
        <v>170</v>
      </c>
      <c r="C72" s="625"/>
      <c r="D72" s="625"/>
      <c r="E72" s="625"/>
      <c r="F72" s="626"/>
    </row>
    <row r="73" spans="2:6" x14ac:dyDescent="0.25">
      <c r="B73" s="633"/>
      <c r="C73" s="30">
        <v>2020</v>
      </c>
      <c r="D73" s="30">
        <v>2021</v>
      </c>
      <c r="E73" s="30">
        <v>2022</v>
      </c>
      <c r="F73" s="30">
        <v>2023</v>
      </c>
    </row>
    <row r="74" spans="2:6" ht="15.75" thickBot="1" x14ac:dyDescent="0.3">
      <c r="B74" s="634"/>
      <c r="C74" s="32" t="s">
        <v>1</v>
      </c>
      <c r="D74" s="32" t="s">
        <v>16</v>
      </c>
      <c r="E74" s="32" t="s">
        <v>16</v>
      </c>
      <c r="F74" s="32" t="s">
        <v>16</v>
      </c>
    </row>
    <row r="75" spans="2:6" ht="15.75" thickBot="1" x14ac:dyDescent="0.3">
      <c r="B75" s="43" t="s">
        <v>50</v>
      </c>
      <c r="C75" s="58"/>
      <c r="D75" s="58"/>
      <c r="E75" s="58"/>
      <c r="F75" s="58"/>
    </row>
    <row r="76" spans="2:6" ht="15.75" thickBot="1" x14ac:dyDescent="0.3">
      <c r="B76" s="44" t="s">
        <v>51</v>
      </c>
      <c r="C76" s="225"/>
      <c r="D76" s="225"/>
      <c r="E76" s="225"/>
      <c r="F76" s="225"/>
    </row>
    <row r="77" spans="2:6" ht="15.75" thickBot="1" x14ac:dyDescent="0.3">
      <c r="B77" s="44" t="s">
        <v>52</v>
      </c>
      <c r="C77" s="225"/>
      <c r="D77" s="225"/>
      <c r="E77" s="225"/>
      <c r="F77" s="225"/>
    </row>
    <row r="78" spans="2:6" ht="24.75" thickBot="1" x14ac:dyDescent="0.3">
      <c r="B78" s="43" t="s">
        <v>53</v>
      </c>
      <c r="C78" s="58"/>
      <c r="D78" s="58"/>
      <c r="E78" s="58"/>
      <c r="F78" s="58"/>
    </row>
    <row r="79" spans="2:6" ht="15.75" thickBot="1" x14ac:dyDescent="0.3">
      <c r="B79" s="44" t="s">
        <v>51</v>
      </c>
      <c r="C79" s="58"/>
      <c r="D79" s="58"/>
      <c r="E79" s="58"/>
      <c r="F79" s="58"/>
    </row>
    <row r="80" spans="2:6" ht="15.75" thickBot="1" x14ac:dyDescent="0.3">
      <c r="B80" s="44" t="s">
        <v>52</v>
      </c>
      <c r="C80" s="58"/>
      <c r="D80" s="58"/>
      <c r="E80" s="58"/>
      <c r="F80" s="58"/>
    </row>
    <row r="81" spans="2:6" ht="15.75" thickBot="1" x14ac:dyDescent="0.3">
      <c r="B81" s="37" t="s">
        <v>54</v>
      </c>
      <c r="C81" s="277">
        <f>C82</f>
        <v>12700</v>
      </c>
      <c r="D81" s="277">
        <f>D82</f>
        <v>12600</v>
      </c>
      <c r="E81" s="277">
        <f>E82</f>
        <v>11600</v>
      </c>
      <c r="F81" s="277">
        <f>F82</f>
        <v>11500</v>
      </c>
    </row>
    <row r="82" spans="2:6" ht="15.75" thickBot="1" x14ac:dyDescent="0.3">
      <c r="B82" s="38" t="s">
        <v>51</v>
      </c>
      <c r="C82" s="58">
        <v>12700</v>
      </c>
      <c r="D82" s="58">
        <v>12600</v>
      </c>
      <c r="E82" s="58">
        <v>11600</v>
      </c>
      <c r="F82" s="58">
        <v>11500</v>
      </c>
    </row>
    <row r="83" spans="2:6" ht="15" customHeight="1" thickBot="1" x14ac:dyDescent="0.3">
      <c r="B83" s="38" t="s">
        <v>52</v>
      </c>
      <c r="C83" s="58"/>
      <c r="D83" s="58"/>
      <c r="E83" s="58"/>
      <c r="F83" s="58"/>
    </row>
    <row r="84" spans="2:6" ht="15.75" thickBot="1" x14ac:dyDescent="0.3">
      <c r="B84" s="37" t="s">
        <v>55</v>
      </c>
      <c r="C84" s="58"/>
      <c r="D84" s="58"/>
      <c r="E84" s="58"/>
      <c r="F84" s="58"/>
    </row>
    <row r="85" spans="2:6" ht="15.75" thickBot="1" x14ac:dyDescent="0.3">
      <c r="B85" s="38" t="s">
        <v>51</v>
      </c>
      <c r="C85" s="58"/>
      <c r="D85" s="58"/>
      <c r="E85" s="58"/>
      <c r="F85" s="58"/>
    </row>
    <row r="86" spans="2:6" ht="15.75" thickBot="1" x14ac:dyDescent="0.3">
      <c r="B86" s="38" t="s">
        <v>52</v>
      </c>
      <c r="C86" s="58"/>
      <c r="D86" s="58"/>
      <c r="E86" s="58"/>
      <c r="F86" s="58"/>
    </row>
    <row r="87" spans="2:6" ht="15.75" thickBot="1" x14ac:dyDescent="0.3">
      <c r="B87" s="37" t="s">
        <v>56</v>
      </c>
      <c r="C87" s="58"/>
      <c r="D87" s="58"/>
      <c r="E87" s="58"/>
      <c r="F87" s="58"/>
    </row>
    <row r="88" spans="2:6" ht="15.75" thickBot="1" x14ac:dyDescent="0.3">
      <c r="B88" s="38" t="s">
        <v>51</v>
      </c>
      <c r="C88" s="58"/>
      <c r="D88" s="58"/>
      <c r="E88" s="58"/>
      <c r="F88" s="58"/>
    </row>
    <row r="89" spans="2:6" ht="17.25" customHeight="1" thickBot="1" x14ac:dyDescent="0.3">
      <c r="B89" s="38" t="s">
        <v>52</v>
      </c>
      <c r="C89" s="58"/>
      <c r="D89" s="58"/>
      <c r="E89" s="58"/>
      <c r="F89" s="58"/>
    </row>
    <row r="90" spans="2:6" ht="15.75" thickBot="1" x14ac:dyDescent="0.3">
      <c r="B90" s="37" t="s">
        <v>57</v>
      </c>
      <c r="C90" s="58"/>
      <c r="D90" s="58"/>
      <c r="E90" s="58"/>
      <c r="F90" s="58"/>
    </row>
    <row r="91" spans="2:6" ht="15.75" thickBot="1" x14ac:dyDescent="0.3">
      <c r="B91" s="38" t="s">
        <v>51</v>
      </c>
      <c r="C91" s="58"/>
      <c r="D91" s="58"/>
      <c r="E91" s="58"/>
      <c r="F91" s="58"/>
    </row>
    <row r="92" spans="2:6" ht="15.75" thickBot="1" x14ac:dyDescent="0.3">
      <c r="B92" s="38" t="s">
        <v>52</v>
      </c>
      <c r="C92" s="58"/>
      <c r="D92" s="58"/>
      <c r="E92" s="58"/>
      <c r="F92" s="58"/>
    </row>
    <row r="93" spans="2:6" ht="25.5" customHeight="1" thickBot="1" x14ac:dyDescent="0.3">
      <c r="B93" s="37" t="s">
        <v>58</v>
      </c>
      <c r="C93" s="58"/>
      <c r="D93" s="58"/>
      <c r="E93" s="58"/>
      <c r="F93" s="58"/>
    </row>
    <row r="94" spans="2:6" ht="15.75" thickBot="1" x14ac:dyDescent="0.3">
      <c r="B94" s="38" t="s">
        <v>51</v>
      </c>
      <c r="C94" s="58"/>
      <c r="D94" s="58"/>
      <c r="E94" s="58"/>
      <c r="F94" s="58"/>
    </row>
    <row r="95" spans="2:6" ht="15.75" thickBot="1" x14ac:dyDescent="0.3">
      <c r="B95" s="38" t="s">
        <v>52</v>
      </c>
      <c r="C95" s="58"/>
      <c r="D95" s="58"/>
      <c r="E95" s="58"/>
      <c r="F95" s="58"/>
    </row>
    <row r="96" spans="2:6" ht="15.75" thickBot="1" x14ac:dyDescent="0.3">
      <c r="B96" s="59" t="s">
        <v>67</v>
      </c>
      <c r="C96" s="57">
        <f>C93+C90+C87+C84+C81+C78+C75</f>
        <v>12700</v>
      </c>
      <c r="D96" s="57">
        <f>D93+D90+D87+D84+D81+D78+D75</f>
        <v>12600</v>
      </c>
      <c r="E96" s="57">
        <f>E93+E90+E87+E84+E81+E78+E75</f>
        <v>11600</v>
      </c>
      <c r="F96" s="57">
        <f>F93+F90+F87+F84+F81+F78+F75</f>
        <v>11500</v>
      </c>
    </row>
    <row r="97" spans="2:6" ht="15.75" thickBot="1" x14ac:dyDescent="0.3">
      <c r="B97" s="61" t="s">
        <v>60</v>
      </c>
      <c r="C97" s="52">
        <f>IF(C96-C67=0,0,"Error")</f>
        <v>0</v>
      </c>
      <c r="D97" s="52">
        <f>IF(D96-D67=0,0,"Error")</f>
        <v>0</v>
      </c>
      <c r="E97" s="52">
        <f>IF(E96-E67=0,0,"Error")</f>
        <v>0</v>
      </c>
      <c r="F97" s="52">
        <f>IF(F96-F67=0,0,"Error")</f>
        <v>0</v>
      </c>
    </row>
    <row r="98" spans="2:6" ht="25.5" customHeight="1" thickBot="1" x14ac:dyDescent="0.3">
      <c r="B98" s="156" t="s">
        <v>68</v>
      </c>
      <c r="C98" s="786" t="s">
        <v>348</v>
      </c>
      <c r="D98" s="787"/>
      <c r="E98" s="787"/>
      <c r="F98" s="788"/>
    </row>
    <row r="99" spans="2:6" ht="25.5" customHeight="1" thickBot="1" x14ac:dyDescent="0.3">
      <c r="B99" s="19" t="s">
        <v>38</v>
      </c>
      <c r="C99" s="638" t="s">
        <v>349</v>
      </c>
      <c r="D99" s="639"/>
      <c r="E99" s="639"/>
      <c r="F99" s="640"/>
    </row>
    <row r="100" spans="2:6" ht="15.75" thickBot="1" x14ac:dyDescent="0.3">
      <c r="B100" s="19" t="s">
        <v>40</v>
      </c>
      <c r="C100" s="651" t="s">
        <v>350</v>
      </c>
      <c r="D100" s="652"/>
      <c r="E100" s="652"/>
      <c r="F100" s="653"/>
    </row>
    <row r="101" spans="2:6" x14ac:dyDescent="0.25">
      <c r="B101" s="633"/>
      <c r="C101" s="30">
        <v>2020</v>
      </c>
      <c r="D101" s="30">
        <v>2021</v>
      </c>
      <c r="E101" s="30">
        <v>2022</v>
      </c>
      <c r="F101" s="30">
        <v>2023</v>
      </c>
    </row>
    <row r="102" spans="2:6" ht="15.75" thickBot="1" x14ac:dyDescent="0.3">
      <c r="B102" s="634"/>
      <c r="C102" s="32" t="s">
        <v>16</v>
      </c>
      <c r="D102" s="32" t="s">
        <v>16</v>
      </c>
      <c r="E102" s="32" t="s">
        <v>16</v>
      </c>
      <c r="F102" s="32" t="s">
        <v>16</v>
      </c>
    </row>
    <row r="103" spans="2:6" ht="15.75" thickBot="1" x14ac:dyDescent="0.3">
      <c r="B103" s="19" t="s">
        <v>42</v>
      </c>
      <c r="C103" s="146">
        <v>1</v>
      </c>
      <c r="D103" s="146">
        <v>1</v>
      </c>
      <c r="E103" s="146">
        <v>1</v>
      </c>
      <c r="F103" s="146">
        <v>1</v>
      </c>
    </row>
    <row r="104" spans="2:6" ht="15.75" thickBot="1" x14ac:dyDescent="0.3">
      <c r="B104" s="19" t="s">
        <v>43</v>
      </c>
      <c r="C104" s="33">
        <f>C133</f>
        <v>5500</v>
      </c>
      <c r="D104" s="33">
        <f>D133</f>
        <v>500</v>
      </c>
      <c r="E104" s="33">
        <f>E133</f>
        <v>5500</v>
      </c>
      <c r="F104" s="33">
        <f>F133</f>
        <v>5500</v>
      </c>
    </row>
    <row r="105" spans="2:6" ht="15.75" thickBot="1" x14ac:dyDescent="0.3">
      <c r="B105" s="19" t="s">
        <v>44</v>
      </c>
      <c r="C105" s="33">
        <f>C104/C103</f>
        <v>5500</v>
      </c>
      <c r="D105" s="33">
        <f>D104/D103</f>
        <v>500</v>
      </c>
      <c r="E105" s="33">
        <f>E104/E103</f>
        <v>5500</v>
      </c>
      <c r="F105" s="33">
        <f>F104/F103</f>
        <v>5500</v>
      </c>
    </row>
    <row r="106" spans="2:6" ht="15.75" thickBot="1" x14ac:dyDescent="0.3">
      <c r="B106" s="19" t="s">
        <v>45</v>
      </c>
      <c r="C106" s="35" t="e">
        <f>C103/#REF!-1</f>
        <v>#REF!</v>
      </c>
      <c r="D106" s="35">
        <f t="shared" ref="D106:F108" si="1">D103/C103-1</f>
        <v>0</v>
      </c>
      <c r="E106" s="35">
        <f t="shared" si="1"/>
        <v>0</v>
      </c>
      <c r="F106" s="35">
        <f t="shared" si="1"/>
        <v>0</v>
      </c>
    </row>
    <row r="107" spans="2:6" ht="15.75" thickBot="1" x14ac:dyDescent="0.3">
      <c r="B107" s="19" t="s">
        <v>47</v>
      </c>
      <c r="C107" s="35" t="e">
        <f>C104/#REF!-1</f>
        <v>#REF!</v>
      </c>
      <c r="D107" s="35">
        <f t="shared" si="1"/>
        <v>-0.90909090909090906</v>
      </c>
      <c r="E107" s="35">
        <f t="shared" si="1"/>
        <v>10</v>
      </c>
      <c r="F107" s="35">
        <f t="shared" si="1"/>
        <v>0</v>
      </c>
    </row>
    <row r="108" spans="2:6" ht="15.75" thickBot="1" x14ac:dyDescent="0.3">
      <c r="B108" s="19" t="s">
        <v>48</v>
      </c>
      <c r="C108" s="35" t="e">
        <f>C105/#REF!-1</f>
        <v>#REF!</v>
      </c>
      <c r="D108" s="35">
        <f t="shared" si="1"/>
        <v>-0.90909090909090906</v>
      </c>
      <c r="E108" s="35">
        <f t="shared" si="1"/>
        <v>10</v>
      </c>
      <c r="F108" s="35">
        <f t="shared" si="1"/>
        <v>0</v>
      </c>
    </row>
    <row r="109" spans="2:6" ht="15.75" thickBot="1" x14ac:dyDescent="0.3">
      <c r="B109" s="624" t="s">
        <v>174</v>
      </c>
      <c r="C109" s="625"/>
      <c r="D109" s="625"/>
      <c r="E109" s="625"/>
      <c r="F109" s="626"/>
    </row>
    <row r="110" spans="2:6" x14ac:dyDescent="0.25">
      <c r="B110" s="633"/>
      <c r="C110" s="30">
        <v>2020</v>
      </c>
      <c r="D110" s="30">
        <v>2021</v>
      </c>
      <c r="E110" s="30">
        <v>2022</v>
      </c>
      <c r="F110" s="30">
        <v>2023</v>
      </c>
    </row>
    <row r="111" spans="2:6" ht="15.75" thickBot="1" x14ac:dyDescent="0.3">
      <c r="B111" s="634"/>
      <c r="C111" s="32" t="s">
        <v>16</v>
      </c>
      <c r="D111" s="32" t="s">
        <v>16</v>
      </c>
      <c r="E111" s="32" t="s">
        <v>16</v>
      </c>
      <c r="F111" s="32" t="s">
        <v>16</v>
      </c>
    </row>
    <row r="112" spans="2:6" ht="15.75" thickBot="1" x14ac:dyDescent="0.3">
      <c r="B112" s="43" t="s">
        <v>50</v>
      </c>
      <c r="C112" s="58"/>
      <c r="D112" s="58"/>
      <c r="E112" s="58"/>
      <c r="F112" s="58"/>
    </row>
    <row r="113" spans="2:6" ht="15.75" thickBot="1" x14ac:dyDescent="0.3">
      <c r="B113" s="44" t="s">
        <v>51</v>
      </c>
      <c r="C113" s="225"/>
      <c r="D113" s="225"/>
      <c r="E113" s="225"/>
      <c r="F113" s="225"/>
    </row>
    <row r="114" spans="2:6" ht="15.75" thickBot="1" x14ac:dyDescent="0.3">
      <c r="B114" s="44" t="s">
        <v>52</v>
      </c>
      <c r="C114" s="225"/>
      <c r="D114" s="225"/>
      <c r="E114" s="225"/>
      <c r="F114" s="225"/>
    </row>
    <row r="115" spans="2:6" ht="24.75" thickBot="1" x14ac:dyDescent="0.3">
      <c r="B115" s="37" t="s">
        <v>53</v>
      </c>
      <c r="C115" s="58"/>
      <c r="D115" s="58"/>
      <c r="E115" s="58"/>
      <c r="F115" s="58"/>
    </row>
    <row r="116" spans="2:6" ht="18" customHeight="1" thickBot="1" x14ac:dyDescent="0.3">
      <c r="B116" s="38" t="s">
        <v>51</v>
      </c>
      <c r="C116" s="58"/>
      <c r="D116" s="58"/>
      <c r="E116" s="58"/>
      <c r="F116" s="58"/>
    </row>
    <row r="117" spans="2:6" ht="19.5" customHeight="1" thickBot="1" x14ac:dyDescent="0.3">
      <c r="B117" s="38" t="s">
        <v>52</v>
      </c>
      <c r="C117" s="58"/>
      <c r="D117" s="58"/>
      <c r="E117" s="58"/>
      <c r="F117" s="58"/>
    </row>
    <row r="118" spans="2:6" ht="15" customHeight="1" thickBot="1" x14ac:dyDescent="0.3">
      <c r="B118" s="37" t="s">
        <v>54</v>
      </c>
      <c r="C118" s="58">
        <v>5500</v>
      </c>
      <c r="D118" s="58">
        <v>500</v>
      </c>
      <c r="E118" s="58">
        <v>5500</v>
      </c>
      <c r="F118" s="58">
        <v>5500</v>
      </c>
    </row>
    <row r="119" spans="2:6" ht="15.75" thickBot="1" x14ac:dyDescent="0.3">
      <c r="B119" s="38" t="s">
        <v>51</v>
      </c>
      <c r="C119" s="58">
        <v>5500</v>
      </c>
      <c r="D119" s="58">
        <v>500</v>
      </c>
      <c r="E119" s="58">
        <v>5500</v>
      </c>
      <c r="F119" s="58">
        <v>5500</v>
      </c>
    </row>
    <row r="120" spans="2:6" ht="15.75" thickBot="1" x14ac:dyDescent="0.3">
      <c r="B120" s="38" t="s">
        <v>52</v>
      </c>
      <c r="C120" s="58"/>
      <c r="D120" s="58"/>
      <c r="E120" s="58"/>
      <c r="F120" s="58"/>
    </row>
    <row r="121" spans="2:6" ht="15.75" thickBot="1" x14ac:dyDescent="0.3">
      <c r="B121" s="37" t="s">
        <v>55</v>
      </c>
      <c r="C121" s="58"/>
      <c r="D121" s="58"/>
      <c r="E121" s="58"/>
      <c r="F121" s="58"/>
    </row>
    <row r="122" spans="2:6" ht="15.75" thickBot="1" x14ac:dyDescent="0.3">
      <c r="B122" s="38" t="s">
        <v>51</v>
      </c>
      <c r="C122" s="58"/>
      <c r="D122" s="58"/>
      <c r="E122" s="58"/>
      <c r="F122" s="58"/>
    </row>
    <row r="123" spans="2:6" ht="15.75" thickBot="1" x14ac:dyDescent="0.3">
      <c r="B123" s="38" t="s">
        <v>52</v>
      </c>
      <c r="C123" s="58"/>
      <c r="D123" s="58"/>
      <c r="E123" s="58"/>
      <c r="F123" s="58"/>
    </row>
    <row r="124" spans="2:6" ht="15.75" thickBot="1" x14ac:dyDescent="0.3">
      <c r="B124" s="37" t="s">
        <v>56</v>
      </c>
      <c r="C124" s="58"/>
      <c r="D124" s="58"/>
      <c r="E124" s="58"/>
      <c r="F124" s="58"/>
    </row>
    <row r="125" spans="2:6" ht="15.75" thickBot="1" x14ac:dyDescent="0.3">
      <c r="B125" s="38" t="s">
        <v>51</v>
      </c>
      <c r="C125" s="58"/>
      <c r="D125" s="58"/>
      <c r="E125" s="58"/>
      <c r="F125" s="58"/>
    </row>
    <row r="126" spans="2:6" ht="15.75" thickBot="1" x14ac:dyDescent="0.3">
      <c r="B126" s="38" t="s">
        <v>52</v>
      </c>
      <c r="C126" s="58"/>
      <c r="D126" s="58"/>
      <c r="E126" s="58"/>
      <c r="F126" s="58"/>
    </row>
    <row r="127" spans="2:6" ht="15.75" thickBot="1" x14ac:dyDescent="0.3">
      <c r="B127" s="37" t="s">
        <v>57</v>
      </c>
      <c r="C127" s="58">
        <v>0</v>
      </c>
      <c r="D127" s="58">
        <v>0</v>
      </c>
      <c r="E127" s="58">
        <v>0</v>
      </c>
      <c r="F127" s="58">
        <v>0</v>
      </c>
    </row>
    <row r="128" spans="2:6" ht="15.75" thickBot="1" x14ac:dyDescent="0.3">
      <c r="B128" s="38" t="s">
        <v>51</v>
      </c>
      <c r="C128" s="58"/>
      <c r="D128" s="58"/>
      <c r="E128" s="58"/>
      <c r="F128" s="58"/>
    </row>
    <row r="129" spans="2:6" ht="15.75" thickBot="1" x14ac:dyDescent="0.3">
      <c r="B129" s="38" t="s">
        <v>52</v>
      </c>
      <c r="C129" s="58"/>
      <c r="D129" s="58"/>
      <c r="E129" s="58"/>
      <c r="F129" s="58"/>
    </row>
    <row r="130" spans="2:6" ht="25.5" customHeight="1" thickBot="1" x14ac:dyDescent="0.3">
      <c r="B130" s="37" t="s">
        <v>58</v>
      </c>
      <c r="C130" s="58"/>
      <c r="D130" s="58"/>
      <c r="E130" s="58"/>
      <c r="F130" s="58"/>
    </row>
    <row r="131" spans="2:6" ht="15.75" thickBot="1" x14ac:dyDescent="0.3">
      <c r="B131" s="38" t="s">
        <v>51</v>
      </c>
      <c r="C131" s="58"/>
      <c r="D131" s="58"/>
      <c r="E131" s="58"/>
      <c r="F131" s="58"/>
    </row>
    <row r="132" spans="2:6" ht="15.75" thickBot="1" x14ac:dyDescent="0.3">
      <c r="B132" s="38" t="s">
        <v>52</v>
      </c>
      <c r="C132" s="58"/>
      <c r="D132" s="58"/>
      <c r="E132" s="58"/>
      <c r="F132" s="58"/>
    </row>
    <row r="133" spans="2:6" ht="25.5" customHeight="1" thickBot="1" x14ac:dyDescent="0.3">
      <c r="B133" s="59" t="s">
        <v>74</v>
      </c>
      <c r="C133" s="57">
        <f>SUM(C127+C118+C121+C115+C112+C124+C130)</f>
        <v>5500</v>
      </c>
      <c r="D133" s="57">
        <f>SUM(D127+D118+D121+D115+D112+D124+D130)</f>
        <v>500</v>
      </c>
      <c r="E133" s="57">
        <f>SUM(E127+E118+E121+E115+E112+E124+E130)</f>
        <v>5500</v>
      </c>
      <c r="F133" s="57">
        <f>SUM(F127+F118+F121+F115+F112+F124+F130)</f>
        <v>5500</v>
      </c>
    </row>
    <row r="134" spans="2:6" ht="15.75" thickBot="1" x14ac:dyDescent="0.3">
      <c r="B134" s="61" t="s">
        <v>60</v>
      </c>
      <c r="C134" s="52">
        <f>IF(C133-C104=0,0,"Error")</f>
        <v>0</v>
      </c>
      <c r="D134" s="52">
        <f>IF(C133-C104=0,0,"Error")</f>
        <v>0</v>
      </c>
      <c r="E134" s="52">
        <f>IF(D133-D104=0,0,"Error")</f>
        <v>0</v>
      </c>
      <c r="F134" s="52">
        <f>IF(E133-E104=0,0,"Error")</f>
        <v>0</v>
      </c>
    </row>
    <row r="135" spans="2:6" ht="25.5" customHeight="1" thickBot="1" x14ac:dyDescent="0.3">
      <c r="B135" s="156" t="s">
        <v>75</v>
      </c>
      <c r="C135" s="776" t="s">
        <v>351</v>
      </c>
      <c r="D135" s="777"/>
      <c r="E135" s="777"/>
      <c r="F135" s="657"/>
    </row>
    <row r="136" spans="2:6" ht="25.5" customHeight="1" thickBot="1" x14ac:dyDescent="0.3">
      <c r="B136" s="19" t="s">
        <v>38</v>
      </c>
      <c r="C136" s="638" t="s">
        <v>352</v>
      </c>
      <c r="D136" s="639"/>
      <c r="E136" s="639"/>
      <c r="F136" s="640"/>
    </row>
    <row r="137" spans="2:6" ht="15.75" thickBot="1" x14ac:dyDescent="0.3">
      <c r="B137" s="19" t="s">
        <v>40</v>
      </c>
      <c r="C137" s="684" t="s">
        <v>353</v>
      </c>
      <c r="D137" s="685"/>
      <c r="E137" s="685"/>
      <c r="F137" s="686"/>
    </row>
    <row r="138" spans="2:6" x14ac:dyDescent="0.25">
      <c r="B138" s="792"/>
      <c r="C138" s="278">
        <v>2020</v>
      </c>
      <c r="D138" s="278">
        <v>2021</v>
      </c>
      <c r="E138" s="278">
        <v>2022</v>
      </c>
      <c r="F138" s="279">
        <v>2023</v>
      </c>
    </row>
    <row r="139" spans="2:6" ht="15.75" thickBot="1" x14ac:dyDescent="0.3">
      <c r="B139" s="793"/>
      <c r="C139" s="280" t="s">
        <v>16</v>
      </c>
      <c r="D139" s="280" t="s">
        <v>16</v>
      </c>
      <c r="E139" s="280" t="s">
        <v>16</v>
      </c>
      <c r="F139" s="280" t="s">
        <v>16</v>
      </c>
    </row>
    <row r="140" spans="2:6" ht="15.75" thickBot="1" x14ac:dyDescent="0.3">
      <c r="B140" s="87" t="s">
        <v>42</v>
      </c>
      <c r="C140" s="133">
        <v>3</v>
      </c>
      <c r="D140" s="134">
        <v>2</v>
      </c>
      <c r="E140" s="281">
        <v>2</v>
      </c>
      <c r="F140" s="281">
        <v>3</v>
      </c>
    </row>
    <row r="141" spans="2:6" ht="15.75" thickBot="1" x14ac:dyDescent="0.3">
      <c r="B141" s="282" t="s">
        <v>43</v>
      </c>
      <c r="C141" s="33">
        <f>C170</f>
        <v>7400</v>
      </c>
      <c r="D141" s="33">
        <f>D170</f>
        <v>13300</v>
      </c>
      <c r="E141" s="33">
        <f>E170</f>
        <v>11400</v>
      </c>
      <c r="F141" s="33">
        <f>F170</f>
        <v>12000</v>
      </c>
    </row>
    <row r="142" spans="2:6" ht="17.25" customHeight="1" thickBot="1" x14ac:dyDescent="0.3">
      <c r="B142" s="282" t="s">
        <v>44</v>
      </c>
      <c r="C142" s="33">
        <f>C141/C140</f>
        <v>2466.6666666666665</v>
      </c>
      <c r="D142" s="283">
        <f>D141/D140</f>
        <v>6650</v>
      </c>
      <c r="E142" s="284">
        <v>6950</v>
      </c>
      <c r="F142" s="284">
        <v>5633</v>
      </c>
    </row>
    <row r="143" spans="2:6" ht="15.75" thickBot="1" x14ac:dyDescent="0.3">
      <c r="B143" s="282" t="s">
        <v>45</v>
      </c>
      <c r="C143" s="35" t="e">
        <f>#REF!/C140-1</f>
        <v>#REF!</v>
      </c>
      <c r="D143" s="35">
        <f>C140/D140-1</f>
        <v>0.5</v>
      </c>
      <c r="E143" s="35">
        <f>D140/E140-1</f>
        <v>0</v>
      </c>
      <c r="F143" s="35">
        <f>E140/F140-1</f>
        <v>-0.33333333333333337</v>
      </c>
    </row>
    <row r="144" spans="2:6" ht="15.75" thickBot="1" x14ac:dyDescent="0.3">
      <c r="B144" s="282" t="s">
        <v>47</v>
      </c>
      <c r="C144" s="35" t="e">
        <f>#REF!/C141-1</f>
        <v>#REF!</v>
      </c>
      <c r="D144" s="35" t="e">
        <f>C141/#REF!-1</f>
        <v>#REF!</v>
      </c>
      <c r="E144" s="35">
        <f>D141/C141-1</f>
        <v>0.79729729729729737</v>
      </c>
      <c r="F144" s="35">
        <v>3.6999999999999998E-2</v>
      </c>
    </row>
    <row r="145" spans="2:6" ht="15.75" thickBot="1" x14ac:dyDescent="0.3">
      <c r="B145" s="285" t="s">
        <v>48</v>
      </c>
      <c r="C145" s="35" t="e">
        <f>#REF!/C142-1</f>
        <v>#REF!</v>
      </c>
      <c r="D145" s="35" t="e">
        <f>C142/#REF!-1</f>
        <v>#REF!</v>
      </c>
      <c r="E145" s="35">
        <f>D142/C142-1</f>
        <v>1.6959459459459461</v>
      </c>
      <c r="F145" s="35">
        <v>3.6999999999999998E-2</v>
      </c>
    </row>
    <row r="146" spans="2:6" ht="15" customHeight="1" thickBot="1" x14ac:dyDescent="0.3">
      <c r="B146" s="780" t="s">
        <v>178</v>
      </c>
      <c r="C146" s="625"/>
      <c r="D146" s="625"/>
      <c r="E146" s="625"/>
      <c r="F146" s="626"/>
    </row>
    <row r="147" spans="2:6" ht="17.25" customHeight="1" x14ac:dyDescent="0.25">
      <c r="B147" s="633"/>
      <c r="C147" s="30">
        <v>2020</v>
      </c>
      <c r="D147" s="30">
        <v>2021</v>
      </c>
      <c r="E147" s="30">
        <v>2022</v>
      </c>
      <c r="F147" s="30">
        <v>2023</v>
      </c>
    </row>
    <row r="148" spans="2:6" ht="15.75" thickBot="1" x14ac:dyDescent="0.3">
      <c r="B148" s="634"/>
      <c r="C148" s="32" t="s">
        <v>1</v>
      </c>
      <c r="D148" s="32" t="s">
        <v>16</v>
      </c>
      <c r="E148" s="32" t="s">
        <v>16</v>
      </c>
      <c r="F148" s="32" t="s">
        <v>16</v>
      </c>
    </row>
    <row r="149" spans="2:6" ht="15.75" thickBot="1" x14ac:dyDescent="0.3">
      <c r="B149" s="43" t="s">
        <v>50</v>
      </c>
      <c r="C149" s="58">
        <v>0</v>
      </c>
      <c r="D149" s="58">
        <v>0</v>
      </c>
      <c r="E149" s="58">
        <v>0</v>
      </c>
      <c r="F149" s="58">
        <v>0</v>
      </c>
    </row>
    <row r="150" spans="2:6" ht="15.75" thickBot="1" x14ac:dyDescent="0.3">
      <c r="B150" s="44" t="s">
        <v>51</v>
      </c>
      <c r="C150" s="225"/>
      <c r="D150" s="225"/>
      <c r="E150" s="225"/>
      <c r="F150" s="225"/>
    </row>
    <row r="151" spans="2:6" ht="25.5" customHeight="1" thickBot="1" x14ac:dyDescent="0.3">
      <c r="B151" s="44" t="s">
        <v>52</v>
      </c>
      <c r="C151" s="225"/>
      <c r="D151" s="225"/>
      <c r="E151" s="225"/>
      <c r="F151" s="225"/>
    </row>
    <row r="152" spans="2:6" ht="25.5" customHeight="1" thickBot="1" x14ac:dyDescent="0.3">
      <c r="B152" s="37" t="s">
        <v>53</v>
      </c>
      <c r="C152" s="58">
        <v>0</v>
      </c>
      <c r="D152" s="58">
        <v>0</v>
      </c>
      <c r="E152" s="58">
        <v>0</v>
      </c>
      <c r="F152" s="58">
        <v>0</v>
      </c>
    </row>
    <row r="153" spans="2:6" ht="28.5" customHeight="1" thickBot="1" x14ac:dyDescent="0.3">
      <c r="B153" s="38" t="s">
        <v>51</v>
      </c>
      <c r="C153" s="58"/>
      <c r="D153" s="58"/>
      <c r="E153" s="58"/>
      <c r="F153" s="58"/>
    </row>
    <row r="154" spans="2:6" ht="31.5" customHeight="1" thickBot="1" x14ac:dyDescent="0.3">
      <c r="B154" s="38" t="s">
        <v>52</v>
      </c>
      <c r="C154" s="58"/>
      <c r="D154" s="58"/>
      <c r="E154" s="58"/>
      <c r="F154" s="58"/>
    </row>
    <row r="155" spans="2:6" ht="15.75" thickBot="1" x14ac:dyDescent="0.3">
      <c r="B155" s="37" t="s">
        <v>54</v>
      </c>
      <c r="C155" s="277">
        <f>C156+C157</f>
        <v>7400</v>
      </c>
      <c r="D155" s="277">
        <f>D156+D157</f>
        <v>13300</v>
      </c>
      <c r="E155" s="277">
        <f>E156+E157</f>
        <v>11400</v>
      </c>
      <c r="F155" s="277">
        <f>F156+F157</f>
        <v>12000</v>
      </c>
    </row>
    <row r="156" spans="2:6" ht="18" customHeight="1" thickBot="1" x14ac:dyDescent="0.3">
      <c r="B156" s="38" t="s">
        <v>51</v>
      </c>
      <c r="C156" s="277">
        <v>7400</v>
      </c>
      <c r="D156" s="286">
        <v>13300</v>
      </c>
      <c r="E156" s="287">
        <v>11400</v>
      </c>
      <c r="F156" s="287">
        <v>12000</v>
      </c>
    </row>
    <row r="157" spans="2:6" ht="19.5" customHeight="1" thickBot="1" x14ac:dyDescent="0.3">
      <c r="B157" s="38" t="s">
        <v>52</v>
      </c>
      <c r="C157" s="277"/>
      <c r="D157" s="277"/>
      <c r="E157" s="277"/>
      <c r="F157" s="277"/>
    </row>
    <row r="158" spans="2:6" ht="15" customHeight="1" thickBot="1" x14ac:dyDescent="0.3">
      <c r="B158" s="37" t="s">
        <v>55</v>
      </c>
      <c r="C158" s="58"/>
      <c r="D158" s="58"/>
      <c r="E158" s="58"/>
      <c r="F158" s="58"/>
    </row>
    <row r="159" spans="2:6" ht="15.75" thickBot="1" x14ac:dyDescent="0.3">
      <c r="B159" s="38" t="s">
        <v>51</v>
      </c>
      <c r="C159" s="58"/>
      <c r="D159" s="58"/>
      <c r="E159" s="58"/>
      <c r="F159" s="58"/>
    </row>
    <row r="160" spans="2:6" ht="15.75" thickBot="1" x14ac:dyDescent="0.3">
      <c r="B160" s="38" t="s">
        <v>52</v>
      </c>
      <c r="C160" s="58"/>
      <c r="D160" s="58"/>
      <c r="E160" s="58"/>
      <c r="F160" s="58"/>
    </row>
    <row r="161" spans="2:6" ht="15.75" thickBot="1" x14ac:dyDescent="0.3">
      <c r="B161" s="37" t="s">
        <v>56</v>
      </c>
      <c r="C161" s="58"/>
      <c r="D161" s="58"/>
      <c r="E161" s="58"/>
      <c r="F161" s="58"/>
    </row>
    <row r="162" spans="2:6" ht="15.75" thickBot="1" x14ac:dyDescent="0.3">
      <c r="B162" s="38" t="s">
        <v>51</v>
      </c>
      <c r="C162" s="58"/>
      <c r="D162" s="58"/>
      <c r="E162" s="58"/>
      <c r="F162" s="58"/>
    </row>
    <row r="163" spans="2:6" ht="25.5" customHeight="1" thickBot="1" x14ac:dyDescent="0.3">
      <c r="B163" s="38" t="s">
        <v>52</v>
      </c>
      <c r="C163" s="58"/>
      <c r="D163" s="58"/>
      <c r="E163" s="58"/>
      <c r="F163" s="58"/>
    </row>
    <row r="164" spans="2:6" ht="25.5" customHeight="1" thickBot="1" x14ac:dyDescent="0.3">
      <c r="B164" s="37" t="s">
        <v>57</v>
      </c>
      <c r="C164" s="58"/>
      <c r="D164" s="58"/>
      <c r="E164" s="58"/>
      <c r="F164" s="58"/>
    </row>
    <row r="165" spans="2:6" ht="25.5" customHeight="1" thickBot="1" x14ac:dyDescent="0.3">
      <c r="B165" s="38" t="s">
        <v>51</v>
      </c>
      <c r="C165" s="58"/>
      <c r="D165" s="58"/>
      <c r="E165" s="58"/>
      <c r="F165" s="58"/>
    </row>
    <row r="166" spans="2:6" ht="25.5" customHeight="1" thickBot="1" x14ac:dyDescent="0.3">
      <c r="B166" s="38" t="s">
        <v>52</v>
      </c>
      <c r="C166" s="58"/>
      <c r="D166" s="58"/>
      <c r="E166" s="58"/>
      <c r="F166" s="58"/>
    </row>
    <row r="167" spans="2:6" ht="25.5" customHeight="1" thickBot="1" x14ac:dyDescent="0.3">
      <c r="B167" s="37" t="s">
        <v>58</v>
      </c>
      <c r="C167" s="58"/>
      <c r="D167" s="58"/>
      <c r="E167" s="58"/>
      <c r="F167" s="58"/>
    </row>
    <row r="168" spans="2:6" ht="25.5" customHeight="1" thickBot="1" x14ac:dyDescent="0.3">
      <c r="B168" s="38" t="s">
        <v>51</v>
      </c>
      <c r="C168" s="58"/>
      <c r="D168" s="58"/>
      <c r="E168" s="58"/>
      <c r="F168" s="58"/>
    </row>
    <row r="169" spans="2:6" ht="25.5" customHeight="1" thickBot="1" x14ac:dyDescent="0.3">
      <c r="B169" s="38" t="s">
        <v>52</v>
      </c>
      <c r="C169" s="58"/>
      <c r="D169" s="58"/>
      <c r="E169" s="58"/>
      <c r="F169" s="58"/>
    </row>
    <row r="170" spans="2:6" ht="15.75" thickBot="1" x14ac:dyDescent="0.3">
      <c r="B170" s="59" t="s">
        <v>81</v>
      </c>
      <c r="C170" s="57">
        <f>SUM(C167+C164+C161+C158+C155+C152+C149)</f>
        <v>7400</v>
      </c>
      <c r="D170" s="57">
        <f>SUM(D167+D164+D161+D158+D155+D152+D149)</f>
        <v>13300</v>
      </c>
      <c r="E170" s="57">
        <f>SUM(E167+E164+E161+E158+E155+E152+E149)</f>
        <v>11400</v>
      </c>
      <c r="F170" s="57">
        <f>SUM(F167+F164+F161+F158+F155+F152+F149)</f>
        <v>12000</v>
      </c>
    </row>
    <row r="171" spans="2:6" ht="25.5" customHeight="1" thickBot="1" x14ac:dyDescent="0.3">
      <c r="B171" s="61" t="s">
        <v>60</v>
      </c>
      <c r="C171" s="52">
        <f>IF(C170-C141=0,0,"Error")</f>
        <v>0</v>
      </c>
      <c r="D171" s="52">
        <f>IF(D170-D141=0,0,"Error")</f>
        <v>0</v>
      </c>
      <c r="E171" s="52">
        <f>IF(E170-E141=0,0,"Error")</f>
        <v>0</v>
      </c>
      <c r="F171" s="52">
        <f>IF(F170-F141=0,0,"Error")</f>
        <v>0</v>
      </c>
    </row>
    <row r="172" spans="2:6" ht="25.5" customHeight="1" thickBot="1" x14ac:dyDescent="0.3">
      <c r="B172" s="156" t="s">
        <v>179</v>
      </c>
      <c r="C172" s="776" t="s">
        <v>354</v>
      </c>
      <c r="D172" s="777"/>
      <c r="E172" s="777"/>
      <c r="F172" s="657"/>
    </row>
    <row r="173" spans="2:6" ht="57.75" customHeight="1" thickBot="1" x14ac:dyDescent="0.3">
      <c r="B173" s="19" t="s">
        <v>38</v>
      </c>
      <c r="C173" s="638" t="s">
        <v>355</v>
      </c>
      <c r="D173" s="639"/>
      <c r="E173" s="639"/>
      <c r="F173" s="640"/>
    </row>
    <row r="174" spans="2:6" ht="15.75" thickBot="1" x14ac:dyDescent="0.3">
      <c r="B174" s="19" t="s">
        <v>40</v>
      </c>
      <c r="C174" s="684" t="s">
        <v>356</v>
      </c>
      <c r="D174" s="685"/>
      <c r="E174" s="685"/>
      <c r="F174" s="686"/>
    </row>
    <row r="175" spans="2:6" x14ac:dyDescent="0.25">
      <c r="B175" s="792"/>
      <c r="C175" s="278">
        <v>2020</v>
      </c>
      <c r="D175" s="278">
        <v>2021</v>
      </c>
      <c r="E175" s="278">
        <v>2022</v>
      </c>
      <c r="F175" s="279">
        <v>2023</v>
      </c>
    </row>
    <row r="176" spans="2:6" ht="15.75" thickBot="1" x14ac:dyDescent="0.3">
      <c r="B176" s="793"/>
      <c r="C176" s="280" t="s">
        <v>16</v>
      </c>
      <c r="D176" s="280" t="s">
        <v>16</v>
      </c>
      <c r="E176" s="280" t="s">
        <v>16</v>
      </c>
      <c r="F176" s="280" t="s">
        <v>16</v>
      </c>
    </row>
    <row r="177" spans="2:6" ht="15.75" thickBot="1" x14ac:dyDescent="0.3">
      <c r="B177" s="87" t="s">
        <v>42</v>
      </c>
      <c r="C177" s="133">
        <v>0</v>
      </c>
      <c r="D177" s="134">
        <v>5000</v>
      </c>
      <c r="E177" s="281">
        <v>5000</v>
      </c>
      <c r="F177" s="281">
        <v>5000</v>
      </c>
    </row>
    <row r="178" spans="2:6" ht="15.75" thickBot="1" x14ac:dyDescent="0.3">
      <c r="B178" s="282" t="s">
        <v>43</v>
      </c>
      <c r="C178" s="33">
        <f>C207</f>
        <v>5000</v>
      </c>
      <c r="D178" s="33">
        <f>D207</f>
        <v>5000</v>
      </c>
      <c r="E178" s="33">
        <f>E207</f>
        <v>5000</v>
      </c>
      <c r="F178" s="33">
        <f>F207</f>
        <v>5000</v>
      </c>
    </row>
    <row r="179" spans="2:6" ht="17.25" customHeight="1" thickBot="1" x14ac:dyDescent="0.3">
      <c r="B179" s="282" t="s">
        <v>44</v>
      </c>
      <c r="C179" s="33" t="e">
        <f>C178/C177</f>
        <v>#DIV/0!</v>
      </c>
      <c r="D179" s="283">
        <f>D178/D177</f>
        <v>1</v>
      </c>
      <c r="E179" s="284">
        <v>1</v>
      </c>
      <c r="F179" s="284">
        <v>5633</v>
      </c>
    </row>
    <row r="180" spans="2:6" ht="15.75" thickBot="1" x14ac:dyDescent="0.3">
      <c r="B180" s="282" t="s">
        <v>45</v>
      </c>
      <c r="C180" s="33" t="e">
        <f>C179/C178</f>
        <v>#DIV/0!</v>
      </c>
      <c r="D180" s="35">
        <f>C177/D177-1</f>
        <v>-1</v>
      </c>
      <c r="E180" s="35">
        <f>D177/E177-1</f>
        <v>0</v>
      </c>
      <c r="F180" s="35">
        <f>E177/F177-1</f>
        <v>0</v>
      </c>
    </row>
    <row r="181" spans="2:6" ht="15.75" thickBot="1" x14ac:dyDescent="0.3">
      <c r="B181" s="282" t="s">
        <v>47</v>
      </c>
      <c r="C181" s="33" t="e">
        <f>C180/C179</f>
        <v>#DIV/0!</v>
      </c>
      <c r="D181" s="35" t="e">
        <f>C178/#REF!-1</f>
        <v>#REF!</v>
      </c>
      <c r="E181" s="35">
        <f>D178/C178-1</f>
        <v>0</v>
      </c>
      <c r="F181" s="35">
        <f>E178/D178-1</f>
        <v>0</v>
      </c>
    </row>
    <row r="182" spans="2:6" ht="15.75" thickBot="1" x14ac:dyDescent="0.3">
      <c r="B182" s="285" t="s">
        <v>48</v>
      </c>
      <c r="C182" s="33" t="e">
        <f>C181/C180</f>
        <v>#DIV/0!</v>
      </c>
      <c r="D182" s="35" t="e">
        <f>C179/#REF!-1</f>
        <v>#DIV/0!</v>
      </c>
      <c r="E182" s="35" t="e">
        <f>D179/C179-1</f>
        <v>#DIV/0!</v>
      </c>
      <c r="F182" s="35"/>
    </row>
    <row r="183" spans="2:6" ht="15" customHeight="1" thickBot="1" x14ac:dyDescent="0.3">
      <c r="B183" s="780" t="s">
        <v>178</v>
      </c>
      <c r="C183" s="625"/>
      <c r="D183" s="625"/>
      <c r="E183" s="625"/>
      <c r="F183" s="626"/>
    </row>
    <row r="184" spans="2:6" ht="17.25" customHeight="1" x14ac:dyDescent="0.25">
      <c r="B184" s="633"/>
      <c r="C184" s="30">
        <v>2020</v>
      </c>
      <c r="D184" s="30">
        <v>2021</v>
      </c>
      <c r="E184" s="30">
        <v>2022</v>
      </c>
      <c r="F184" s="30">
        <v>2023</v>
      </c>
    </row>
    <row r="185" spans="2:6" ht="15.75" thickBot="1" x14ac:dyDescent="0.3">
      <c r="B185" s="634"/>
      <c r="C185" s="32" t="s">
        <v>1</v>
      </c>
      <c r="D185" s="32" t="s">
        <v>16</v>
      </c>
      <c r="E185" s="32" t="s">
        <v>16</v>
      </c>
      <c r="F185" s="32" t="s">
        <v>16</v>
      </c>
    </row>
    <row r="186" spans="2:6" ht="15.75" thickBot="1" x14ac:dyDescent="0.3">
      <c r="B186" s="43" t="s">
        <v>50</v>
      </c>
      <c r="C186" s="58">
        <v>0</v>
      </c>
      <c r="D186" s="58">
        <v>0</v>
      </c>
      <c r="E186" s="58">
        <v>0</v>
      </c>
      <c r="F186" s="58">
        <v>0</v>
      </c>
    </row>
    <row r="187" spans="2:6" ht="15.75" thickBot="1" x14ac:dyDescent="0.3">
      <c r="B187" s="44" t="s">
        <v>51</v>
      </c>
      <c r="C187" s="225"/>
      <c r="D187" s="225"/>
      <c r="E187" s="225"/>
      <c r="F187" s="225"/>
    </row>
    <row r="188" spans="2:6" ht="25.5" customHeight="1" thickBot="1" x14ac:dyDescent="0.3">
      <c r="B188" s="44" t="s">
        <v>52</v>
      </c>
      <c r="C188" s="225"/>
      <c r="D188" s="225"/>
      <c r="E188" s="225"/>
      <c r="F188" s="225"/>
    </row>
    <row r="189" spans="2:6" ht="25.5" customHeight="1" thickBot="1" x14ac:dyDescent="0.3">
      <c r="B189" s="37" t="s">
        <v>53</v>
      </c>
      <c r="C189" s="58">
        <v>0</v>
      </c>
      <c r="D189" s="58">
        <v>0</v>
      </c>
      <c r="E189" s="58">
        <v>0</v>
      </c>
      <c r="F189" s="58">
        <v>0</v>
      </c>
    </row>
    <row r="190" spans="2:6" ht="28.5" customHeight="1" thickBot="1" x14ac:dyDescent="0.3">
      <c r="B190" s="38" t="s">
        <v>51</v>
      </c>
      <c r="C190" s="58"/>
      <c r="D190" s="58"/>
      <c r="E190" s="58"/>
      <c r="F190" s="58"/>
    </row>
    <row r="191" spans="2:6" ht="31.5" customHeight="1" thickBot="1" x14ac:dyDescent="0.3">
      <c r="B191" s="38" t="s">
        <v>52</v>
      </c>
      <c r="C191" s="58"/>
      <c r="D191" s="58"/>
      <c r="E191" s="58"/>
      <c r="F191" s="58"/>
    </row>
    <row r="192" spans="2:6" ht="15.75" thickBot="1" x14ac:dyDescent="0.3">
      <c r="B192" s="37" t="s">
        <v>54</v>
      </c>
      <c r="C192" s="277">
        <f>C193</f>
        <v>5000</v>
      </c>
      <c r="D192" s="277">
        <f>D193</f>
        <v>5000</v>
      </c>
      <c r="E192" s="277">
        <f>E193</f>
        <v>5000</v>
      </c>
      <c r="F192" s="277">
        <f>F193</f>
        <v>5000</v>
      </c>
    </row>
    <row r="193" spans="2:6" ht="18" customHeight="1" thickBot="1" x14ac:dyDescent="0.3">
      <c r="B193" s="38" t="s">
        <v>51</v>
      </c>
      <c r="C193" s="277">
        <v>5000</v>
      </c>
      <c r="D193" s="286">
        <v>5000</v>
      </c>
      <c r="E193" s="287">
        <v>5000</v>
      </c>
      <c r="F193" s="287">
        <v>5000</v>
      </c>
    </row>
    <row r="194" spans="2:6" ht="19.5" customHeight="1" thickBot="1" x14ac:dyDescent="0.3">
      <c r="B194" s="38" t="s">
        <v>52</v>
      </c>
      <c r="C194" s="277"/>
      <c r="D194" s="277"/>
      <c r="E194" s="277"/>
      <c r="F194" s="277"/>
    </row>
    <row r="195" spans="2:6" ht="15" customHeight="1" thickBot="1" x14ac:dyDescent="0.3">
      <c r="B195" s="37" t="s">
        <v>55</v>
      </c>
      <c r="C195" s="58"/>
      <c r="D195" s="58"/>
      <c r="E195" s="58"/>
      <c r="F195" s="58"/>
    </row>
    <row r="196" spans="2:6" ht="15.75" thickBot="1" x14ac:dyDescent="0.3">
      <c r="B196" s="38" t="s">
        <v>51</v>
      </c>
      <c r="C196" s="58"/>
      <c r="D196" s="58"/>
      <c r="E196" s="58"/>
      <c r="F196" s="58"/>
    </row>
    <row r="197" spans="2:6" ht="15.75" thickBot="1" x14ac:dyDescent="0.3">
      <c r="B197" s="38" t="s">
        <v>52</v>
      </c>
      <c r="C197" s="58"/>
      <c r="D197" s="58"/>
      <c r="E197" s="58"/>
      <c r="F197" s="58"/>
    </row>
    <row r="198" spans="2:6" ht="15.75" thickBot="1" x14ac:dyDescent="0.3">
      <c r="B198" s="37" t="s">
        <v>56</v>
      </c>
      <c r="C198" s="58"/>
      <c r="D198" s="58"/>
      <c r="E198" s="58"/>
      <c r="F198" s="58"/>
    </row>
    <row r="199" spans="2:6" ht="15.75" thickBot="1" x14ac:dyDescent="0.3">
      <c r="B199" s="38" t="s">
        <v>51</v>
      </c>
      <c r="C199" s="58"/>
      <c r="D199" s="58"/>
      <c r="E199" s="58"/>
      <c r="F199" s="58"/>
    </row>
    <row r="200" spans="2:6" ht="25.5" customHeight="1" thickBot="1" x14ac:dyDescent="0.3">
      <c r="B200" s="38" t="s">
        <v>52</v>
      </c>
      <c r="C200" s="58"/>
      <c r="D200" s="58"/>
      <c r="E200" s="58"/>
      <c r="F200" s="58"/>
    </row>
    <row r="201" spans="2:6" ht="25.5" customHeight="1" thickBot="1" x14ac:dyDescent="0.3">
      <c r="B201" s="37" t="s">
        <v>57</v>
      </c>
      <c r="C201" s="58"/>
      <c r="D201" s="58"/>
      <c r="E201" s="58"/>
      <c r="F201" s="58"/>
    </row>
    <row r="202" spans="2:6" ht="25.5" customHeight="1" thickBot="1" x14ac:dyDescent="0.3">
      <c r="B202" s="38" t="s">
        <v>51</v>
      </c>
      <c r="C202" s="58"/>
      <c r="D202" s="58"/>
      <c r="E202" s="58"/>
      <c r="F202" s="58"/>
    </row>
    <row r="203" spans="2:6" ht="25.5" customHeight="1" thickBot="1" x14ac:dyDescent="0.3">
      <c r="B203" s="38" t="s">
        <v>52</v>
      </c>
      <c r="C203" s="58"/>
      <c r="D203" s="58"/>
      <c r="E203" s="58"/>
      <c r="F203" s="58"/>
    </row>
    <row r="204" spans="2:6" ht="25.5" customHeight="1" thickBot="1" x14ac:dyDescent="0.3">
      <c r="B204" s="37" t="s">
        <v>58</v>
      </c>
      <c r="C204" s="58"/>
      <c r="D204" s="58"/>
      <c r="E204" s="58"/>
      <c r="F204" s="58"/>
    </row>
    <row r="205" spans="2:6" ht="25.5" customHeight="1" thickBot="1" x14ac:dyDescent="0.3">
      <c r="B205" s="38" t="s">
        <v>51</v>
      </c>
      <c r="C205" s="58"/>
      <c r="D205" s="58"/>
      <c r="E205" s="58"/>
      <c r="F205" s="58"/>
    </row>
    <row r="206" spans="2:6" ht="25.5" customHeight="1" thickBot="1" x14ac:dyDescent="0.3">
      <c r="B206" s="38" t="s">
        <v>52</v>
      </c>
      <c r="C206" s="58"/>
      <c r="D206" s="58"/>
      <c r="E206" s="58"/>
      <c r="F206" s="58"/>
    </row>
    <row r="207" spans="2:6" ht="15.75" thickBot="1" x14ac:dyDescent="0.3">
      <c r="B207" s="59" t="s">
        <v>81</v>
      </c>
      <c r="C207" s="57">
        <f>SUM(C204+C201+C198+C195+C192+C189+C186)</f>
        <v>5000</v>
      </c>
      <c r="D207" s="57">
        <f>SUM(D204+D201+D198+D195+D192+D189+D186)</f>
        <v>5000</v>
      </c>
      <c r="E207" s="57">
        <f>SUM(E204+E201+E198+E195+E192+E189+E186)</f>
        <v>5000</v>
      </c>
      <c r="F207" s="57">
        <f>SUM(F204+F201+F198+F195+F192+F189+F186)</f>
        <v>5000</v>
      </c>
    </row>
    <row r="208" spans="2:6" ht="25.5" customHeight="1" thickBot="1" x14ac:dyDescent="0.3">
      <c r="B208" s="61" t="s">
        <v>60</v>
      </c>
      <c r="C208" s="52">
        <f>IF(C207-C178=0,0,"Error")</f>
        <v>0</v>
      </c>
      <c r="D208" s="52">
        <f>IF(D207-D178=0,0,"Error")</f>
        <v>0</v>
      </c>
      <c r="E208" s="52">
        <f>IF(E207-E178=0,0,"Error")</f>
        <v>0</v>
      </c>
      <c r="F208" s="52">
        <f>IF(F207-F178=0,0,"Error")</f>
        <v>0</v>
      </c>
    </row>
    <row r="209" spans="2:6" ht="25.5" customHeight="1" thickBot="1" x14ac:dyDescent="0.3">
      <c r="B209" s="797" t="s">
        <v>94</v>
      </c>
      <c r="C209" s="668"/>
      <c r="D209" s="668"/>
      <c r="E209" s="668"/>
      <c r="F209" s="667"/>
    </row>
    <row r="210" spans="2:6" ht="25.5" customHeight="1" thickBot="1" x14ac:dyDescent="0.3">
      <c r="B210" s="665" t="s">
        <v>254</v>
      </c>
      <c r="C210" s="668"/>
      <c r="D210" s="668"/>
      <c r="E210" s="668"/>
      <c r="F210" s="667"/>
    </row>
    <row r="211" spans="2:6" ht="25.5" customHeight="1" thickBot="1" x14ac:dyDescent="0.3">
      <c r="B211" s="83" t="s">
        <v>96</v>
      </c>
      <c r="C211" s="786" t="s">
        <v>357</v>
      </c>
      <c r="D211" s="787"/>
      <c r="E211" s="787"/>
      <c r="F211" s="788"/>
    </row>
    <row r="212" spans="2:6" ht="47.25" customHeight="1" thickBot="1" x14ac:dyDescent="0.3">
      <c r="B212" s="83" t="s">
        <v>97</v>
      </c>
      <c r="C212" s="288" t="s">
        <v>358</v>
      </c>
      <c r="D212" s="86" t="s">
        <v>99</v>
      </c>
      <c r="E212" s="671"/>
      <c r="F212" s="672"/>
    </row>
    <row r="213" spans="2:6" ht="46.5" customHeight="1" thickBot="1" x14ac:dyDescent="0.3">
      <c r="B213" s="19" t="s">
        <v>38</v>
      </c>
      <c r="C213" s="638" t="s">
        <v>359</v>
      </c>
      <c r="D213" s="639"/>
      <c r="E213" s="639"/>
      <c r="F213" s="640"/>
    </row>
    <row r="214" spans="2:6" ht="25.5" customHeight="1" thickBot="1" x14ac:dyDescent="0.3">
      <c r="B214" s="19" t="s">
        <v>40</v>
      </c>
      <c r="C214" s="651" t="s">
        <v>360</v>
      </c>
      <c r="D214" s="652"/>
      <c r="E214" s="652"/>
      <c r="F214" s="653"/>
    </row>
    <row r="215" spans="2:6" x14ac:dyDescent="0.25">
      <c r="B215" s="633"/>
      <c r="C215" s="30">
        <v>2020</v>
      </c>
      <c r="D215" s="30">
        <v>2021</v>
      </c>
      <c r="E215" s="30">
        <v>2022</v>
      </c>
      <c r="F215" s="30">
        <v>2023</v>
      </c>
    </row>
    <row r="216" spans="2:6" ht="15.75" thickBot="1" x14ac:dyDescent="0.3">
      <c r="B216" s="634"/>
      <c r="C216" s="32" t="s">
        <v>1</v>
      </c>
      <c r="D216" s="32" t="s">
        <v>16</v>
      </c>
      <c r="E216" s="32" t="s">
        <v>16</v>
      </c>
      <c r="F216" s="32" t="s">
        <v>16</v>
      </c>
    </row>
    <row r="217" spans="2:6" ht="15.75" thickBot="1" x14ac:dyDescent="0.3">
      <c r="B217" s="19" t="s">
        <v>42</v>
      </c>
      <c r="C217" s="33">
        <v>1</v>
      </c>
      <c r="D217" s="33">
        <v>1</v>
      </c>
      <c r="E217" s="33">
        <v>0</v>
      </c>
      <c r="F217" s="33">
        <v>0</v>
      </c>
    </row>
    <row r="218" spans="2:6" ht="15.75" thickBot="1" x14ac:dyDescent="0.3">
      <c r="B218" s="19" t="s">
        <v>43</v>
      </c>
      <c r="C218" s="146">
        <f>C236</f>
        <v>70000</v>
      </c>
      <c r="D218" s="146">
        <f>D236</f>
        <v>52000</v>
      </c>
      <c r="E218" s="146">
        <f>E236</f>
        <v>0</v>
      </c>
      <c r="F218" s="146">
        <f>F236</f>
        <v>0</v>
      </c>
    </row>
    <row r="219" spans="2:6" ht="17.25" customHeight="1" thickBot="1" x14ac:dyDescent="0.3">
      <c r="B219" s="19" t="s">
        <v>44</v>
      </c>
      <c r="C219" s="146">
        <f>C218/C217</f>
        <v>70000</v>
      </c>
      <c r="D219" s="33">
        <v>52000</v>
      </c>
      <c r="E219" s="33" t="e">
        <f>E218/E217</f>
        <v>#DIV/0!</v>
      </c>
      <c r="F219" s="33" t="e">
        <f>F218/F217</f>
        <v>#DIV/0!</v>
      </c>
    </row>
    <row r="220" spans="2:6" ht="15.75" thickBot="1" x14ac:dyDescent="0.3">
      <c r="B220" s="19" t="s">
        <v>45</v>
      </c>
      <c r="C220" s="35" t="e">
        <f>C217/#REF!-1</f>
        <v>#REF!</v>
      </c>
      <c r="D220" s="35">
        <f t="shared" ref="D220:F222" si="2">D217/C217-1</f>
        <v>0</v>
      </c>
      <c r="E220" s="35">
        <f>E217/D217-1</f>
        <v>-1</v>
      </c>
      <c r="F220" s="35" t="e">
        <f>F217/E217-1</f>
        <v>#DIV/0!</v>
      </c>
    </row>
    <row r="221" spans="2:6" ht="15.75" thickBot="1" x14ac:dyDescent="0.3">
      <c r="B221" s="19" t="s">
        <v>47</v>
      </c>
      <c r="C221" s="35" t="e">
        <f>C218/#REF!-1</f>
        <v>#REF!</v>
      </c>
      <c r="D221" s="35">
        <f t="shared" si="2"/>
        <v>-0.25714285714285712</v>
      </c>
      <c r="E221" s="35">
        <f t="shared" si="2"/>
        <v>-1</v>
      </c>
      <c r="F221" s="35" t="e">
        <f t="shared" si="2"/>
        <v>#DIV/0!</v>
      </c>
    </row>
    <row r="222" spans="2:6" ht="15.75" thickBot="1" x14ac:dyDescent="0.3">
      <c r="B222" s="19" t="s">
        <v>48</v>
      </c>
      <c r="C222" s="35" t="e">
        <f>C219/#REF!-1</f>
        <v>#REF!</v>
      </c>
      <c r="D222" s="35">
        <f t="shared" si="2"/>
        <v>-0.25714285714285712</v>
      </c>
      <c r="E222" s="35" t="e">
        <f t="shared" si="2"/>
        <v>#DIV/0!</v>
      </c>
      <c r="F222" s="35" t="e">
        <f t="shared" si="2"/>
        <v>#DIV/0!</v>
      </c>
    </row>
    <row r="223" spans="2:6" ht="15" customHeight="1" thickBot="1" x14ac:dyDescent="0.3">
      <c r="B223" s="624" t="s">
        <v>361</v>
      </c>
      <c r="C223" s="625"/>
      <c r="D223" s="625"/>
      <c r="E223" s="625"/>
      <c r="F223" s="626"/>
    </row>
    <row r="224" spans="2:6" ht="17.25" customHeight="1" x14ac:dyDescent="0.25">
      <c r="B224" s="633"/>
      <c r="C224" s="30">
        <v>2020</v>
      </c>
      <c r="D224" s="30">
        <v>2020</v>
      </c>
      <c r="E224" s="30">
        <v>2021</v>
      </c>
      <c r="F224" s="30">
        <v>2022</v>
      </c>
    </row>
    <row r="225" spans="2:6" ht="15" customHeight="1" thickBot="1" x14ac:dyDescent="0.3">
      <c r="B225" s="634"/>
      <c r="C225" s="32" t="s">
        <v>1</v>
      </c>
      <c r="D225" s="32" t="s">
        <v>16</v>
      </c>
      <c r="E225" s="32" t="s">
        <v>16</v>
      </c>
      <c r="F225" s="32" t="s">
        <v>16</v>
      </c>
    </row>
    <row r="226" spans="2:6" ht="15.75" thickBot="1" x14ac:dyDescent="0.3">
      <c r="B226" s="37" t="s">
        <v>104</v>
      </c>
      <c r="C226" s="58">
        <f>C227+C228+C229+C230</f>
        <v>0</v>
      </c>
      <c r="D226" s="58">
        <f>D227+D228+D229+D230</f>
        <v>0</v>
      </c>
      <c r="E226" s="58">
        <f>E227+E228+E229+E230</f>
        <v>0</v>
      </c>
      <c r="F226" s="58">
        <f>F227+F228+F229+F230</f>
        <v>0</v>
      </c>
    </row>
    <row r="227" spans="2:6" ht="15.75" thickBot="1" x14ac:dyDescent="0.3">
      <c r="B227" s="38" t="s">
        <v>51</v>
      </c>
      <c r="C227" s="58">
        <v>0</v>
      </c>
      <c r="D227" s="58">
        <v>0</v>
      </c>
      <c r="E227" s="58">
        <v>0</v>
      </c>
      <c r="F227" s="58">
        <v>0</v>
      </c>
    </row>
    <row r="228" spans="2:6" ht="15.75" thickBot="1" x14ac:dyDescent="0.3">
      <c r="B228" s="38" t="s">
        <v>105</v>
      </c>
      <c r="C228" s="58"/>
      <c r="D228" s="58"/>
      <c r="E228" s="58"/>
      <c r="F228" s="58"/>
    </row>
    <row r="229" spans="2:6" ht="15.75" customHeight="1" thickBot="1" x14ac:dyDescent="0.3">
      <c r="B229" s="38" t="s">
        <v>106</v>
      </c>
      <c r="C229" s="58"/>
      <c r="D229" s="58"/>
      <c r="E229" s="58"/>
      <c r="F229" s="58"/>
    </row>
    <row r="230" spans="2:6" ht="15.75" thickBot="1" x14ac:dyDescent="0.3">
      <c r="B230" s="38" t="s">
        <v>107</v>
      </c>
      <c r="C230" s="58"/>
      <c r="D230" s="58"/>
      <c r="E230" s="58"/>
      <c r="F230" s="58"/>
    </row>
    <row r="231" spans="2:6" ht="15.75" thickBot="1" x14ac:dyDescent="0.3">
      <c r="B231" s="37" t="s">
        <v>108</v>
      </c>
      <c r="C231" s="277">
        <f>C232+C233+C234+C235</f>
        <v>70000</v>
      </c>
      <c r="D231" s="277">
        <f>D232+D233+D234+D235</f>
        <v>52000</v>
      </c>
      <c r="E231" s="277">
        <v>0</v>
      </c>
      <c r="F231" s="277">
        <v>0</v>
      </c>
    </row>
    <row r="232" spans="2:6" ht="15.75" thickBot="1" x14ac:dyDescent="0.3">
      <c r="B232" s="38" t="s">
        <v>51</v>
      </c>
      <c r="C232" s="277">
        <v>70000</v>
      </c>
      <c r="D232" s="277">
        <v>52000</v>
      </c>
      <c r="E232" s="277">
        <v>0</v>
      </c>
      <c r="F232" s="277">
        <v>0</v>
      </c>
    </row>
    <row r="233" spans="2:6" ht="15.75" thickBot="1" x14ac:dyDescent="0.3">
      <c r="B233" s="38" t="s">
        <v>105</v>
      </c>
      <c r="C233" s="277"/>
      <c r="D233" s="277"/>
      <c r="E233" s="277"/>
      <c r="F233" s="277"/>
    </row>
    <row r="234" spans="2:6" ht="15.75" thickBot="1" x14ac:dyDescent="0.3">
      <c r="B234" s="38" t="s">
        <v>106</v>
      </c>
      <c r="C234" s="277"/>
      <c r="D234" s="277"/>
      <c r="E234" s="277"/>
      <c r="F234" s="277"/>
    </row>
    <row r="235" spans="2:6" ht="18" customHeight="1" thickBot="1" x14ac:dyDescent="0.3">
      <c r="B235" s="38" t="s">
        <v>107</v>
      </c>
      <c r="C235" s="277"/>
      <c r="D235" s="277"/>
      <c r="E235" s="277"/>
      <c r="F235" s="277"/>
    </row>
    <row r="236" spans="2:6" ht="15.75" customHeight="1" thickBot="1" x14ac:dyDescent="0.3">
      <c r="B236" s="89" t="s">
        <v>59</v>
      </c>
      <c r="C236" s="277">
        <f>C226+C231</f>
        <v>70000</v>
      </c>
      <c r="D236" s="277">
        <f>D226+D231</f>
        <v>52000</v>
      </c>
      <c r="E236" s="277">
        <f>E226+E231</f>
        <v>0</v>
      </c>
      <c r="F236" s="277">
        <f>F226+F231</f>
        <v>0</v>
      </c>
    </row>
    <row r="237" spans="2:6" ht="15.75" thickBot="1" x14ac:dyDescent="0.3">
      <c r="B237" s="50" t="s">
        <v>60</v>
      </c>
      <c r="C237" s="52">
        <f>IF(C236-C218=0,0,"Error")</f>
        <v>0</v>
      </c>
      <c r="D237" s="52">
        <f>IF(D236-D218=0,0,"Error")</f>
        <v>0</v>
      </c>
      <c r="E237" s="52">
        <f>IF(E236-E218=0,0,"Error")</f>
        <v>0</v>
      </c>
      <c r="F237" s="52">
        <f>IF(F236-F218=0,0,"Error")</f>
        <v>0</v>
      </c>
    </row>
    <row r="238" spans="2:6" ht="34.5" thickBot="1" x14ac:dyDescent="0.3">
      <c r="B238" s="235" t="s">
        <v>61</v>
      </c>
      <c r="C238" s="289" t="s">
        <v>362</v>
      </c>
      <c r="D238" s="290" t="s">
        <v>99</v>
      </c>
      <c r="E238" s="291" t="s">
        <v>363</v>
      </c>
      <c r="F238" s="292"/>
    </row>
    <row r="239" spans="2:6" ht="15" customHeight="1" thickBot="1" x14ac:dyDescent="0.3">
      <c r="B239" s="19" t="s">
        <v>38</v>
      </c>
      <c r="C239" s="638" t="s">
        <v>362</v>
      </c>
      <c r="D239" s="639"/>
      <c r="E239" s="639"/>
      <c r="F239" s="640"/>
    </row>
    <row r="240" spans="2:6" ht="15.75" thickBot="1" x14ac:dyDescent="0.3">
      <c r="B240" s="19" t="s">
        <v>40</v>
      </c>
      <c r="C240" s="794" t="s">
        <v>364</v>
      </c>
      <c r="D240" s="795"/>
      <c r="E240" s="795"/>
      <c r="F240" s="796"/>
    </row>
    <row r="241" spans="2:6" x14ac:dyDescent="0.25">
      <c r="B241" s="633"/>
      <c r="C241" s="30">
        <v>2020</v>
      </c>
      <c r="D241" s="30">
        <v>2021</v>
      </c>
      <c r="E241" s="30">
        <v>2022</v>
      </c>
      <c r="F241" s="30">
        <v>2023</v>
      </c>
    </row>
    <row r="242" spans="2:6" ht="15.75" thickBot="1" x14ac:dyDescent="0.3">
      <c r="B242" s="634"/>
      <c r="C242" s="32" t="s">
        <v>1</v>
      </c>
      <c r="D242" s="32" t="s">
        <v>16</v>
      </c>
      <c r="E242" s="32" t="s">
        <v>16</v>
      </c>
      <c r="F242" s="32" t="s">
        <v>16</v>
      </c>
    </row>
    <row r="243" spans="2:6" ht="15.75" customHeight="1" thickBot="1" x14ac:dyDescent="0.3">
      <c r="B243" s="19" t="s">
        <v>42</v>
      </c>
      <c r="C243" s="33">
        <v>1</v>
      </c>
      <c r="D243" s="33">
        <v>0</v>
      </c>
      <c r="E243" s="33">
        <v>0</v>
      </c>
      <c r="F243" s="33">
        <v>0</v>
      </c>
    </row>
    <row r="244" spans="2:6" ht="12.75" customHeight="1" thickBot="1" x14ac:dyDescent="0.3">
      <c r="B244" s="19" t="s">
        <v>43</v>
      </c>
      <c r="C244" s="33">
        <f>C262</f>
        <v>12145</v>
      </c>
      <c r="D244" s="33">
        <f>D262</f>
        <v>0</v>
      </c>
      <c r="E244" s="33">
        <f>E262</f>
        <v>0</v>
      </c>
      <c r="F244" s="33">
        <f>F262</f>
        <v>0</v>
      </c>
    </row>
    <row r="245" spans="2:6" ht="20.25" customHeight="1" thickBot="1" x14ac:dyDescent="0.3">
      <c r="B245" s="19" t="s">
        <v>44</v>
      </c>
      <c r="C245" s="33">
        <f>C244/C243</f>
        <v>12145</v>
      </c>
      <c r="D245" s="33" t="e">
        <f>D244/D243</f>
        <v>#DIV/0!</v>
      </c>
      <c r="E245" s="33" t="e">
        <f>E244/E243</f>
        <v>#DIV/0!</v>
      </c>
      <c r="F245" s="33" t="e">
        <f>F244/F243</f>
        <v>#DIV/0!</v>
      </c>
    </row>
    <row r="246" spans="2:6" ht="15.75" thickBot="1" x14ac:dyDescent="0.3">
      <c r="B246" s="19" t="s">
        <v>45</v>
      </c>
      <c r="C246" s="35"/>
      <c r="D246" s="35"/>
      <c r="E246" s="35"/>
      <c r="F246" s="35"/>
    </row>
    <row r="247" spans="2:6" ht="15.75" thickBot="1" x14ac:dyDescent="0.3">
      <c r="B247" s="19" t="s">
        <v>47</v>
      </c>
      <c r="C247" s="35"/>
      <c r="D247" s="35"/>
      <c r="E247" s="35"/>
      <c r="F247" s="35"/>
    </row>
    <row r="248" spans="2:6" ht="15.75" customHeight="1" thickBot="1" x14ac:dyDescent="0.3">
      <c r="B248" s="19" t="s">
        <v>48</v>
      </c>
      <c r="C248" s="35"/>
      <c r="D248" s="35"/>
      <c r="E248" s="35"/>
      <c r="F248" s="35"/>
    </row>
    <row r="249" spans="2:6" ht="15.75" customHeight="1" thickBot="1" x14ac:dyDescent="0.3">
      <c r="B249" s="624" t="s">
        <v>361</v>
      </c>
      <c r="C249" s="625"/>
      <c r="D249" s="625"/>
      <c r="E249" s="625"/>
      <c r="F249" s="626"/>
    </row>
    <row r="250" spans="2:6" x14ac:dyDescent="0.25">
      <c r="B250" s="633"/>
      <c r="C250" s="30">
        <v>2020</v>
      </c>
      <c r="D250" s="30">
        <v>2021</v>
      </c>
      <c r="E250" s="30">
        <v>2022</v>
      </c>
      <c r="F250" s="30">
        <v>2023</v>
      </c>
    </row>
    <row r="251" spans="2:6" ht="15.75" thickBot="1" x14ac:dyDescent="0.3">
      <c r="B251" s="634"/>
      <c r="C251" s="32" t="s">
        <v>1</v>
      </c>
      <c r="D251" s="32" t="s">
        <v>16</v>
      </c>
      <c r="E251" s="32" t="s">
        <v>16</v>
      </c>
      <c r="F251" s="32" t="s">
        <v>16</v>
      </c>
    </row>
    <row r="252" spans="2:6" ht="15.75" thickBot="1" x14ac:dyDescent="0.3">
      <c r="B252" s="37" t="s">
        <v>104</v>
      </c>
      <c r="C252" s="58">
        <f t="shared" ref="C252:F258" si="3">C253+C254+C255+C256</f>
        <v>0</v>
      </c>
      <c r="D252" s="58">
        <f t="shared" si="3"/>
        <v>0</v>
      </c>
      <c r="E252" s="58">
        <f t="shared" si="3"/>
        <v>0</v>
      </c>
      <c r="F252" s="58">
        <f t="shared" si="3"/>
        <v>0</v>
      </c>
    </row>
    <row r="253" spans="2:6" ht="15" customHeight="1" thickBot="1" x14ac:dyDescent="0.3">
      <c r="B253" s="38" t="s">
        <v>51</v>
      </c>
      <c r="C253" s="58"/>
      <c r="D253" s="58">
        <f t="shared" si="3"/>
        <v>0</v>
      </c>
      <c r="E253" s="58">
        <f t="shared" si="3"/>
        <v>0</v>
      </c>
      <c r="F253" s="58">
        <f t="shared" si="3"/>
        <v>0</v>
      </c>
    </row>
    <row r="254" spans="2:6" ht="12.75" customHeight="1" thickBot="1" x14ac:dyDescent="0.3">
      <c r="B254" s="38" t="s">
        <v>105</v>
      </c>
      <c r="C254" s="58"/>
      <c r="D254" s="58">
        <f t="shared" si="3"/>
        <v>0</v>
      </c>
      <c r="E254" s="58">
        <f t="shared" si="3"/>
        <v>0</v>
      </c>
      <c r="F254" s="58">
        <f t="shared" si="3"/>
        <v>0</v>
      </c>
    </row>
    <row r="255" spans="2:6" ht="13.5" customHeight="1" thickBot="1" x14ac:dyDescent="0.3">
      <c r="B255" s="38" t="s">
        <v>106</v>
      </c>
      <c r="C255" s="58"/>
      <c r="D255" s="58">
        <f t="shared" si="3"/>
        <v>0</v>
      </c>
      <c r="E255" s="58">
        <f t="shared" si="3"/>
        <v>0</v>
      </c>
      <c r="F255" s="58">
        <f t="shared" si="3"/>
        <v>0</v>
      </c>
    </row>
    <row r="256" spans="2:6" ht="15.75" customHeight="1" thickBot="1" x14ac:dyDescent="0.3">
      <c r="B256" s="38" t="s">
        <v>107</v>
      </c>
      <c r="C256" s="58"/>
      <c r="D256" s="58">
        <f t="shared" si="3"/>
        <v>0</v>
      </c>
      <c r="E256" s="58">
        <f t="shared" si="3"/>
        <v>0</v>
      </c>
      <c r="F256" s="58">
        <f t="shared" si="3"/>
        <v>0</v>
      </c>
    </row>
    <row r="257" spans="2:6" ht="12.75" customHeight="1" thickBot="1" x14ac:dyDescent="0.3">
      <c r="B257" s="37" t="s">
        <v>108</v>
      </c>
      <c r="C257" s="277">
        <f>C258+C259+C260+C261</f>
        <v>12145</v>
      </c>
      <c r="D257" s="277">
        <f>D258+D259+D260+D261</f>
        <v>0</v>
      </c>
      <c r="E257" s="277">
        <f t="shared" si="3"/>
        <v>0</v>
      </c>
      <c r="F257" s="277">
        <f t="shared" si="3"/>
        <v>0</v>
      </c>
    </row>
    <row r="258" spans="2:6" ht="12.75" customHeight="1" thickBot="1" x14ac:dyDescent="0.3">
      <c r="B258" s="38" t="s">
        <v>51</v>
      </c>
      <c r="C258" s="277">
        <v>2145</v>
      </c>
      <c r="D258" s="277">
        <f>D259+D260+D261+D262</f>
        <v>0</v>
      </c>
      <c r="E258" s="277">
        <f t="shared" si="3"/>
        <v>0</v>
      </c>
      <c r="F258" s="277">
        <f t="shared" si="3"/>
        <v>0</v>
      </c>
    </row>
    <row r="259" spans="2:6" ht="15.75" thickBot="1" x14ac:dyDescent="0.3">
      <c r="B259" s="38" t="s">
        <v>105</v>
      </c>
      <c r="C259" s="277"/>
      <c r="D259" s="277">
        <f>D260+D261+D262+E269</f>
        <v>0</v>
      </c>
      <c r="E259" s="277">
        <f>E260+E261+E262+F269</f>
        <v>0</v>
      </c>
      <c r="F259" s="277">
        <f>F260+F261+F262+G269</f>
        <v>0</v>
      </c>
    </row>
    <row r="260" spans="2:6" ht="15.75" thickBot="1" x14ac:dyDescent="0.3">
      <c r="B260" s="38" t="s">
        <v>106</v>
      </c>
      <c r="C260" s="277"/>
      <c r="D260" s="277">
        <f>D261+D262+E269+E270</f>
        <v>0</v>
      </c>
      <c r="E260" s="277">
        <f>E261+E262+F269+F270</f>
        <v>0</v>
      </c>
      <c r="F260" s="277">
        <f>F261+F262+G269+G270</f>
        <v>0</v>
      </c>
    </row>
    <row r="261" spans="2:6" ht="15.75" thickBot="1" x14ac:dyDescent="0.3">
      <c r="B261" s="38" t="s">
        <v>107</v>
      </c>
      <c r="C261" s="277">
        <v>10000</v>
      </c>
      <c r="D261" s="277">
        <f>D262+E269+E270+E271</f>
        <v>0</v>
      </c>
      <c r="E261" s="277">
        <f>E262+F269+F270+F271</f>
        <v>0</v>
      </c>
      <c r="F261" s="277">
        <f>F262+G269+G270+G271</f>
        <v>0</v>
      </c>
    </row>
    <row r="262" spans="2:6" ht="15.75" thickBot="1" x14ac:dyDescent="0.3">
      <c r="B262" s="89" t="s">
        <v>59</v>
      </c>
      <c r="C262" s="277">
        <f>C252+C257</f>
        <v>12145</v>
      </c>
      <c r="D262" s="277">
        <f>E269+E270+E271+E272</f>
        <v>0</v>
      </c>
      <c r="E262" s="277">
        <f>F269+F270+F271+F272</f>
        <v>0</v>
      </c>
      <c r="F262" s="277">
        <f>G269+G270+G271+G272</f>
        <v>0</v>
      </c>
    </row>
    <row r="263" spans="2:6" ht="15" customHeight="1" thickBot="1" x14ac:dyDescent="0.3">
      <c r="B263" s="50" t="s">
        <v>60</v>
      </c>
      <c r="C263" s="52">
        <f>IF(C262-C244=0,0,"Error")</f>
        <v>0</v>
      </c>
      <c r="D263" s="52">
        <f>IF(D262-D244=0,0,"Error")</f>
        <v>0</v>
      </c>
      <c r="E263" s="52">
        <f>IF(E262-E244=0,0,"Error")</f>
        <v>0</v>
      </c>
      <c r="F263" s="52">
        <f>IF(F262-F244=0,0,"Error")</f>
        <v>0</v>
      </c>
    </row>
    <row r="264" spans="2:6" ht="31.5" customHeight="1" x14ac:dyDescent="0.25">
      <c r="B264" s="293" t="s">
        <v>82</v>
      </c>
      <c r="C264" s="801" t="s">
        <v>365</v>
      </c>
      <c r="D264" s="801"/>
      <c r="E264" s="801"/>
      <c r="F264" s="801"/>
    </row>
    <row r="265" spans="2:6" x14ac:dyDescent="0.25">
      <c r="B265" s="802" t="s">
        <v>84</v>
      </c>
      <c r="C265" s="802"/>
      <c r="D265" s="802"/>
      <c r="E265" s="802"/>
      <c r="F265" s="802"/>
    </row>
    <row r="266" spans="2:6" x14ac:dyDescent="0.25">
      <c r="B266" s="294" t="s">
        <v>366</v>
      </c>
      <c r="C266" s="295">
        <v>3</v>
      </c>
      <c r="D266" s="295">
        <v>4</v>
      </c>
      <c r="E266" s="295">
        <v>5</v>
      </c>
      <c r="F266" s="295">
        <v>6</v>
      </c>
    </row>
    <row r="267" spans="2:6" ht="33.75" x14ac:dyDescent="0.25">
      <c r="B267" s="242" t="s">
        <v>367</v>
      </c>
      <c r="C267" s="266">
        <v>0.93</v>
      </c>
      <c r="D267" s="266">
        <v>0.95</v>
      </c>
      <c r="E267" s="266">
        <v>0.97</v>
      </c>
      <c r="F267" s="266">
        <v>1</v>
      </c>
    </row>
    <row r="268" spans="2:6" ht="23.25" thickBot="1" x14ac:dyDescent="0.3">
      <c r="B268" s="242" t="s">
        <v>368</v>
      </c>
      <c r="C268" s="296" t="s">
        <v>369</v>
      </c>
      <c r="D268" s="296" t="s">
        <v>370</v>
      </c>
      <c r="E268" s="296" t="s">
        <v>370</v>
      </c>
      <c r="F268" s="296" t="s">
        <v>370</v>
      </c>
    </row>
    <row r="269" spans="2:6" ht="15.75" thickBot="1" x14ac:dyDescent="0.3">
      <c r="B269" s="803" t="s">
        <v>89</v>
      </c>
      <c r="C269" s="804"/>
      <c r="D269" s="804"/>
      <c r="E269" s="804"/>
      <c r="F269" s="805"/>
    </row>
    <row r="270" spans="2:6" ht="15.75" thickBot="1" x14ac:dyDescent="0.3">
      <c r="B270" s="665" t="s">
        <v>34</v>
      </c>
      <c r="C270" s="668"/>
      <c r="D270" s="668"/>
      <c r="E270" s="668"/>
      <c r="F270" s="667"/>
    </row>
    <row r="271" spans="2:6" ht="15" customHeight="1" thickBot="1" x14ac:dyDescent="0.3">
      <c r="B271" s="83" t="s">
        <v>35</v>
      </c>
      <c r="C271" s="798" t="s">
        <v>371</v>
      </c>
      <c r="D271" s="799"/>
      <c r="E271" s="799"/>
      <c r="F271" s="800"/>
    </row>
    <row r="272" spans="2:6" ht="51" customHeight="1" thickBot="1" x14ac:dyDescent="0.3">
      <c r="B272" s="19" t="s">
        <v>38</v>
      </c>
      <c r="C272" s="778" t="s">
        <v>372</v>
      </c>
      <c r="D272" s="779"/>
      <c r="E272" s="779"/>
      <c r="F272" s="650"/>
    </row>
    <row r="273" spans="2:6" ht="15.75" thickBot="1" x14ac:dyDescent="0.3">
      <c r="B273" s="19" t="s">
        <v>40</v>
      </c>
      <c r="C273" s="651" t="s">
        <v>373</v>
      </c>
      <c r="D273" s="652"/>
      <c r="E273" s="652"/>
      <c r="F273" s="653"/>
    </row>
    <row r="274" spans="2:6" x14ac:dyDescent="0.25">
      <c r="B274" s="633"/>
      <c r="C274" s="30">
        <v>2020</v>
      </c>
      <c r="D274" s="30">
        <v>2021</v>
      </c>
      <c r="E274" s="30">
        <v>2022</v>
      </c>
      <c r="F274" s="30">
        <v>2023</v>
      </c>
    </row>
    <row r="275" spans="2:6" ht="15.75" thickBot="1" x14ac:dyDescent="0.3">
      <c r="B275" s="634"/>
      <c r="C275" s="32" t="s">
        <v>1</v>
      </c>
      <c r="D275" s="32" t="s">
        <v>16</v>
      </c>
      <c r="E275" s="32" t="s">
        <v>16</v>
      </c>
      <c r="F275" s="32" t="s">
        <v>16</v>
      </c>
    </row>
    <row r="276" spans="2:6" ht="15.75" thickBot="1" x14ac:dyDescent="0.3">
      <c r="B276" s="19" t="s">
        <v>42</v>
      </c>
      <c r="C276" s="33">
        <v>17</v>
      </c>
      <c r="D276" s="33">
        <v>20</v>
      </c>
      <c r="E276" s="33">
        <v>20</v>
      </c>
      <c r="F276" s="33">
        <v>20</v>
      </c>
    </row>
    <row r="277" spans="2:6" ht="15.75" thickBot="1" x14ac:dyDescent="0.3">
      <c r="B277" s="19" t="s">
        <v>43</v>
      </c>
      <c r="C277" s="33">
        <f>C306</f>
        <v>3000</v>
      </c>
      <c r="D277" s="33">
        <f>D306</f>
        <v>3500</v>
      </c>
      <c r="E277" s="33">
        <f>E306</f>
        <v>3500</v>
      </c>
      <c r="F277" s="33">
        <f>F306</f>
        <v>3500</v>
      </c>
    </row>
    <row r="278" spans="2:6" ht="15.75" thickBot="1" x14ac:dyDescent="0.3">
      <c r="B278" s="19" t="s">
        <v>44</v>
      </c>
      <c r="C278" s="33">
        <f>C277/C276</f>
        <v>176.47058823529412</v>
      </c>
      <c r="D278" s="33">
        <f>D277/D276</f>
        <v>175</v>
      </c>
      <c r="E278" s="33">
        <f>E277/E276</f>
        <v>175</v>
      </c>
      <c r="F278" s="33">
        <f>F277/F276</f>
        <v>175</v>
      </c>
    </row>
    <row r="279" spans="2:6" ht="15.75" thickBot="1" x14ac:dyDescent="0.3">
      <c r="B279" s="19" t="s">
        <v>45</v>
      </c>
      <c r="C279" s="35" t="e">
        <f>C276/#REF!-1</f>
        <v>#REF!</v>
      </c>
      <c r="D279" s="35">
        <f t="shared" ref="D279:F281" si="4">D276/C276-1</f>
        <v>0.17647058823529416</v>
      </c>
      <c r="E279" s="35">
        <f t="shared" si="4"/>
        <v>0</v>
      </c>
      <c r="F279" s="35">
        <f t="shared" si="4"/>
        <v>0</v>
      </c>
    </row>
    <row r="280" spans="2:6" ht="15.75" customHeight="1" thickBot="1" x14ac:dyDescent="0.3">
      <c r="B280" s="19" t="s">
        <v>47</v>
      </c>
      <c r="C280" s="35" t="e">
        <f>C277/#REF!-1</f>
        <v>#REF!</v>
      </c>
      <c r="D280" s="35">
        <f t="shared" si="4"/>
        <v>0.16666666666666674</v>
      </c>
      <c r="E280" s="35">
        <f t="shared" si="4"/>
        <v>0</v>
      </c>
      <c r="F280" s="35">
        <f t="shared" si="4"/>
        <v>0</v>
      </c>
    </row>
    <row r="281" spans="2:6" ht="15" customHeight="1" thickBot="1" x14ac:dyDescent="0.3">
      <c r="B281" s="19" t="s">
        <v>48</v>
      </c>
      <c r="C281" s="35" t="e">
        <f>C278/#REF!-1</f>
        <v>#REF!</v>
      </c>
      <c r="D281" s="35">
        <f t="shared" si="4"/>
        <v>-8.3333333333333037E-3</v>
      </c>
      <c r="E281" s="35">
        <f t="shared" si="4"/>
        <v>0</v>
      </c>
      <c r="F281" s="35">
        <f t="shared" si="4"/>
        <v>0</v>
      </c>
    </row>
    <row r="282" spans="2:6" ht="15" customHeight="1" thickBot="1" x14ac:dyDescent="0.3">
      <c r="B282" s="624" t="s">
        <v>166</v>
      </c>
      <c r="C282" s="625"/>
      <c r="D282" s="625"/>
      <c r="E282" s="625"/>
      <c r="F282" s="626"/>
    </row>
    <row r="283" spans="2:6" x14ac:dyDescent="0.25">
      <c r="B283" s="633"/>
      <c r="C283" s="30">
        <v>2020</v>
      </c>
      <c r="D283" s="30">
        <v>2021</v>
      </c>
      <c r="E283" s="30">
        <v>2022</v>
      </c>
      <c r="F283" s="30">
        <v>2023</v>
      </c>
    </row>
    <row r="284" spans="2:6" ht="15.75" thickBot="1" x14ac:dyDescent="0.3">
      <c r="B284" s="634"/>
      <c r="C284" s="32" t="s">
        <v>1</v>
      </c>
      <c r="D284" s="32" t="s">
        <v>16</v>
      </c>
      <c r="E284" s="32" t="s">
        <v>16</v>
      </c>
      <c r="F284" s="32" t="s">
        <v>16</v>
      </c>
    </row>
    <row r="285" spans="2:6" ht="15.75" thickBot="1" x14ac:dyDescent="0.3">
      <c r="B285" s="37" t="s">
        <v>50</v>
      </c>
      <c r="C285" s="33"/>
      <c r="D285" s="33"/>
      <c r="E285" s="33"/>
      <c r="F285" s="33"/>
    </row>
    <row r="286" spans="2:6" ht="15.75" thickBot="1" x14ac:dyDescent="0.3">
      <c r="B286" s="38" t="s">
        <v>51</v>
      </c>
      <c r="C286" s="33"/>
      <c r="D286" s="33"/>
      <c r="E286" s="33"/>
      <c r="F286" s="33"/>
    </row>
    <row r="287" spans="2:6" ht="15.75" thickBot="1" x14ac:dyDescent="0.3">
      <c r="B287" s="38" t="s">
        <v>52</v>
      </c>
      <c r="C287" s="33"/>
      <c r="D287" s="33"/>
      <c r="E287" s="33"/>
      <c r="F287" s="33"/>
    </row>
    <row r="288" spans="2:6" ht="24.75" thickBot="1" x14ac:dyDescent="0.3">
      <c r="B288" s="37" t="s">
        <v>53</v>
      </c>
      <c r="C288" s="35"/>
      <c r="D288" s="35"/>
      <c r="E288" s="35"/>
      <c r="F288" s="35"/>
    </row>
    <row r="289" spans="2:6" ht="17.25" customHeight="1" thickBot="1" x14ac:dyDescent="0.3">
      <c r="B289" s="38" t="s">
        <v>51</v>
      </c>
      <c r="C289" s="35"/>
      <c r="D289" s="35"/>
      <c r="E289" s="35"/>
      <c r="F289" s="35"/>
    </row>
    <row r="290" spans="2:6" ht="15.75" customHeight="1" thickBot="1" x14ac:dyDescent="0.3">
      <c r="B290" s="38" t="s">
        <v>52</v>
      </c>
      <c r="C290" s="35"/>
      <c r="D290" s="35"/>
      <c r="E290" s="35"/>
      <c r="F290" s="35"/>
    </row>
    <row r="291" spans="2:6" ht="12.75" customHeight="1" thickBot="1" x14ac:dyDescent="0.3">
      <c r="B291" s="43" t="s">
        <v>54</v>
      </c>
      <c r="C291" s="33">
        <f>C292</f>
        <v>3000</v>
      </c>
      <c r="D291" s="33">
        <f>D292</f>
        <v>3500</v>
      </c>
      <c r="E291" s="33">
        <f>E292</f>
        <v>3500</v>
      </c>
      <c r="F291" s="33">
        <f>F292</f>
        <v>3500</v>
      </c>
    </row>
    <row r="292" spans="2:6" ht="12.75" customHeight="1" thickBot="1" x14ac:dyDescent="0.3">
      <c r="B292" s="44" t="s">
        <v>51</v>
      </c>
      <c r="C292" s="33">
        <v>3000</v>
      </c>
      <c r="D292" s="33">
        <v>3500</v>
      </c>
      <c r="E292" s="33">
        <v>3500</v>
      </c>
      <c r="F292" s="33">
        <v>3500</v>
      </c>
    </row>
    <row r="293" spans="2:6" ht="15.75" thickBot="1" x14ac:dyDescent="0.3">
      <c r="B293" s="44" t="s">
        <v>52</v>
      </c>
      <c r="C293" s="58"/>
      <c r="D293" s="58"/>
      <c r="E293" s="58"/>
      <c r="F293" s="58"/>
    </row>
    <row r="294" spans="2:6" ht="15.75" thickBot="1" x14ac:dyDescent="0.3">
      <c r="B294" s="43" t="s">
        <v>55</v>
      </c>
      <c r="C294" s="58"/>
      <c r="D294" s="58"/>
      <c r="E294" s="58"/>
      <c r="F294" s="58"/>
    </row>
    <row r="295" spans="2:6" ht="15.75" thickBot="1" x14ac:dyDescent="0.3">
      <c r="B295" s="44" t="s">
        <v>51</v>
      </c>
      <c r="C295" s="58"/>
      <c r="D295" s="58"/>
      <c r="E295" s="58"/>
      <c r="F295" s="58"/>
    </row>
    <row r="296" spans="2:6" ht="15.75" thickBot="1" x14ac:dyDescent="0.3">
      <c r="B296" s="44" t="s">
        <v>52</v>
      </c>
      <c r="C296" s="58"/>
      <c r="D296" s="58"/>
      <c r="E296" s="58"/>
      <c r="F296" s="58"/>
    </row>
    <row r="297" spans="2:6" ht="15.75" thickBot="1" x14ac:dyDescent="0.3">
      <c r="B297" s="43" t="s">
        <v>56</v>
      </c>
      <c r="C297" s="58"/>
      <c r="D297" s="58"/>
      <c r="E297" s="58"/>
      <c r="F297" s="58"/>
    </row>
    <row r="298" spans="2:6" ht="15.75" thickBot="1" x14ac:dyDescent="0.3">
      <c r="B298" s="44" t="s">
        <v>51</v>
      </c>
      <c r="C298" s="58"/>
      <c r="D298" s="58"/>
      <c r="E298" s="58"/>
      <c r="F298" s="58"/>
    </row>
    <row r="299" spans="2:6" ht="15.75" customHeight="1" thickBot="1" x14ac:dyDescent="0.3">
      <c r="B299" s="44" t="s">
        <v>52</v>
      </c>
      <c r="C299" s="58"/>
      <c r="D299" s="58"/>
      <c r="E299" s="58"/>
      <c r="F299" s="58"/>
    </row>
    <row r="300" spans="2:6" ht="12.75" customHeight="1" thickBot="1" x14ac:dyDescent="0.3">
      <c r="B300" s="43" t="s">
        <v>57</v>
      </c>
      <c r="C300" s="58"/>
      <c r="D300" s="58"/>
      <c r="E300" s="58"/>
      <c r="F300" s="58"/>
    </row>
    <row r="301" spans="2:6" ht="15.75" thickBot="1" x14ac:dyDescent="0.3">
      <c r="B301" s="44" t="s">
        <v>51</v>
      </c>
      <c r="C301" s="58"/>
      <c r="D301" s="58"/>
      <c r="E301" s="58"/>
      <c r="F301" s="58"/>
    </row>
    <row r="302" spans="2:6" ht="15.75" thickBot="1" x14ac:dyDescent="0.3">
      <c r="B302" s="44" t="s">
        <v>52</v>
      </c>
      <c r="C302" s="58"/>
      <c r="D302" s="58"/>
      <c r="E302" s="58"/>
      <c r="F302" s="58"/>
    </row>
    <row r="303" spans="2:6" ht="24.75" thickBot="1" x14ac:dyDescent="0.3">
      <c r="B303" s="43" t="s">
        <v>58</v>
      </c>
      <c r="C303" s="58">
        <v>0</v>
      </c>
      <c r="D303" s="58">
        <f>C303*1.03*0.99</f>
        <v>0</v>
      </c>
      <c r="E303" s="58">
        <f>D303*1.03*0.99</f>
        <v>0</v>
      </c>
      <c r="F303" s="58">
        <f>E303*1.03*0.99</f>
        <v>0</v>
      </c>
    </row>
    <row r="304" spans="2:6" ht="27" customHeight="1" thickBot="1" x14ac:dyDescent="0.3">
      <c r="B304" s="44" t="s">
        <v>51</v>
      </c>
      <c r="C304" s="226"/>
      <c r="D304" s="226"/>
      <c r="E304" s="226"/>
      <c r="F304" s="226"/>
    </row>
    <row r="305" spans="2:6" ht="15.75" thickBot="1" x14ac:dyDescent="0.3">
      <c r="B305" s="44" t="s">
        <v>52</v>
      </c>
      <c r="C305" s="228"/>
      <c r="D305" s="226"/>
      <c r="E305" s="226"/>
      <c r="F305" s="226"/>
    </row>
    <row r="306" spans="2:6" ht="15.75" thickBot="1" x14ac:dyDescent="0.3">
      <c r="B306" s="49" t="s">
        <v>59</v>
      </c>
      <c r="C306" s="277">
        <f>C303+C300+C297+C294+C291+C288+C285</f>
        <v>3000</v>
      </c>
      <c r="D306" s="277">
        <f>D303+D300+D297+D294+D291+D288+D285</f>
        <v>3500</v>
      </c>
      <c r="E306" s="277">
        <f>E303+E300+E297+E294+E291+E288+E285</f>
        <v>3500</v>
      </c>
      <c r="F306" s="277">
        <f>F303+F300+F297+F294+F291+F288+F285</f>
        <v>3500</v>
      </c>
    </row>
    <row r="307" spans="2:6" ht="15.75" thickBot="1" x14ac:dyDescent="0.3">
      <c r="B307" s="61" t="s">
        <v>60</v>
      </c>
      <c r="C307" s="52">
        <f>IF(C306-C277=0,0,"Error")</f>
        <v>0</v>
      </c>
      <c r="D307" s="52">
        <f>IF(D306-D277=0,0,"Error")</f>
        <v>0</v>
      </c>
      <c r="E307" s="52">
        <f>IF(E306-E277=0,0,"Error")</f>
        <v>0</v>
      </c>
      <c r="F307" s="52">
        <f>IF(F306-F277=0,0,"Error")</f>
        <v>0</v>
      </c>
    </row>
    <row r="308" spans="2:6" ht="27" customHeight="1" thickBot="1" x14ac:dyDescent="0.3">
      <c r="B308" s="810" t="s">
        <v>374</v>
      </c>
      <c r="C308" s="663"/>
      <c r="D308" s="663"/>
      <c r="E308" s="663"/>
      <c r="F308" s="664"/>
    </row>
    <row r="309" spans="2:6" ht="15.75" thickBot="1" x14ac:dyDescent="0.3">
      <c r="B309" s="665" t="s">
        <v>197</v>
      </c>
      <c r="C309" s="668"/>
      <c r="D309" s="668"/>
      <c r="E309" s="668"/>
      <c r="F309" s="667"/>
    </row>
    <row r="310" spans="2:6" ht="15.75" thickBot="1" x14ac:dyDescent="0.3">
      <c r="B310" s="665" t="s">
        <v>254</v>
      </c>
      <c r="C310" s="668"/>
      <c r="D310" s="668"/>
      <c r="E310" s="668"/>
      <c r="F310" s="667"/>
    </row>
    <row r="311" spans="2:6" ht="23.25" thickBot="1" x14ac:dyDescent="0.3">
      <c r="B311" s="83" t="s">
        <v>96</v>
      </c>
      <c r="C311" s="669" t="s">
        <v>375</v>
      </c>
      <c r="D311" s="670"/>
      <c r="E311" s="671"/>
      <c r="F311" s="672"/>
    </row>
    <row r="312" spans="2:6" ht="57" thickBot="1" x14ac:dyDescent="0.3">
      <c r="B312" s="83" t="s">
        <v>35</v>
      </c>
      <c r="C312" s="297" t="s">
        <v>376</v>
      </c>
      <c r="D312" s="298" t="s">
        <v>99</v>
      </c>
      <c r="E312" s="811" t="s">
        <v>377</v>
      </c>
      <c r="F312" s="812"/>
    </row>
    <row r="313" spans="2:6" ht="15" customHeight="1" thickBot="1" x14ac:dyDescent="0.3">
      <c r="B313" s="19" t="s">
        <v>38</v>
      </c>
      <c r="C313" s="638" t="s">
        <v>378</v>
      </c>
      <c r="D313" s="661"/>
      <c r="E313" s="639"/>
      <c r="F313" s="640"/>
    </row>
    <row r="314" spans="2:6" ht="15.75" thickBot="1" x14ac:dyDescent="0.3">
      <c r="B314" s="19" t="s">
        <v>40</v>
      </c>
      <c r="C314" s="651" t="s">
        <v>379</v>
      </c>
      <c r="D314" s="652"/>
      <c r="E314" s="652"/>
      <c r="F314" s="653"/>
    </row>
    <row r="315" spans="2:6" ht="15.75" customHeight="1" x14ac:dyDescent="0.25">
      <c r="B315" s="633"/>
      <c r="C315" s="30">
        <v>2020</v>
      </c>
      <c r="D315" s="30">
        <v>2021</v>
      </c>
      <c r="E315" s="30">
        <v>2022</v>
      </c>
      <c r="F315" s="30">
        <v>2023</v>
      </c>
    </row>
    <row r="316" spans="2:6" ht="15.75" thickBot="1" x14ac:dyDescent="0.3">
      <c r="B316" s="634"/>
      <c r="C316" s="32" t="s">
        <v>1</v>
      </c>
      <c r="D316" s="32" t="s">
        <v>16</v>
      </c>
      <c r="E316" s="32" t="s">
        <v>16</v>
      </c>
      <c r="F316" s="32" t="s">
        <v>16</v>
      </c>
    </row>
    <row r="317" spans="2:6" ht="15.75" thickBot="1" x14ac:dyDescent="0.3">
      <c r="B317" s="19" t="s">
        <v>42</v>
      </c>
      <c r="C317" s="33">
        <v>1</v>
      </c>
      <c r="D317" s="33">
        <v>1</v>
      </c>
      <c r="E317" s="33">
        <v>1</v>
      </c>
      <c r="F317" s="33">
        <v>1</v>
      </c>
    </row>
    <row r="318" spans="2:6" ht="15.75" thickBot="1" x14ac:dyDescent="0.3">
      <c r="B318" s="19" t="s">
        <v>43</v>
      </c>
      <c r="C318" s="33">
        <f>C336</f>
        <v>82100</v>
      </c>
      <c r="D318" s="33">
        <f>D336</f>
        <v>44280</v>
      </c>
      <c r="E318" s="33">
        <f>E336</f>
        <v>61482</v>
      </c>
      <c r="F318" s="33">
        <f>F336</f>
        <v>0</v>
      </c>
    </row>
    <row r="319" spans="2:6" ht="15.75" thickBot="1" x14ac:dyDescent="0.3">
      <c r="B319" s="19" t="s">
        <v>44</v>
      </c>
      <c r="C319" s="33">
        <f>C318/C317</f>
        <v>82100</v>
      </c>
      <c r="D319" s="33">
        <f>D318/D317</f>
        <v>44280</v>
      </c>
      <c r="E319" s="33">
        <f>E318/E317</f>
        <v>61482</v>
      </c>
      <c r="F319" s="33">
        <f>F318/F317</f>
        <v>0</v>
      </c>
    </row>
    <row r="320" spans="2:6" ht="15.75" thickBot="1" x14ac:dyDescent="0.3">
      <c r="B320" s="19" t="s">
        <v>45</v>
      </c>
      <c r="C320" s="35"/>
      <c r="D320" s="35">
        <f t="shared" ref="D320:F322" si="5">D317/C317-1</f>
        <v>0</v>
      </c>
      <c r="E320" s="35">
        <f t="shared" si="5"/>
        <v>0</v>
      </c>
      <c r="F320" s="35">
        <f t="shared" si="5"/>
        <v>0</v>
      </c>
    </row>
    <row r="321" spans="2:6" ht="15.75" thickBot="1" x14ac:dyDescent="0.3">
      <c r="B321" s="19" t="s">
        <v>47</v>
      </c>
      <c r="C321" s="35"/>
      <c r="D321" s="35">
        <f t="shared" si="5"/>
        <v>-0.46065773447015834</v>
      </c>
      <c r="E321" s="35">
        <f t="shared" si="5"/>
        <v>0.38848238482384834</v>
      </c>
      <c r="F321" s="35">
        <f t="shared" si="5"/>
        <v>-1</v>
      </c>
    </row>
    <row r="322" spans="2:6" ht="15.75" thickBot="1" x14ac:dyDescent="0.3">
      <c r="B322" s="19" t="s">
        <v>48</v>
      </c>
      <c r="C322" s="35"/>
      <c r="D322" s="35">
        <f t="shared" si="5"/>
        <v>-0.46065773447015834</v>
      </c>
      <c r="E322" s="35">
        <f t="shared" si="5"/>
        <v>0.38848238482384834</v>
      </c>
      <c r="F322" s="35">
        <f t="shared" si="5"/>
        <v>-1</v>
      </c>
    </row>
    <row r="323" spans="2:6" ht="15" customHeight="1" thickBot="1" x14ac:dyDescent="0.3">
      <c r="B323" s="624" t="s">
        <v>166</v>
      </c>
      <c r="C323" s="625"/>
      <c r="D323" s="625"/>
      <c r="E323" s="625"/>
      <c r="F323" s="626"/>
    </row>
    <row r="324" spans="2:6" x14ac:dyDescent="0.25">
      <c r="B324" s="633"/>
      <c r="C324" s="30">
        <v>2020</v>
      </c>
      <c r="D324" s="30">
        <v>2021</v>
      </c>
      <c r="E324" s="30">
        <v>2022</v>
      </c>
      <c r="F324" s="30">
        <v>2023</v>
      </c>
    </row>
    <row r="325" spans="2:6" ht="15.75" thickBot="1" x14ac:dyDescent="0.3">
      <c r="B325" s="634"/>
      <c r="C325" s="32" t="s">
        <v>1</v>
      </c>
      <c r="D325" s="32" t="s">
        <v>16</v>
      </c>
      <c r="E325" s="32" t="s">
        <v>16</v>
      </c>
      <c r="F325" s="32" t="s">
        <v>16</v>
      </c>
    </row>
    <row r="326" spans="2:6" ht="15.75" thickBot="1" x14ac:dyDescent="0.3">
      <c r="B326" s="37" t="s">
        <v>104</v>
      </c>
      <c r="C326" s="58">
        <f>C327+C328+C329+C330</f>
        <v>0</v>
      </c>
      <c r="D326" s="58">
        <f>D327+D328+D329+D330</f>
        <v>0</v>
      </c>
      <c r="E326" s="58">
        <f>E327+E328+E329+E330</f>
        <v>0</v>
      </c>
      <c r="F326" s="58">
        <f>F327+F329+F330</f>
        <v>0</v>
      </c>
    </row>
    <row r="327" spans="2:6" ht="15.75" thickBot="1" x14ac:dyDescent="0.3">
      <c r="B327" s="38" t="s">
        <v>51</v>
      </c>
      <c r="C327" s="58"/>
      <c r="D327" s="58"/>
      <c r="E327" s="58"/>
      <c r="F327" s="58"/>
    </row>
    <row r="328" spans="2:6" ht="15.75" thickBot="1" x14ac:dyDescent="0.3">
      <c r="B328" s="38" t="s">
        <v>105</v>
      </c>
      <c r="C328" s="58"/>
      <c r="D328" s="58"/>
      <c r="E328" s="58"/>
      <c r="F328" s="58"/>
    </row>
    <row r="329" spans="2:6" ht="15.75" thickBot="1" x14ac:dyDescent="0.3">
      <c r="B329" s="38" t="s">
        <v>106</v>
      </c>
      <c r="C329" s="58"/>
      <c r="D329" s="58"/>
      <c r="E329" s="58"/>
      <c r="F329" s="58"/>
    </row>
    <row r="330" spans="2:6" ht="15.75" thickBot="1" x14ac:dyDescent="0.3">
      <c r="B330" s="38" t="s">
        <v>107</v>
      </c>
      <c r="C330" s="58"/>
      <c r="D330" s="58"/>
      <c r="E330" s="58"/>
      <c r="F330" s="58"/>
    </row>
    <row r="331" spans="2:6" ht="15.75" thickBot="1" x14ac:dyDescent="0.3">
      <c r="B331" s="37" t="s">
        <v>108</v>
      </c>
      <c r="C331" s="277">
        <f>C332+C333+C334+C335</f>
        <v>82100</v>
      </c>
      <c r="D331" s="277">
        <f>D332+D333+D334+D335</f>
        <v>44280</v>
      </c>
      <c r="E331" s="277">
        <f>E332+E333+E334+E335</f>
        <v>61482</v>
      </c>
      <c r="F331" s="277">
        <f>F332+F333+F334+F335</f>
        <v>0</v>
      </c>
    </row>
    <row r="332" spans="2:6" ht="15.75" thickBot="1" x14ac:dyDescent="0.3">
      <c r="B332" s="38" t="s">
        <v>51</v>
      </c>
      <c r="C332" s="277"/>
      <c r="D332" s="277"/>
      <c r="E332" s="277"/>
      <c r="F332" s="277"/>
    </row>
    <row r="333" spans="2:6" ht="15.75" thickBot="1" x14ac:dyDescent="0.3">
      <c r="B333" s="38" t="s">
        <v>105</v>
      </c>
      <c r="C333" s="277">
        <v>74100</v>
      </c>
      <c r="D333" s="277">
        <v>44280</v>
      </c>
      <c r="E333" s="277">
        <v>61482</v>
      </c>
      <c r="F333" s="277"/>
    </row>
    <row r="334" spans="2:6" ht="15.75" thickBot="1" x14ac:dyDescent="0.3">
      <c r="B334" s="38" t="s">
        <v>106</v>
      </c>
      <c r="C334" s="277">
        <v>8000</v>
      </c>
      <c r="D334" s="277"/>
      <c r="E334" s="277"/>
      <c r="F334" s="277"/>
    </row>
    <row r="335" spans="2:6" ht="15.75" thickBot="1" x14ac:dyDescent="0.3">
      <c r="B335" s="38" t="s">
        <v>107</v>
      </c>
      <c r="C335" s="277"/>
      <c r="D335" s="277"/>
      <c r="E335" s="277"/>
      <c r="F335" s="277"/>
    </row>
    <row r="336" spans="2:6" ht="15.75" thickBot="1" x14ac:dyDescent="0.3">
      <c r="B336" s="49" t="s">
        <v>59</v>
      </c>
      <c r="C336" s="277">
        <f>C326+C331</f>
        <v>82100</v>
      </c>
      <c r="D336" s="277">
        <f>D326+D331</f>
        <v>44280</v>
      </c>
      <c r="E336" s="277">
        <f>E326+E331</f>
        <v>61482</v>
      </c>
      <c r="F336" s="277">
        <f>F326+F331</f>
        <v>0</v>
      </c>
    </row>
    <row r="337" spans="2:6" ht="15.75" thickBot="1" x14ac:dyDescent="0.3">
      <c r="B337" s="61" t="s">
        <v>60</v>
      </c>
      <c r="C337" s="299">
        <f>IF(C336-C318=0,0,"Error")</f>
        <v>0</v>
      </c>
      <c r="D337" s="299">
        <f>IF(D336-D318=0,0,"Error")</f>
        <v>0</v>
      </c>
      <c r="E337" s="299">
        <f>IF(E336-E318=0,0,"Error")</f>
        <v>0</v>
      </c>
      <c r="F337" s="299">
        <f>IF(F336-F318=0,0,"Error")</f>
        <v>0</v>
      </c>
    </row>
    <row r="338" spans="2:6" ht="15.75" thickBot="1" x14ac:dyDescent="0.3">
      <c r="B338" s="83" t="s">
        <v>61</v>
      </c>
      <c r="C338" s="806" t="s">
        <v>380</v>
      </c>
      <c r="D338" s="807"/>
      <c r="E338" s="808"/>
      <c r="F338" s="809"/>
    </row>
    <row r="339" spans="2:6" ht="48" customHeight="1" thickBot="1" x14ac:dyDescent="0.3">
      <c r="B339" s="19" t="s">
        <v>38</v>
      </c>
      <c r="C339" s="300" t="s">
        <v>381</v>
      </c>
      <c r="D339" s="235" t="s">
        <v>99</v>
      </c>
      <c r="E339" s="301"/>
      <c r="F339" s="302"/>
    </row>
    <row r="340" spans="2:6" ht="15.75" thickBot="1" x14ac:dyDescent="0.3">
      <c r="B340" s="19" t="s">
        <v>40</v>
      </c>
      <c r="C340" s="651" t="s">
        <v>379</v>
      </c>
      <c r="D340" s="652"/>
      <c r="E340" s="652"/>
      <c r="F340" s="653"/>
    </row>
    <row r="341" spans="2:6" x14ac:dyDescent="0.25">
      <c r="B341" s="633"/>
      <c r="C341" s="30">
        <v>2020</v>
      </c>
      <c r="D341" s="30">
        <v>2021</v>
      </c>
      <c r="E341" s="30">
        <v>2022</v>
      </c>
      <c r="F341" s="30">
        <v>2023</v>
      </c>
    </row>
    <row r="342" spans="2:6" ht="15.75" thickBot="1" x14ac:dyDescent="0.3">
      <c r="B342" s="634"/>
      <c r="C342" s="32" t="s">
        <v>16</v>
      </c>
      <c r="D342" s="32" t="s">
        <v>16</v>
      </c>
      <c r="E342" s="32" t="s">
        <v>16</v>
      </c>
      <c r="F342" s="32" t="s">
        <v>16</v>
      </c>
    </row>
    <row r="343" spans="2:6" ht="15.75" thickBot="1" x14ac:dyDescent="0.3">
      <c r="B343" s="19" t="s">
        <v>42</v>
      </c>
      <c r="C343" s="33">
        <v>1</v>
      </c>
      <c r="D343" s="33">
        <v>0</v>
      </c>
      <c r="E343" s="33">
        <v>0</v>
      </c>
      <c r="F343" s="33">
        <v>0</v>
      </c>
    </row>
    <row r="344" spans="2:6" ht="15.75" thickBot="1" x14ac:dyDescent="0.3">
      <c r="B344" s="19" t="s">
        <v>43</v>
      </c>
      <c r="C344" s="33">
        <f>C362</f>
        <v>37940</v>
      </c>
      <c r="D344" s="33">
        <f>D362</f>
        <v>23030</v>
      </c>
      <c r="E344" s="33">
        <f>E362</f>
        <v>2214</v>
      </c>
      <c r="F344" s="33">
        <f>F362</f>
        <v>0</v>
      </c>
    </row>
    <row r="345" spans="2:6" ht="15.75" thickBot="1" x14ac:dyDescent="0.3">
      <c r="B345" s="19" t="s">
        <v>44</v>
      </c>
      <c r="C345" s="33">
        <f>C344/C343</f>
        <v>37940</v>
      </c>
      <c r="D345" s="33" t="e">
        <f>D344/D343</f>
        <v>#DIV/0!</v>
      </c>
      <c r="E345" s="33" t="e">
        <f>E344/E343</f>
        <v>#DIV/0!</v>
      </c>
      <c r="F345" s="33" t="e">
        <f>F344/F343</f>
        <v>#DIV/0!</v>
      </c>
    </row>
    <row r="346" spans="2:6" ht="15.75" thickBot="1" x14ac:dyDescent="0.3">
      <c r="B346" s="19" t="s">
        <v>45</v>
      </c>
      <c r="C346" s="35"/>
      <c r="D346" s="35">
        <f>D343/C343-1</f>
        <v>-1</v>
      </c>
      <c r="E346" s="35" t="e">
        <f>E343/D343-1</f>
        <v>#DIV/0!</v>
      </c>
      <c r="F346" s="35" t="e">
        <f>F343/E343-1</f>
        <v>#DIV/0!</v>
      </c>
    </row>
    <row r="347" spans="2:6" ht="15.75" thickBot="1" x14ac:dyDescent="0.3">
      <c r="B347" s="19" t="s">
        <v>47</v>
      </c>
      <c r="C347" s="35"/>
      <c r="D347" s="35"/>
      <c r="E347" s="35"/>
      <c r="F347" s="35"/>
    </row>
    <row r="348" spans="2:6" ht="15.75" thickBot="1" x14ac:dyDescent="0.3">
      <c r="B348" s="19" t="s">
        <v>48</v>
      </c>
      <c r="C348" s="35"/>
      <c r="D348" s="35"/>
      <c r="E348" s="35"/>
      <c r="F348" s="35"/>
    </row>
    <row r="349" spans="2:6" ht="15" customHeight="1" thickBot="1" x14ac:dyDescent="0.3">
      <c r="B349" s="624" t="s">
        <v>210</v>
      </c>
      <c r="C349" s="625"/>
      <c r="D349" s="625"/>
      <c r="E349" s="625"/>
      <c r="F349" s="626"/>
    </row>
    <row r="350" spans="2:6" x14ac:dyDescent="0.25">
      <c r="B350" s="633"/>
      <c r="C350" s="30">
        <v>2020</v>
      </c>
      <c r="D350" s="30">
        <v>2021</v>
      </c>
      <c r="E350" s="30">
        <v>2022</v>
      </c>
      <c r="F350" s="30">
        <v>2023</v>
      </c>
    </row>
    <row r="351" spans="2:6" ht="15.75" thickBot="1" x14ac:dyDescent="0.3">
      <c r="B351" s="634"/>
      <c r="C351" s="32" t="s">
        <v>1</v>
      </c>
      <c r="D351" s="32" t="s">
        <v>16</v>
      </c>
      <c r="E351" s="32" t="s">
        <v>16</v>
      </c>
      <c r="F351" s="32" t="s">
        <v>16</v>
      </c>
    </row>
    <row r="352" spans="2:6" ht="15.75" thickBot="1" x14ac:dyDescent="0.3">
      <c r="B352" s="37" t="s">
        <v>104</v>
      </c>
      <c r="C352" s="58">
        <f>C353+C354+C355+C356</f>
        <v>0</v>
      </c>
      <c r="D352" s="58">
        <f>D353+D354+D355+D356</f>
        <v>0</v>
      </c>
      <c r="E352" s="58">
        <f>E353+E354+E355+E356</f>
        <v>0</v>
      </c>
      <c r="F352" s="58">
        <f>F353+F354+F355+F356</f>
        <v>0</v>
      </c>
    </row>
    <row r="353" spans="1:6" ht="15.75" thickBot="1" x14ac:dyDescent="0.3">
      <c r="B353" s="38" t="s">
        <v>51</v>
      </c>
      <c r="C353" s="58"/>
      <c r="D353" s="58"/>
      <c r="E353" s="58"/>
      <c r="F353" s="58"/>
    </row>
    <row r="354" spans="1:6" ht="15.75" thickBot="1" x14ac:dyDescent="0.3">
      <c r="B354" s="38" t="s">
        <v>105</v>
      </c>
      <c r="C354" s="58"/>
      <c r="D354" s="58"/>
      <c r="E354" s="58"/>
      <c r="F354" s="58"/>
    </row>
    <row r="355" spans="1:6" ht="15.75" thickBot="1" x14ac:dyDescent="0.3">
      <c r="B355" s="38" t="s">
        <v>106</v>
      </c>
      <c r="C355" s="58"/>
      <c r="D355" s="58"/>
      <c r="E355" s="58"/>
      <c r="F355" s="58"/>
    </row>
    <row r="356" spans="1:6" ht="15.75" thickBot="1" x14ac:dyDescent="0.3">
      <c r="B356" s="38" t="s">
        <v>107</v>
      </c>
      <c r="C356" s="58"/>
      <c r="D356" s="58"/>
      <c r="E356" s="58"/>
      <c r="F356" s="58"/>
    </row>
    <row r="357" spans="1:6" ht="15.75" thickBot="1" x14ac:dyDescent="0.3">
      <c r="B357" s="37" t="s">
        <v>108</v>
      </c>
      <c r="C357" s="277">
        <v>37940</v>
      </c>
      <c r="D357" s="277">
        <f>D358+D359+D360+D361</f>
        <v>23030</v>
      </c>
      <c r="E357" s="277">
        <f>E358+E359+E360+E361</f>
        <v>2214</v>
      </c>
      <c r="F357" s="277">
        <f>F358+F359+F360+F361</f>
        <v>0</v>
      </c>
    </row>
    <row r="358" spans="1:6" ht="15.75" thickBot="1" x14ac:dyDescent="0.3">
      <c r="B358" s="38" t="s">
        <v>51</v>
      </c>
      <c r="C358" s="277"/>
      <c r="D358" s="277"/>
      <c r="E358" s="277"/>
      <c r="F358" s="277"/>
    </row>
    <row r="359" spans="1:6" ht="15.75" thickBot="1" x14ac:dyDescent="0.3">
      <c r="B359" s="38" t="s">
        <v>105</v>
      </c>
      <c r="C359" s="277">
        <v>37050</v>
      </c>
      <c r="D359" s="277">
        <v>22140</v>
      </c>
      <c r="E359" s="277"/>
      <c r="F359" s="277"/>
    </row>
    <row r="360" spans="1:6" ht="15.75" thickBot="1" x14ac:dyDescent="0.3">
      <c r="B360" s="38" t="s">
        <v>106</v>
      </c>
      <c r="C360" s="277">
        <v>0</v>
      </c>
      <c r="D360" s="277">
        <v>0</v>
      </c>
      <c r="E360" s="277">
        <v>0</v>
      </c>
      <c r="F360" s="277">
        <v>0</v>
      </c>
    </row>
    <row r="361" spans="1:6" ht="15.75" thickBot="1" x14ac:dyDescent="0.3">
      <c r="B361" s="38" t="s">
        <v>107</v>
      </c>
      <c r="C361" s="277">
        <v>890</v>
      </c>
      <c r="D361" s="277">
        <v>890</v>
      </c>
      <c r="E361" s="277">
        <v>2214</v>
      </c>
      <c r="F361" s="277"/>
    </row>
    <row r="362" spans="1:6" ht="15.75" thickBot="1" x14ac:dyDescent="0.3">
      <c r="B362" s="49" t="s">
        <v>67</v>
      </c>
      <c r="C362" s="277">
        <f>C352+C357</f>
        <v>37940</v>
      </c>
      <c r="D362" s="277">
        <f>D352+D357</f>
        <v>23030</v>
      </c>
      <c r="E362" s="277">
        <f>E352+E357</f>
        <v>2214</v>
      </c>
      <c r="F362" s="277">
        <f>F352+F357</f>
        <v>0</v>
      </c>
    </row>
    <row r="363" spans="1:6" ht="15.75" thickBot="1" x14ac:dyDescent="0.3">
      <c r="B363" s="61" t="s">
        <v>60</v>
      </c>
      <c r="C363" s="299">
        <f>IF(C362-C344=0,0,"Error")</f>
        <v>0</v>
      </c>
      <c r="D363" s="299">
        <f>IF(D362-D344=0,0,"Error")</f>
        <v>0</v>
      </c>
      <c r="E363" s="299">
        <f>IF(E362-E344=0,0,"Error")</f>
        <v>0</v>
      </c>
      <c r="F363" s="299">
        <f>IF(F362-F344=0,0,"Error")</f>
        <v>0</v>
      </c>
    </row>
    <row r="364" spans="1:6" ht="15.75" thickBot="1" x14ac:dyDescent="0.3">
      <c r="B364" s="83" t="s">
        <v>68</v>
      </c>
      <c r="C364" s="818" t="s">
        <v>382</v>
      </c>
      <c r="D364" s="819"/>
      <c r="E364" s="820"/>
      <c r="F364" s="821"/>
    </row>
    <row r="365" spans="1:6" ht="57" thickBot="1" x14ac:dyDescent="0.3">
      <c r="A365" s="4"/>
      <c r="B365" s="164" t="s">
        <v>68</v>
      </c>
      <c r="C365" s="303" t="s">
        <v>383</v>
      </c>
      <c r="D365" s="304" t="s">
        <v>99</v>
      </c>
      <c r="E365" s="305"/>
      <c r="F365" s="306"/>
    </row>
    <row r="366" spans="1:6" ht="15.75" thickBot="1" x14ac:dyDescent="0.3">
      <c r="B366" s="19" t="s">
        <v>40</v>
      </c>
      <c r="C366" s="822" t="s">
        <v>384</v>
      </c>
      <c r="D366" s="823"/>
      <c r="E366" s="823"/>
      <c r="F366" s="824"/>
    </row>
    <row r="367" spans="1:6" ht="15.75" customHeight="1" x14ac:dyDescent="0.25">
      <c r="B367" s="633"/>
      <c r="C367" s="307">
        <v>2020</v>
      </c>
      <c r="D367" s="307">
        <v>2021</v>
      </c>
      <c r="E367" s="307">
        <v>2022</v>
      </c>
      <c r="F367" s="307">
        <v>2023</v>
      </c>
    </row>
    <row r="368" spans="1:6" ht="15.75" thickBot="1" x14ac:dyDescent="0.3">
      <c r="B368" s="634"/>
      <c r="C368" s="32" t="s">
        <v>1</v>
      </c>
      <c r="D368" s="32" t="s">
        <v>16</v>
      </c>
      <c r="E368" s="32" t="s">
        <v>16</v>
      </c>
      <c r="F368" s="32" t="s">
        <v>16</v>
      </c>
    </row>
    <row r="369" spans="2:6" ht="15.75" thickBot="1" x14ac:dyDescent="0.3">
      <c r="B369" s="19" t="s">
        <v>42</v>
      </c>
      <c r="C369" s="33">
        <v>1</v>
      </c>
      <c r="D369" s="33">
        <v>1</v>
      </c>
      <c r="E369" s="33">
        <v>1</v>
      </c>
      <c r="F369" s="33">
        <v>1</v>
      </c>
    </row>
    <row r="370" spans="2:6" ht="15.75" thickBot="1" x14ac:dyDescent="0.3">
      <c r="B370" s="19" t="s">
        <v>43</v>
      </c>
      <c r="C370" s="33">
        <f>C388</f>
        <v>561450</v>
      </c>
      <c r="D370" s="33">
        <f>D388</f>
        <v>650660</v>
      </c>
      <c r="E370" s="33">
        <f>E388</f>
        <v>820000</v>
      </c>
      <c r="F370" s="33">
        <f>F388</f>
        <v>803308</v>
      </c>
    </row>
    <row r="371" spans="2:6" ht="15.75" thickBot="1" x14ac:dyDescent="0.3">
      <c r="B371" s="19" t="s">
        <v>44</v>
      </c>
      <c r="C371" s="33">
        <f>C370/C369</f>
        <v>561450</v>
      </c>
      <c r="D371" s="33">
        <f>D370/D369</f>
        <v>650660</v>
      </c>
      <c r="E371" s="33">
        <f>E370/E369</f>
        <v>820000</v>
      </c>
      <c r="F371" s="33">
        <f>F370/F369</f>
        <v>803308</v>
      </c>
    </row>
    <row r="372" spans="2:6" ht="15.75" thickBot="1" x14ac:dyDescent="0.3">
      <c r="B372" s="19" t="s">
        <v>45</v>
      </c>
      <c r="C372" s="35" t="e">
        <f>C369/#REF!-1</f>
        <v>#REF!</v>
      </c>
      <c r="D372" s="35">
        <f t="shared" ref="D372:F374" si="6">D369/C369-1</f>
        <v>0</v>
      </c>
      <c r="E372" s="35">
        <f t="shared" si="6"/>
        <v>0</v>
      </c>
      <c r="F372" s="35">
        <f t="shared" si="6"/>
        <v>0</v>
      </c>
    </row>
    <row r="373" spans="2:6" ht="15.75" thickBot="1" x14ac:dyDescent="0.3">
      <c r="B373" s="19" t="s">
        <v>47</v>
      </c>
      <c r="C373" s="35"/>
      <c r="D373" s="35">
        <f t="shared" si="6"/>
        <v>0.15889215424347669</v>
      </c>
      <c r="E373" s="35">
        <f t="shared" si="6"/>
        <v>0.26025881412719398</v>
      </c>
      <c r="F373" s="35">
        <v>0.14499999999999999</v>
      </c>
    </row>
    <row r="374" spans="2:6" ht="15.75" thickBot="1" x14ac:dyDescent="0.3">
      <c r="B374" s="19" t="s">
        <v>48</v>
      </c>
      <c r="C374" s="35"/>
      <c r="D374" s="35">
        <f t="shared" si="6"/>
        <v>0.15889215424347669</v>
      </c>
      <c r="E374" s="35">
        <f t="shared" si="6"/>
        <v>0.26025881412719398</v>
      </c>
      <c r="F374" s="35">
        <v>0.14499999999999999</v>
      </c>
    </row>
    <row r="375" spans="2:6" ht="15" customHeight="1" thickBot="1" x14ac:dyDescent="0.3">
      <c r="B375" s="624" t="s">
        <v>166</v>
      </c>
      <c r="C375" s="625"/>
      <c r="D375" s="625"/>
      <c r="E375" s="625"/>
      <c r="F375" s="626"/>
    </row>
    <row r="376" spans="2:6" x14ac:dyDescent="0.25">
      <c r="B376" s="633"/>
      <c r="C376" s="30">
        <v>2020</v>
      </c>
      <c r="D376" s="30">
        <v>2021</v>
      </c>
      <c r="E376" s="30">
        <v>2022</v>
      </c>
      <c r="F376" s="30">
        <v>2023</v>
      </c>
    </row>
    <row r="377" spans="2:6" ht="15.75" thickBot="1" x14ac:dyDescent="0.3">
      <c r="B377" s="634"/>
      <c r="C377" s="32" t="s">
        <v>1</v>
      </c>
      <c r="D377" s="32" t="s">
        <v>16</v>
      </c>
      <c r="E377" s="32" t="s">
        <v>16</v>
      </c>
      <c r="F377" s="32" t="s">
        <v>16</v>
      </c>
    </row>
    <row r="378" spans="2:6" ht="15.75" thickBot="1" x14ac:dyDescent="0.3">
      <c r="B378" s="37" t="s">
        <v>104</v>
      </c>
      <c r="C378" s="58">
        <f>C379+C380+C381+C382</f>
        <v>0</v>
      </c>
      <c r="D378" s="58">
        <f>D379+D380+D381+D382</f>
        <v>0</v>
      </c>
      <c r="E378" s="58">
        <f>E379+E380+E381+E382</f>
        <v>0</v>
      </c>
      <c r="F378" s="58">
        <f>F379+F380+F381+F382</f>
        <v>0</v>
      </c>
    </row>
    <row r="379" spans="2:6" ht="15.75" thickBot="1" x14ac:dyDescent="0.3">
      <c r="B379" s="38" t="s">
        <v>51</v>
      </c>
      <c r="C379" s="58"/>
      <c r="D379" s="58"/>
      <c r="E379" s="58"/>
      <c r="F379" s="58"/>
    </row>
    <row r="380" spans="2:6" ht="15.75" thickBot="1" x14ac:dyDescent="0.3">
      <c r="B380" s="38" t="s">
        <v>105</v>
      </c>
      <c r="C380" s="58"/>
      <c r="D380" s="58"/>
      <c r="E380" s="58"/>
      <c r="F380" s="58"/>
    </row>
    <row r="381" spans="2:6" ht="15.75" thickBot="1" x14ac:dyDescent="0.3">
      <c r="B381" s="38" t="s">
        <v>106</v>
      </c>
      <c r="C381" s="58"/>
      <c r="D381" s="58"/>
      <c r="E381" s="58"/>
      <c r="F381" s="58"/>
    </row>
    <row r="382" spans="2:6" ht="15.75" thickBot="1" x14ac:dyDescent="0.3">
      <c r="B382" s="38" t="s">
        <v>107</v>
      </c>
      <c r="C382" s="58"/>
      <c r="D382" s="58"/>
      <c r="E382" s="58"/>
      <c r="F382" s="58"/>
    </row>
    <row r="383" spans="2:6" ht="15.75" thickBot="1" x14ac:dyDescent="0.3">
      <c r="B383" s="37" t="s">
        <v>108</v>
      </c>
      <c r="C383" s="57">
        <f>C384+C385+C386+C387</f>
        <v>561450</v>
      </c>
      <c r="D383" s="57">
        <f>D384+D385+D386+D387</f>
        <v>650660</v>
      </c>
      <c r="E383" s="57">
        <f>E384+E385+E386+E387</f>
        <v>820000</v>
      </c>
      <c r="F383" s="57">
        <f>F384+F385+F386+F387</f>
        <v>803308</v>
      </c>
    </row>
    <row r="384" spans="2:6" ht="15.75" thickBot="1" x14ac:dyDescent="0.3">
      <c r="B384" s="38" t="s">
        <v>51</v>
      </c>
      <c r="C384" s="57"/>
      <c r="D384" s="57"/>
      <c r="E384" s="57"/>
      <c r="F384" s="57"/>
    </row>
    <row r="385" spans="1:7" ht="15.75" thickBot="1" x14ac:dyDescent="0.3">
      <c r="B385" s="38" t="s">
        <v>105</v>
      </c>
      <c r="C385" s="57">
        <v>561450</v>
      </c>
      <c r="D385" s="57">
        <v>613550</v>
      </c>
      <c r="E385" s="57">
        <v>700000</v>
      </c>
      <c r="F385" s="57">
        <v>669423</v>
      </c>
    </row>
    <row r="386" spans="1:7" ht="15.75" thickBot="1" x14ac:dyDescent="0.3">
      <c r="B386" s="38" t="s">
        <v>106</v>
      </c>
      <c r="C386" s="57"/>
      <c r="D386" s="57"/>
      <c r="E386" s="57"/>
      <c r="F386" s="57"/>
    </row>
    <row r="387" spans="1:7" ht="15.75" thickBot="1" x14ac:dyDescent="0.3">
      <c r="B387" s="38" t="s">
        <v>107</v>
      </c>
      <c r="C387" s="57">
        <v>0</v>
      </c>
      <c r="D387" s="57">
        <v>37110</v>
      </c>
      <c r="E387" s="57">
        <v>120000</v>
      </c>
      <c r="F387" s="57">
        <v>133885</v>
      </c>
    </row>
    <row r="388" spans="1:7" ht="15.75" thickBot="1" x14ac:dyDescent="0.3">
      <c r="B388" s="49" t="s">
        <v>59</v>
      </c>
      <c r="C388" s="57">
        <f>C378+C383</f>
        <v>561450</v>
      </c>
      <c r="D388" s="57">
        <f>D378+D383</f>
        <v>650660</v>
      </c>
      <c r="E388" s="57">
        <f>E378+E383</f>
        <v>820000</v>
      </c>
      <c r="F388" s="57">
        <f>F378+F383</f>
        <v>803308</v>
      </c>
    </row>
    <row r="389" spans="1:7" ht="15.75" thickBot="1" x14ac:dyDescent="0.3">
      <c r="B389" s="61" t="s">
        <v>60</v>
      </c>
      <c r="C389" s="52">
        <f>IF(C388-C370=0,0,"Error")</f>
        <v>0</v>
      </c>
      <c r="D389" s="52">
        <f>IF(D388-D370=0,0,"Error")</f>
        <v>0</v>
      </c>
      <c r="E389" s="52">
        <f>IF(E388-E370=0,0,"Error")</f>
        <v>0</v>
      </c>
      <c r="F389" s="52">
        <f>IF(F388-F370=0,0,"Error")</f>
        <v>0</v>
      </c>
    </row>
    <row r="390" spans="1:7" ht="15.75" thickBot="1" x14ac:dyDescent="0.3">
      <c r="A390" s="308"/>
      <c r="B390" s="758" t="s">
        <v>94</v>
      </c>
      <c r="C390" s="813"/>
      <c r="D390" s="813"/>
      <c r="E390" s="813"/>
      <c r="F390" s="814"/>
    </row>
    <row r="391" spans="1:7" ht="15.75" thickBot="1" x14ac:dyDescent="0.3">
      <c r="A391" s="308"/>
      <c r="B391" s="701" t="s">
        <v>95</v>
      </c>
      <c r="C391" s="759"/>
      <c r="D391" s="759"/>
      <c r="E391" s="759"/>
      <c r="F391" s="703"/>
    </row>
    <row r="392" spans="1:7" ht="21.75" thickBot="1" x14ac:dyDescent="0.3">
      <c r="A392" s="308"/>
      <c r="B392" s="309" t="s">
        <v>255</v>
      </c>
      <c r="C392" s="815"/>
      <c r="D392" s="816"/>
      <c r="E392" s="816"/>
      <c r="F392" s="817"/>
    </row>
    <row r="393" spans="1:7" ht="36.75" customHeight="1" thickBot="1" x14ac:dyDescent="0.3">
      <c r="A393" s="310"/>
      <c r="B393" s="311" t="s">
        <v>97</v>
      </c>
      <c r="C393" s="764" t="s">
        <v>385</v>
      </c>
      <c r="D393" s="765"/>
      <c r="E393" s="312" t="s">
        <v>386</v>
      </c>
      <c r="F393" s="313"/>
    </row>
    <row r="394" spans="1:7" ht="27" customHeight="1" thickBot="1" x14ac:dyDescent="0.3">
      <c r="A394" s="310"/>
      <c r="B394" s="314" t="s">
        <v>38</v>
      </c>
      <c r="C394" s="736" t="s">
        <v>387</v>
      </c>
      <c r="D394" s="737"/>
      <c r="E394" s="737"/>
      <c r="F394" s="766"/>
    </row>
    <row r="395" spans="1:7" ht="15.75" thickBot="1" x14ac:dyDescent="0.3">
      <c r="A395" s="310"/>
      <c r="B395" s="314" t="s">
        <v>40</v>
      </c>
      <c r="C395" s="710" t="s">
        <v>202</v>
      </c>
      <c r="D395" s="711"/>
      <c r="E395" s="711"/>
      <c r="F395" s="712"/>
    </row>
    <row r="396" spans="1:7" ht="12.75" customHeight="1" x14ac:dyDescent="0.25">
      <c r="A396" s="310"/>
      <c r="B396" s="713"/>
      <c r="C396" s="315">
        <v>2020</v>
      </c>
      <c r="D396" s="315">
        <v>2021</v>
      </c>
      <c r="E396" s="315">
        <v>2022</v>
      </c>
      <c r="F396" s="315">
        <v>2023</v>
      </c>
    </row>
    <row r="397" spans="1:7" ht="12.75" customHeight="1" thickBot="1" x14ac:dyDescent="0.3">
      <c r="A397" s="310"/>
      <c r="B397" s="714"/>
      <c r="C397" s="316" t="s">
        <v>1</v>
      </c>
      <c r="D397" s="316" t="s">
        <v>16</v>
      </c>
      <c r="E397" s="316" t="s">
        <v>16</v>
      </c>
      <c r="F397" s="316" t="s">
        <v>16</v>
      </c>
    </row>
    <row r="398" spans="1:7" ht="15.75" thickBot="1" x14ac:dyDescent="0.3">
      <c r="A398" s="310"/>
      <c r="B398" s="314" t="s">
        <v>42</v>
      </c>
      <c r="C398" s="317">
        <v>1</v>
      </c>
      <c r="D398" s="317">
        <v>1</v>
      </c>
      <c r="E398" s="317">
        <v>1</v>
      </c>
      <c r="F398" s="317"/>
    </row>
    <row r="399" spans="1:7" ht="15.75" thickBot="1" x14ac:dyDescent="0.3">
      <c r="A399" s="310"/>
      <c r="B399" s="314" t="s">
        <v>43</v>
      </c>
      <c r="C399" s="317">
        <f>C412</f>
        <v>36000</v>
      </c>
      <c r="D399" s="317">
        <f>D412</f>
        <v>145000</v>
      </c>
      <c r="E399" s="317">
        <f>E412</f>
        <v>54000</v>
      </c>
      <c r="F399" s="317">
        <f>F412</f>
        <v>0</v>
      </c>
      <c r="G399" s="56"/>
    </row>
    <row r="400" spans="1:7" ht="15.75" thickBot="1" x14ac:dyDescent="0.3">
      <c r="A400" s="310"/>
      <c r="B400" s="314" t="s">
        <v>44</v>
      </c>
      <c r="C400" s="317">
        <f>C399/C398</f>
        <v>36000</v>
      </c>
      <c r="D400" s="317">
        <f>D399/D398</f>
        <v>145000</v>
      </c>
      <c r="E400" s="317">
        <f>E399/E398</f>
        <v>54000</v>
      </c>
      <c r="F400" s="317" t="e">
        <f>F399/F398</f>
        <v>#DIV/0!</v>
      </c>
    </row>
    <row r="401" spans="1:8" ht="15.75" thickBot="1" x14ac:dyDescent="0.3">
      <c r="A401" s="310"/>
      <c r="B401" s="314" t="s">
        <v>45</v>
      </c>
      <c r="C401" s="318"/>
      <c r="D401" s="318">
        <f>D398/C398-1</f>
        <v>0</v>
      </c>
      <c r="E401" s="318"/>
      <c r="F401" s="318"/>
      <c r="H401" s="56"/>
    </row>
    <row r="402" spans="1:8" ht="15.75" thickBot="1" x14ac:dyDescent="0.3">
      <c r="A402" s="310"/>
      <c r="B402" s="314" t="s">
        <v>47</v>
      </c>
      <c r="C402" s="318"/>
      <c r="D402" s="318">
        <f>D399/C399-1</f>
        <v>3.0277777777777777</v>
      </c>
      <c r="E402" s="318"/>
      <c r="F402" s="318"/>
    </row>
    <row r="403" spans="1:8" ht="15.75" thickBot="1" x14ac:dyDescent="0.3">
      <c r="A403" s="310"/>
      <c r="B403" s="314" t="s">
        <v>48</v>
      </c>
      <c r="C403" s="318"/>
      <c r="D403" s="318"/>
      <c r="E403" s="318"/>
      <c r="F403" s="318"/>
    </row>
    <row r="404" spans="1:8" ht="15.75" customHeight="1" thickBot="1" x14ac:dyDescent="0.3">
      <c r="A404" s="310"/>
      <c r="B404" s="715" t="s">
        <v>388</v>
      </c>
      <c r="C404" s="716"/>
      <c r="D404" s="716"/>
      <c r="E404" s="716"/>
      <c r="F404" s="717"/>
    </row>
    <row r="405" spans="1:8" ht="12.75" customHeight="1" x14ac:dyDescent="0.25">
      <c r="A405" s="310"/>
      <c r="B405" s="713"/>
      <c r="C405" s="315">
        <v>2020</v>
      </c>
      <c r="D405" s="315">
        <v>2021</v>
      </c>
      <c r="E405" s="315">
        <v>2022</v>
      </c>
      <c r="F405" s="315">
        <v>2023</v>
      </c>
    </row>
    <row r="406" spans="1:8" ht="12.75" customHeight="1" thickBot="1" x14ac:dyDescent="0.3">
      <c r="A406" s="310"/>
      <c r="B406" s="714"/>
      <c r="C406" s="316" t="s">
        <v>1</v>
      </c>
      <c r="D406" s="316" t="s">
        <v>16</v>
      </c>
      <c r="E406" s="316" t="s">
        <v>16</v>
      </c>
      <c r="F406" s="316" t="s">
        <v>16</v>
      </c>
    </row>
    <row r="407" spans="1:8" ht="15.75" thickBot="1" x14ac:dyDescent="0.3">
      <c r="A407" s="310"/>
      <c r="B407" s="319" t="s">
        <v>104</v>
      </c>
      <c r="C407" s="320">
        <f>C408+C409+C410+C411</f>
        <v>0</v>
      </c>
      <c r="D407" s="320">
        <f>D408+D409+D410+D411</f>
        <v>0</v>
      </c>
      <c r="E407" s="320">
        <f>E408+E409+E410+E411</f>
        <v>0</v>
      </c>
      <c r="F407" s="320">
        <f>F408+F409+F410+F411</f>
        <v>0</v>
      </c>
    </row>
    <row r="408" spans="1:8" ht="15.75" thickBot="1" x14ac:dyDescent="0.3">
      <c r="A408" s="310"/>
      <c r="B408" s="321" t="s">
        <v>51</v>
      </c>
      <c r="C408" s="322">
        <v>0</v>
      </c>
      <c r="D408" s="322"/>
      <c r="E408" s="322"/>
      <c r="F408" s="320"/>
    </row>
    <row r="409" spans="1:8" ht="15.75" thickBot="1" x14ac:dyDescent="0.3">
      <c r="A409" s="310"/>
      <c r="B409" s="321" t="s">
        <v>105</v>
      </c>
      <c r="C409" s="322"/>
      <c r="D409" s="322"/>
      <c r="E409" s="322"/>
      <c r="F409" s="320"/>
      <c r="H409" s="56"/>
    </row>
    <row r="410" spans="1:8" ht="15.75" thickBot="1" x14ac:dyDescent="0.3">
      <c r="A410" s="310"/>
      <c r="B410" s="321" t="s">
        <v>106</v>
      </c>
      <c r="C410" s="322"/>
      <c r="D410" s="322"/>
      <c r="E410" s="322"/>
      <c r="F410" s="320"/>
    </row>
    <row r="411" spans="1:8" ht="15.75" thickBot="1" x14ac:dyDescent="0.3">
      <c r="A411" s="310"/>
      <c r="B411" s="321" t="s">
        <v>107</v>
      </c>
      <c r="C411" s="322"/>
      <c r="D411" s="322"/>
      <c r="E411" s="322"/>
      <c r="F411" s="320"/>
    </row>
    <row r="412" spans="1:8" ht="15.75" thickBot="1" x14ac:dyDescent="0.3">
      <c r="A412" s="310"/>
      <c r="B412" s="319" t="s">
        <v>108</v>
      </c>
      <c r="C412" s="323">
        <f>C413</f>
        <v>36000</v>
      </c>
      <c r="D412" s="323">
        <f>D413</f>
        <v>145000</v>
      </c>
      <c r="E412" s="323">
        <f>E413</f>
        <v>54000</v>
      </c>
      <c r="F412" s="323">
        <f>F413</f>
        <v>0</v>
      </c>
    </row>
    <row r="413" spans="1:8" ht="15.75" thickBot="1" x14ac:dyDescent="0.3">
      <c r="A413" s="310"/>
      <c r="B413" s="321" t="s">
        <v>51</v>
      </c>
      <c r="C413" s="320">
        <v>36000</v>
      </c>
      <c r="D413" s="320">
        <v>145000</v>
      </c>
      <c r="E413" s="320">
        <v>54000</v>
      </c>
      <c r="F413" s="320">
        <v>0</v>
      </c>
    </row>
    <row r="414" spans="1:8" ht="15.75" thickBot="1" x14ac:dyDescent="0.3">
      <c r="A414" s="310"/>
      <c r="B414" s="321" t="s">
        <v>105</v>
      </c>
      <c r="C414" s="320"/>
      <c r="D414" s="320"/>
      <c r="E414" s="320"/>
      <c r="F414" s="320"/>
    </row>
    <row r="415" spans="1:8" ht="15.75" thickBot="1" x14ac:dyDescent="0.3">
      <c r="A415" s="310"/>
      <c r="B415" s="321" t="s">
        <v>106</v>
      </c>
      <c r="C415" s="320"/>
      <c r="D415" s="320"/>
      <c r="E415" s="320"/>
      <c r="F415" s="320"/>
    </row>
    <row r="416" spans="1:8" ht="15.75" thickBot="1" x14ac:dyDescent="0.3">
      <c r="A416" s="310"/>
      <c r="B416" s="321" t="s">
        <v>107</v>
      </c>
      <c r="C416" s="320"/>
      <c r="D416" s="320"/>
      <c r="E416" s="320"/>
      <c r="F416" s="320"/>
    </row>
    <row r="417" spans="1:7" ht="15.75" thickBot="1" x14ac:dyDescent="0.3">
      <c r="A417" s="310"/>
      <c r="B417" s="324" t="s">
        <v>59</v>
      </c>
      <c r="C417" s="325">
        <f>SUM(C412+C407)</f>
        <v>36000</v>
      </c>
      <c r="D417" s="325">
        <f>SUM(D412+D407)</f>
        <v>145000</v>
      </c>
      <c r="E417" s="325">
        <f>SUM(E412+E407)</f>
        <v>54000</v>
      </c>
      <c r="F417" s="325">
        <f>SUM(F412+F407)</f>
        <v>0</v>
      </c>
    </row>
    <row r="418" spans="1:7" ht="17.25" customHeight="1" thickBot="1" x14ac:dyDescent="0.3">
      <c r="A418" s="310"/>
      <c r="B418" s="326" t="s">
        <v>60</v>
      </c>
      <c r="C418" s="327">
        <f>IF(C417-C399=0,0,"Error")</f>
        <v>0</v>
      </c>
      <c r="D418" s="327">
        <f>IF(D417-D399=0,0,"Error")</f>
        <v>0</v>
      </c>
      <c r="E418" s="327">
        <f>IF(E417-E399=0,0,"Error")</f>
        <v>0</v>
      </c>
      <c r="F418" s="327">
        <f>IF(F417-F399=0,0,"Error")</f>
        <v>0</v>
      </c>
    </row>
    <row r="419" spans="1:7" ht="41.45" customHeight="1" thickBot="1" x14ac:dyDescent="0.3">
      <c r="A419" s="310"/>
      <c r="B419" s="311" t="s">
        <v>61</v>
      </c>
      <c r="C419" s="825" t="s">
        <v>389</v>
      </c>
      <c r="D419" s="826"/>
      <c r="E419" s="328" t="s">
        <v>200</v>
      </c>
      <c r="F419" s="329"/>
    </row>
    <row r="420" spans="1:7" ht="27" customHeight="1" thickBot="1" x14ac:dyDescent="0.3">
      <c r="A420" s="310"/>
      <c r="B420" s="314" t="s">
        <v>38</v>
      </c>
      <c r="C420" s="736" t="s">
        <v>390</v>
      </c>
      <c r="D420" s="737"/>
      <c r="E420" s="737"/>
      <c r="F420" s="766"/>
    </row>
    <row r="421" spans="1:7" ht="15.75" thickBot="1" x14ac:dyDescent="0.3">
      <c r="A421" s="310"/>
      <c r="B421" s="314" t="s">
        <v>40</v>
      </c>
      <c r="C421" s="710" t="s">
        <v>391</v>
      </c>
      <c r="D421" s="711"/>
      <c r="E421" s="711"/>
      <c r="F421" s="712"/>
    </row>
    <row r="422" spans="1:7" ht="12.75" customHeight="1" x14ac:dyDescent="0.25">
      <c r="A422" s="310"/>
      <c r="B422" s="713"/>
      <c r="C422" s="315">
        <v>2020</v>
      </c>
      <c r="D422" s="315">
        <v>2021</v>
      </c>
      <c r="E422" s="315">
        <v>2022</v>
      </c>
      <c r="F422" s="315">
        <v>2023</v>
      </c>
    </row>
    <row r="423" spans="1:7" ht="12.75" customHeight="1" thickBot="1" x14ac:dyDescent="0.3">
      <c r="A423" s="310"/>
      <c r="B423" s="714"/>
      <c r="C423" s="316" t="s">
        <v>1</v>
      </c>
      <c r="D423" s="316" t="s">
        <v>16</v>
      </c>
      <c r="E423" s="316" t="s">
        <v>16</v>
      </c>
      <c r="F423" s="316" t="s">
        <v>16</v>
      </c>
    </row>
    <row r="424" spans="1:7" ht="15.75" thickBot="1" x14ac:dyDescent="0.3">
      <c r="A424" s="310"/>
      <c r="B424" s="314" t="s">
        <v>42</v>
      </c>
      <c r="C424" s="317">
        <v>0</v>
      </c>
      <c r="D424" s="317">
        <v>0</v>
      </c>
      <c r="E424" s="317">
        <v>0</v>
      </c>
      <c r="F424" s="317">
        <v>0</v>
      </c>
    </row>
    <row r="425" spans="1:7" ht="15.75" thickBot="1" x14ac:dyDescent="0.3">
      <c r="A425" s="310"/>
      <c r="B425" s="314" t="s">
        <v>43</v>
      </c>
      <c r="C425" s="317">
        <v>0</v>
      </c>
      <c r="D425" s="317">
        <v>0</v>
      </c>
      <c r="E425" s="317">
        <f>E443</f>
        <v>85786</v>
      </c>
      <c r="F425" s="317">
        <f>F443</f>
        <v>0</v>
      </c>
    </row>
    <row r="426" spans="1:7" ht="15.75" thickBot="1" x14ac:dyDescent="0.3">
      <c r="A426" s="310"/>
      <c r="B426" s="314" t="s">
        <v>44</v>
      </c>
      <c r="C426" s="317">
        <v>0</v>
      </c>
      <c r="D426" s="317"/>
      <c r="E426" s="317"/>
      <c r="F426" s="317"/>
    </row>
    <row r="427" spans="1:7" ht="15.75" thickBot="1" x14ac:dyDescent="0.3">
      <c r="A427" s="310"/>
      <c r="B427" s="314" t="s">
        <v>45</v>
      </c>
      <c r="C427" s="318"/>
      <c r="D427" s="318"/>
      <c r="E427" s="318"/>
      <c r="F427" s="318"/>
    </row>
    <row r="428" spans="1:7" ht="15.75" thickBot="1" x14ac:dyDescent="0.3">
      <c r="A428" s="310"/>
      <c r="B428" s="314" t="s">
        <v>47</v>
      </c>
      <c r="C428" s="318"/>
      <c r="D428" s="318"/>
      <c r="E428" s="318"/>
      <c r="F428" s="318"/>
      <c r="G428" s="56"/>
    </row>
    <row r="429" spans="1:7" ht="15.75" thickBot="1" x14ac:dyDescent="0.3">
      <c r="A429" s="310"/>
      <c r="B429" s="314" t="s">
        <v>48</v>
      </c>
      <c r="C429" s="318"/>
      <c r="D429" s="318"/>
      <c r="E429" s="318"/>
      <c r="F429" s="318"/>
    </row>
    <row r="430" spans="1:7" ht="15.75" customHeight="1" thickBot="1" x14ac:dyDescent="0.3">
      <c r="A430" s="310"/>
      <c r="B430" s="715" t="s">
        <v>392</v>
      </c>
      <c r="C430" s="716"/>
      <c r="D430" s="716"/>
      <c r="E430" s="716"/>
      <c r="F430" s="717"/>
    </row>
    <row r="431" spans="1:7" ht="12.75" customHeight="1" x14ac:dyDescent="0.25">
      <c r="A431" s="310"/>
      <c r="B431" s="713"/>
      <c r="C431" s="315">
        <v>2020</v>
      </c>
      <c r="D431" s="315">
        <v>2021</v>
      </c>
      <c r="E431" s="315">
        <v>2022</v>
      </c>
      <c r="F431" s="315">
        <v>2023</v>
      </c>
    </row>
    <row r="432" spans="1:7" ht="12.75" customHeight="1" thickBot="1" x14ac:dyDescent="0.3">
      <c r="A432" s="310"/>
      <c r="B432" s="714"/>
      <c r="C432" s="316" t="s">
        <v>1</v>
      </c>
      <c r="D432" s="316" t="s">
        <v>16</v>
      </c>
      <c r="E432" s="316" t="s">
        <v>16</v>
      </c>
      <c r="F432" s="316" t="s">
        <v>16</v>
      </c>
    </row>
    <row r="433" spans="1:6" ht="15.75" thickBot="1" x14ac:dyDescent="0.3">
      <c r="A433" s="310"/>
      <c r="B433" s="319" t="s">
        <v>104</v>
      </c>
      <c r="C433" s="320">
        <f>C434+C435+C436+C437</f>
        <v>0</v>
      </c>
      <c r="D433" s="320">
        <f>D434+D435+D436+D437</f>
        <v>0</v>
      </c>
      <c r="E433" s="320">
        <f>E434+E435+E436+E437</f>
        <v>0</v>
      </c>
      <c r="F433" s="320">
        <f>F434+F435+F436+F437</f>
        <v>0</v>
      </c>
    </row>
    <row r="434" spans="1:6" ht="15.75" thickBot="1" x14ac:dyDescent="0.3">
      <c r="A434" s="310"/>
      <c r="B434" s="321" t="s">
        <v>51</v>
      </c>
      <c r="C434" s="330">
        <v>0</v>
      </c>
      <c r="D434" s="320">
        <v>0</v>
      </c>
      <c r="E434" s="320"/>
      <c r="F434" s="320"/>
    </row>
    <row r="435" spans="1:6" ht="15.75" thickBot="1" x14ac:dyDescent="0.3">
      <c r="A435" s="310"/>
      <c r="B435" s="321" t="s">
        <v>105</v>
      </c>
      <c r="C435" s="320"/>
      <c r="D435" s="320"/>
      <c r="E435" s="320"/>
      <c r="F435" s="320"/>
    </row>
    <row r="436" spans="1:6" ht="15.75" thickBot="1" x14ac:dyDescent="0.3">
      <c r="A436" s="310"/>
      <c r="B436" s="321" t="s">
        <v>106</v>
      </c>
      <c r="C436" s="320"/>
      <c r="D436" s="320"/>
      <c r="E436" s="320"/>
      <c r="F436" s="320"/>
    </row>
    <row r="437" spans="1:6" ht="15.75" thickBot="1" x14ac:dyDescent="0.3">
      <c r="A437" s="310"/>
      <c r="B437" s="321" t="s">
        <v>107</v>
      </c>
      <c r="C437" s="320"/>
      <c r="D437" s="320"/>
      <c r="E437" s="320"/>
      <c r="F437" s="320"/>
    </row>
    <row r="438" spans="1:6" ht="15.75" thickBot="1" x14ac:dyDescent="0.3">
      <c r="A438" s="310"/>
      <c r="B438" s="319" t="s">
        <v>108</v>
      </c>
      <c r="C438" s="330"/>
      <c r="D438" s="331">
        <f>D439+D440+D441+D442</f>
        <v>0</v>
      </c>
      <c r="E438" s="331">
        <f>E439+E440+E441+E442</f>
        <v>85786</v>
      </c>
      <c r="F438" s="331">
        <f>F439+F440+F441+F442</f>
        <v>0</v>
      </c>
    </row>
    <row r="439" spans="1:6" ht="15.75" thickBot="1" x14ac:dyDescent="0.3">
      <c r="A439" s="310"/>
      <c r="B439" s="321" t="s">
        <v>51</v>
      </c>
      <c r="C439" s="320"/>
      <c r="D439" s="320">
        <v>0</v>
      </c>
      <c r="E439" s="320">
        <v>85786</v>
      </c>
      <c r="F439" s="320">
        <v>0</v>
      </c>
    </row>
    <row r="440" spans="1:6" ht="15.75" thickBot="1" x14ac:dyDescent="0.3">
      <c r="A440" s="310"/>
      <c r="B440" s="321" t="s">
        <v>105</v>
      </c>
      <c r="C440" s="320"/>
      <c r="D440" s="320"/>
      <c r="E440" s="320"/>
      <c r="F440" s="320"/>
    </row>
    <row r="441" spans="1:6" ht="15.75" thickBot="1" x14ac:dyDescent="0.3">
      <c r="A441" s="310"/>
      <c r="B441" s="321" t="s">
        <v>106</v>
      </c>
      <c r="C441" s="320"/>
      <c r="D441" s="320"/>
      <c r="E441" s="320"/>
      <c r="F441" s="320"/>
    </row>
    <row r="442" spans="1:6" ht="15.75" thickBot="1" x14ac:dyDescent="0.3">
      <c r="A442" s="310"/>
      <c r="B442" s="321" t="s">
        <v>107</v>
      </c>
      <c r="C442" s="320"/>
      <c r="D442" s="320"/>
      <c r="E442" s="320"/>
      <c r="F442" s="320"/>
    </row>
    <row r="443" spans="1:6" ht="15.75" thickBot="1" x14ac:dyDescent="0.3">
      <c r="A443" s="310"/>
      <c r="B443" s="324" t="s">
        <v>67</v>
      </c>
      <c r="C443" s="320">
        <f>C433+C438</f>
        <v>0</v>
      </c>
      <c r="D443" s="320">
        <f>D433+D438</f>
        <v>0</v>
      </c>
      <c r="E443" s="320">
        <f>E433+E438</f>
        <v>85786</v>
      </c>
      <c r="F443" s="320">
        <f>F433+F438</f>
        <v>0</v>
      </c>
    </row>
    <row r="444" spans="1:6" ht="17.25" customHeight="1" thickBot="1" x14ac:dyDescent="0.3">
      <c r="A444" s="310"/>
      <c r="B444" s="326" t="s">
        <v>60</v>
      </c>
      <c r="C444" s="327">
        <f>IF(C443-C425=0,0,"Error")</f>
        <v>0</v>
      </c>
      <c r="D444" s="327">
        <f>IF(D443-D425=0,0,"Error")</f>
        <v>0</v>
      </c>
      <c r="E444" s="327">
        <f>IF(E443-E425=0,0,"Error")</f>
        <v>0</v>
      </c>
      <c r="F444" s="327">
        <f>IF(F443-F425=0,0,"Error")</f>
        <v>0</v>
      </c>
    </row>
    <row r="445" spans="1:6" ht="36.75" customHeight="1" thickBot="1" x14ac:dyDescent="0.3">
      <c r="A445" s="310"/>
      <c r="B445" s="311" t="s">
        <v>111</v>
      </c>
      <c r="C445" s="764" t="s">
        <v>393</v>
      </c>
      <c r="D445" s="765"/>
      <c r="E445" s="312" t="s">
        <v>386</v>
      </c>
      <c r="F445" s="313"/>
    </row>
    <row r="446" spans="1:6" ht="27" customHeight="1" thickBot="1" x14ac:dyDescent="0.3">
      <c r="A446" s="310"/>
      <c r="B446" s="314" t="s">
        <v>38</v>
      </c>
      <c r="C446" s="736" t="s">
        <v>393</v>
      </c>
      <c r="D446" s="737"/>
      <c r="E446" s="737"/>
      <c r="F446" s="766"/>
    </row>
    <row r="447" spans="1:6" ht="15.75" thickBot="1" x14ac:dyDescent="0.3">
      <c r="A447" s="310"/>
      <c r="B447" s="314" t="s">
        <v>40</v>
      </c>
      <c r="C447" s="710" t="s">
        <v>202</v>
      </c>
      <c r="D447" s="711"/>
      <c r="E447" s="711"/>
      <c r="F447" s="712"/>
    </row>
    <row r="448" spans="1:6" ht="12.75" customHeight="1" x14ac:dyDescent="0.25">
      <c r="A448" s="310"/>
      <c r="B448" s="713"/>
      <c r="C448" s="315">
        <v>2020</v>
      </c>
      <c r="D448" s="315">
        <v>2021</v>
      </c>
      <c r="E448" s="315">
        <v>2022</v>
      </c>
      <c r="F448" s="315">
        <v>2023</v>
      </c>
    </row>
    <row r="449" spans="1:8" ht="12.75" customHeight="1" thickBot="1" x14ac:dyDescent="0.3">
      <c r="A449" s="310"/>
      <c r="B449" s="714"/>
      <c r="C449" s="316" t="s">
        <v>1</v>
      </c>
      <c r="D449" s="316" t="s">
        <v>16</v>
      </c>
      <c r="E449" s="316" t="s">
        <v>16</v>
      </c>
      <c r="F449" s="316" t="s">
        <v>16</v>
      </c>
    </row>
    <row r="450" spans="1:8" ht="15.75" thickBot="1" x14ac:dyDescent="0.3">
      <c r="A450" s="310"/>
      <c r="B450" s="314" t="s">
        <v>42</v>
      </c>
      <c r="C450" s="317">
        <v>0</v>
      </c>
      <c r="D450" s="317">
        <v>0</v>
      </c>
      <c r="E450" s="317">
        <v>0</v>
      </c>
      <c r="F450" s="317">
        <v>0</v>
      </c>
    </row>
    <row r="451" spans="1:8" ht="15.75" thickBot="1" x14ac:dyDescent="0.3">
      <c r="A451" s="310"/>
      <c r="B451" s="314" t="s">
        <v>43</v>
      </c>
      <c r="C451" s="317"/>
      <c r="D451" s="317">
        <f>D469</f>
        <v>0</v>
      </c>
      <c r="E451" s="317">
        <f>E469</f>
        <v>0</v>
      </c>
      <c r="F451" s="317">
        <f>F469</f>
        <v>0</v>
      </c>
      <c r="G451" s="56"/>
    </row>
    <row r="452" spans="1:8" ht="15.75" thickBot="1" x14ac:dyDescent="0.3">
      <c r="A452" s="310"/>
      <c r="B452" s="314" t="s">
        <v>44</v>
      </c>
      <c r="C452" s="317"/>
      <c r="D452" s="317"/>
      <c r="E452" s="332"/>
      <c r="F452" s="332"/>
    </row>
    <row r="453" spans="1:8" ht="15.75" thickBot="1" x14ac:dyDescent="0.3">
      <c r="A453" s="310"/>
      <c r="B453" s="314" t="s">
        <v>45</v>
      </c>
      <c r="C453" s="318"/>
      <c r="D453" s="318" t="e">
        <f>D450/C450-1</f>
        <v>#DIV/0!</v>
      </c>
      <c r="E453" s="333"/>
      <c r="F453" s="333"/>
      <c r="H453" s="56"/>
    </row>
    <row r="454" spans="1:8" ht="15.75" thickBot="1" x14ac:dyDescent="0.3">
      <c r="A454" s="310"/>
      <c r="B454" s="314" t="s">
        <v>47</v>
      </c>
      <c r="C454" s="318"/>
      <c r="D454" s="318" t="e">
        <f>D451/C451-1</f>
        <v>#DIV/0!</v>
      </c>
      <c r="E454" s="318"/>
      <c r="F454" s="318"/>
    </row>
    <row r="455" spans="1:8" ht="15.75" thickBot="1" x14ac:dyDescent="0.3">
      <c r="A455" s="310"/>
      <c r="B455" s="314" t="s">
        <v>48</v>
      </c>
      <c r="C455" s="318"/>
      <c r="D455" s="318"/>
      <c r="E455" s="318"/>
      <c r="F455" s="318"/>
    </row>
    <row r="456" spans="1:8" ht="15.75" customHeight="1" thickBot="1" x14ac:dyDescent="0.3">
      <c r="A456" s="310"/>
      <c r="B456" s="715" t="s">
        <v>388</v>
      </c>
      <c r="C456" s="716"/>
      <c r="D456" s="716"/>
      <c r="E456" s="716"/>
      <c r="F456" s="717"/>
    </row>
    <row r="457" spans="1:8" ht="12.75" customHeight="1" x14ac:dyDescent="0.25">
      <c r="A457" s="310"/>
      <c r="B457" s="713"/>
      <c r="C457" s="315">
        <v>2020</v>
      </c>
      <c r="D457" s="315">
        <v>2021</v>
      </c>
      <c r="E457" s="315">
        <v>2022</v>
      </c>
      <c r="F457" s="315">
        <v>2023</v>
      </c>
    </row>
    <row r="458" spans="1:8" ht="12.75" customHeight="1" thickBot="1" x14ac:dyDescent="0.3">
      <c r="A458" s="310"/>
      <c r="B458" s="714"/>
      <c r="C458" s="316" t="s">
        <v>1</v>
      </c>
      <c r="D458" s="316" t="s">
        <v>16</v>
      </c>
      <c r="E458" s="316" t="s">
        <v>16</v>
      </c>
      <c r="F458" s="316" t="s">
        <v>16</v>
      </c>
    </row>
    <row r="459" spans="1:8" ht="15.75" thickBot="1" x14ac:dyDescent="0.3">
      <c r="A459" s="310"/>
      <c r="B459" s="319" t="s">
        <v>104</v>
      </c>
      <c r="C459" s="320"/>
      <c r="D459" s="320">
        <f>D460+D461+D462+D463</f>
        <v>0</v>
      </c>
      <c r="E459" s="320">
        <f>E460+E461+E462+E463</f>
        <v>0</v>
      </c>
      <c r="F459" s="320">
        <f>F460+F461+F462+F463</f>
        <v>0</v>
      </c>
    </row>
    <row r="460" spans="1:8" ht="15.75" thickBot="1" x14ac:dyDescent="0.3">
      <c r="A460" s="310"/>
      <c r="B460" s="321" t="s">
        <v>51</v>
      </c>
      <c r="C460" s="320"/>
      <c r="D460" s="320"/>
      <c r="E460" s="320"/>
      <c r="F460" s="320"/>
    </row>
    <row r="461" spans="1:8" ht="15.75" thickBot="1" x14ac:dyDescent="0.3">
      <c r="A461" s="310"/>
      <c r="B461" s="321" t="s">
        <v>105</v>
      </c>
      <c r="C461" s="320"/>
      <c r="D461" s="320"/>
      <c r="E461" s="320"/>
      <c r="F461" s="320"/>
      <c r="H461" s="56"/>
    </row>
    <row r="462" spans="1:8" ht="15.75" thickBot="1" x14ac:dyDescent="0.3">
      <c r="A462" s="310"/>
      <c r="B462" s="321" t="s">
        <v>106</v>
      </c>
      <c r="C462" s="320"/>
      <c r="D462" s="320"/>
      <c r="E462" s="320"/>
      <c r="F462" s="320"/>
    </row>
    <row r="463" spans="1:8" ht="15.75" thickBot="1" x14ac:dyDescent="0.3">
      <c r="A463" s="310"/>
      <c r="B463" s="321" t="s">
        <v>107</v>
      </c>
      <c r="C463" s="320"/>
      <c r="D463" s="320"/>
      <c r="E463" s="320"/>
      <c r="F463" s="320"/>
    </row>
    <row r="464" spans="1:8" ht="15.75" thickBot="1" x14ac:dyDescent="0.3">
      <c r="A464" s="310"/>
      <c r="B464" s="319" t="s">
        <v>108</v>
      </c>
      <c r="C464" s="330">
        <f>C465</f>
        <v>0</v>
      </c>
      <c r="D464" s="330">
        <f>+D466</f>
        <v>0</v>
      </c>
      <c r="E464" s="331">
        <f>+E466</f>
        <v>0</v>
      </c>
      <c r="F464" s="331">
        <f>+F466</f>
        <v>0</v>
      </c>
    </row>
    <row r="465" spans="1:6" ht="15.75" thickBot="1" x14ac:dyDescent="0.3">
      <c r="A465" s="310"/>
      <c r="B465" s="321" t="s">
        <v>51</v>
      </c>
      <c r="C465" s="320"/>
      <c r="D465" s="320">
        <v>0</v>
      </c>
      <c r="E465" s="320"/>
      <c r="F465" s="320"/>
    </row>
    <row r="466" spans="1:6" ht="15.75" thickBot="1" x14ac:dyDescent="0.3">
      <c r="A466" s="310"/>
      <c r="B466" s="321" t="s">
        <v>105</v>
      </c>
      <c r="C466" s="320"/>
      <c r="D466" s="320">
        <v>0</v>
      </c>
      <c r="E466" s="320">
        <v>0</v>
      </c>
      <c r="F466" s="320">
        <v>0</v>
      </c>
    </row>
    <row r="467" spans="1:6" ht="15.75" thickBot="1" x14ac:dyDescent="0.3">
      <c r="A467" s="310"/>
      <c r="B467" s="321" t="s">
        <v>106</v>
      </c>
      <c r="C467" s="320"/>
      <c r="D467" s="320"/>
      <c r="E467" s="320"/>
      <c r="F467" s="320"/>
    </row>
    <row r="468" spans="1:6" ht="15.75" thickBot="1" x14ac:dyDescent="0.3">
      <c r="A468" s="310"/>
      <c r="B468" s="321" t="s">
        <v>107</v>
      </c>
      <c r="C468" s="320"/>
      <c r="D468" s="320"/>
      <c r="E468" s="320"/>
      <c r="F468" s="320"/>
    </row>
    <row r="469" spans="1:6" ht="15.75" thickBot="1" x14ac:dyDescent="0.3">
      <c r="A469" s="310"/>
      <c r="B469" s="324" t="s">
        <v>59</v>
      </c>
      <c r="C469" s="325">
        <f>SUM(C464+C459)</f>
        <v>0</v>
      </c>
      <c r="D469" s="325">
        <f>+D464</f>
        <v>0</v>
      </c>
      <c r="E469" s="325">
        <f>SUM(E464+E459)</f>
        <v>0</v>
      </c>
      <c r="F469" s="325">
        <f>SUM(F464+F459)</f>
        <v>0</v>
      </c>
    </row>
    <row r="470" spans="1:6" ht="17.25" customHeight="1" thickBot="1" x14ac:dyDescent="0.3">
      <c r="A470" s="310"/>
      <c r="B470" s="326" t="s">
        <v>60</v>
      </c>
      <c r="C470" s="327">
        <f>IF(C469-C451=0,0,"Error")</f>
        <v>0</v>
      </c>
      <c r="D470" s="327">
        <f>IF(D469-D451=0,0,"Error")</f>
        <v>0</v>
      </c>
      <c r="E470" s="327">
        <f>IF(E469-E451=0,0,"Error")</f>
        <v>0</v>
      </c>
      <c r="F470" s="327">
        <f>IF(F469-F451=0,0,"Error")</f>
        <v>0</v>
      </c>
    </row>
    <row r="471" spans="1:6" ht="36" customHeight="1" thickBot="1" x14ac:dyDescent="0.3">
      <c r="A471" s="310"/>
      <c r="B471" s="311" t="s">
        <v>394</v>
      </c>
      <c r="C471" s="764" t="s">
        <v>395</v>
      </c>
      <c r="D471" s="765"/>
      <c r="E471" s="312" t="s">
        <v>386</v>
      </c>
      <c r="F471" s="313"/>
    </row>
    <row r="472" spans="1:6" ht="17.25" customHeight="1" thickBot="1" x14ac:dyDescent="0.3">
      <c r="A472" s="310"/>
      <c r="B472" s="314" t="s">
        <v>38</v>
      </c>
      <c r="C472" s="736" t="s">
        <v>396</v>
      </c>
      <c r="D472" s="737"/>
      <c r="E472" s="737"/>
      <c r="F472" s="766"/>
    </row>
    <row r="473" spans="1:6" ht="17.25" customHeight="1" thickBot="1" x14ac:dyDescent="0.3">
      <c r="A473" s="310"/>
      <c r="B473" s="314" t="s">
        <v>40</v>
      </c>
      <c r="C473" s="710" t="s">
        <v>202</v>
      </c>
      <c r="D473" s="711"/>
      <c r="E473" s="711"/>
      <c r="F473" s="712"/>
    </row>
    <row r="474" spans="1:6" ht="17.25" customHeight="1" x14ac:dyDescent="0.25">
      <c r="A474" s="310"/>
      <c r="B474" s="713"/>
      <c r="C474" s="315">
        <v>2020</v>
      </c>
      <c r="D474" s="315">
        <v>2021</v>
      </c>
      <c r="E474" s="315">
        <v>2022</v>
      </c>
      <c r="F474" s="315">
        <v>2023</v>
      </c>
    </row>
    <row r="475" spans="1:6" ht="17.25" customHeight="1" x14ac:dyDescent="0.25">
      <c r="A475" s="310"/>
      <c r="B475" s="830"/>
      <c r="C475" s="315" t="s">
        <v>1</v>
      </c>
      <c r="D475" s="315" t="s">
        <v>16</v>
      </c>
      <c r="E475" s="315" t="s">
        <v>16</v>
      </c>
      <c r="F475" s="315" t="s">
        <v>16</v>
      </c>
    </row>
    <row r="476" spans="1:6" ht="17.25" customHeight="1" x14ac:dyDescent="0.25">
      <c r="A476" s="310"/>
      <c r="B476" s="334" t="s">
        <v>42</v>
      </c>
      <c r="C476" s="335">
        <v>1</v>
      </c>
      <c r="D476" s="335"/>
      <c r="E476" s="335">
        <v>1</v>
      </c>
      <c r="F476" s="335">
        <v>1</v>
      </c>
    </row>
    <row r="477" spans="1:6" ht="17.25" customHeight="1" x14ac:dyDescent="0.25">
      <c r="A477" s="310"/>
      <c r="B477" s="334" t="s">
        <v>43</v>
      </c>
      <c r="C477" s="335">
        <f>C495</f>
        <v>0</v>
      </c>
      <c r="D477" s="335">
        <f>D495</f>
        <v>0</v>
      </c>
      <c r="E477" s="335">
        <f>E495</f>
        <v>8000</v>
      </c>
      <c r="F477" s="335">
        <f>F495</f>
        <v>36115</v>
      </c>
    </row>
    <row r="478" spans="1:6" ht="17.25" customHeight="1" x14ac:dyDescent="0.25">
      <c r="A478" s="310"/>
      <c r="B478" s="334" t="s">
        <v>44</v>
      </c>
      <c r="C478" s="335"/>
      <c r="D478" s="335"/>
      <c r="E478" s="335"/>
      <c r="F478" s="335"/>
    </row>
    <row r="479" spans="1:6" ht="17.25" customHeight="1" x14ac:dyDescent="0.25">
      <c r="A479" s="310"/>
      <c r="B479" s="334" t="s">
        <v>45</v>
      </c>
      <c r="C479" s="336"/>
      <c r="D479" s="254"/>
      <c r="E479" s="336">
        <f>D476/C476-1</f>
        <v>-1</v>
      </c>
      <c r="F479" s="336"/>
    </row>
    <row r="480" spans="1:6" ht="17.25" customHeight="1" x14ac:dyDescent="0.25">
      <c r="A480" s="310"/>
      <c r="B480" s="334" t="s">
        <v>47</v>
      </c>
      <c r="C480" s="336"/>
      <c r="D480" s="254"/>
      <c r="E480" s="336" t="e">
        <f>D477/C477-1</f>
        <v>#DIV/0!</v>
      </c>
      <c r="F480" s="336"/>
    </row>
    <row r="481" spans="1:7" ht="17.25" customHeight="1" x14ac:dyDescent="0.25">
      <c r="A481" s="310"/>
      <c r="B481" s="334" t="s">
        <v>48</v>
      </c>
      <c r="C481" s="336"/>
      <c r="D481" s="336"/>
      <c r="E481" s="336"/>
      <c r="F481" s="336"/>
    </row>
    <row r="482" spans="1:7" ht="17.25" customHeight="1" thickBot="1" x14ac:dyDescent="0.3">
      <c r="A482" s="310"/>
      <c r="B482" s="831" t="s">
        <v>397</v>
      </c>
      <c r="C482" s="832"/>
      <c r="D482" s="832"/>
      <c r="E482" s="832"/>
      <c r="F482" s="833"/>
    </row>
    <row r="483" spans="1:7" ht="17.25" customHeight="1" x14ac:dyDescent="0.25">
      <c r="A483" s="310"/>
      <c r="B483" s="713"/>
      <c r="C483" s="315">
        <v>2020</v>
      </c>
      <c r="D483" s="315">
        <v>2021</v>
      </c>
      <c r="E483" s="315">
        <v>2022</v>
      </c>
      <c r="F483" s="315">
        <v>2023</v>
      </c>
    </row>
    <row r="484" spans="1:7" ht="17.25" customHeight="1" thickBot="1" x14ac:dyDescent="0.3">
      <c r="A484" s="310"/>
      <c r="B484" s="714"/>
      <c r="C484" s="316" t="s">
        <v>1</v>
      </c>
      <c r="D484" s="316" t="s">
        <v>16</v>
      </c>
      <c r="E484" s="316" t="s">
        <v>16</v>
      </c>
      <c r="F484" s="316" t="s">
        <v>16</v>
      </c>
    </row>
    <row r="485" spans="1:7" ht="17.25" customHeight="1" thickBot="1" x14ac:dyDescent="0.3">
      <c r="A485" s="310"/>
      <c r="B485" s="319" t="s">
        <v>104</v>
      </c>
      <c r="C485" s="320">
        <f>C486+C487+C488+C489</f>
        <v>0</v>
      </c>
      <c r="D485" s="320">
        <f>D486+D487+D488+D489</f>
        <v>0</v>
      </c>
      <c r="E485" s="320">
        <f>E486+E487+E488+E489</f>
        <v>0</v>
      </c>
      <c r="F485" s="320">
        <f>F486+F487+F488+F489</f>
        <v>0</v>
      </c>
    </row>
    <row r="486" spans="1:7" ht="17.25" customHeight="1" thickBot="1" x14ac:dyDescent="0.3">
      <c r="A486" s="310"/>
      <c r="B486" s="321" t="s">
        <v>51</v>
      </c>
      <c r="C486" s="320">
        <v>0</v>
      </c>
      <c r="D486" s="320"/>
      <c r="E486" s="320"/>
      <c r="F486" s="320"/>
    </row>
    <row r="487" spans="1:7" ht="17.25" customHeight="1" thickBot="1" x14ac:dyDescent="0.3">
      <c r="A487" s="310"/>
      <c r="B487" s="321" t="s">
        <v>105</v>
      </c>
      <c r="C487" s="320"/>
      <c r="D487" s="320"/>
      <c r="E487" s="320"/>
      <c r="F487" s="320"/>
    </row>
    <row r="488" spans="1:7" ht="17.25" customHeight="1" thickBot="1" x14ac:dyDescent="0.3">
      <c r="A488" s="310"/>
      <c r="B488" s="321" t="s">
        <v>106</v>
      </c>
      <c r="C488" s="320"/>
      <c r="D488" s="320"/>
      <c r="E488" s="320"/>
      <c r="F488" s="320"/>
    </row>
    <row r="489" spans="1:7" ht="17.25" customHeight="1" thickBot="1" x14ac:dyDescent="0.3">
      <c r="A489" s="310"/>
      <c r="B489" s="321" t="s">
        <v>107</v>
      </c>
      <c r="C489" s="320"/>
      <c r="D489" s="320"/>
      <c r="E489" s="320"/>
      <c r="F489" s="320"/>
    </row>
    <row r="490" spans="1:7" ht="17.25" customHeight="1" thickBot="1" x14ac:dyDescent="0.3">
      <c r="A490" s="310"/>
      <c r="B490" s="319" t="s">
        <v>108</v>
      </c>
      <c r="C490" s="330">
        <f>C491</f>
        <v>0</v>
      </c>
      <c r="D490" s="330">
        <f>+D491+D492</f>
        <v>0</v>
      </c>
      <c r="E490" s="331">
        <f>+E491+E492</f>
        <v>8000</v>
      </c>
      <c r="F490" s="331">
        <f>+F491+F492</f>
        <v>36115</v>
      </c>
    </row>
    <row r="491" spans="1:7" ht="17.25" customHeight="1" thickBot="1" x14ac:dyDescent="0.3">
      <c r="A491" s="310"/>
      <c r="B491" s="321" t="s">
        <v>51</v>
      </c>
      <c r="C491" s="320"/>
      <c r="D491" s="320"/>
      <c r="E491" s="320">
        <v>8000</v>
      </c>
      <c r="F491" s="320">
        <v>36115</v>
      </c>
    </row>
    <row r="492" spans="1:7" ht="17.25" customHeight="1" thickBot="1" x14ac:dyDescent="0.3">
      <c r="A492" s="310"/>
      <c r="B492" s="321" t="s">
        <v>105</v>
      </c>
      <c r="C492" s="320"/>
      <c r="D492" s="320"/>
      <c r="E492" s="320">
        <v>0</v>
      </c>
      <c r="F492" s="320">
        <v>0</v>
      </c>
      <c r="G492" s="56"/>
    </row>
    <row r="493" spans="1:7" ht="17.25" customHeight="1" thickBot="1" x14ac:dyDescent="0.3">
      <c r="A493" s="310"/>
      <c r="B493" s="321" t="s">
        <v>106</v>
      </c>
      <c r="C493" s="320"/>
      <c r="D493" s="320"/>
      <c r="E493" s="320"/>
      <c r="F493" s="320"/>
    </row>
    <row r="494" spans="1:7" ht="17.25" customHeight="1" thickBot="1" x14ac:dyDescent="0.3">
      <c r="A494" s="310"/>
      <c r="B494" s="321" t="s">
        <v>107</v>
      </c>
      <c r="C494" s="320"/>
      <c r="D494" s="320"/>
      <c r="E494" s="320"/>
      <c r="F494" s="320"/>
    </row>
    <row r="495" spans="1:7" ht="17.25" customHeight="1" thickBot="1" x14ac:dyDescent="0.3">
      <c r="A495" s="310"/>
      <c r="B495" s="324" t="s">
        <v>81</v>
      </c>
      <c r="C495" s="325">
        <f>SUM(C490+C485)</f>
        <v>0</v>
      </c>
      <c r="D495" s="325">
        <f>+D492</f>
        <v>0</v>
      </c>
      <c r="E495" s="325">
        <f>SUM(E490+E485)</f>
        <v>8000</v>
      </c>
      <c r="F495" s="325">
        <f>SUM(F490+F485)</f>
        <v>36115</v>
      </c>
    </row>
    <row r="496" spans="1:7" ht="17.25" customHeight="1" thickBot="1" x14ac:dyDescent="0.3">
      <c r="A496" s="310"/>
      <c r="B496" s="326" t="s">
        <v>60</v>
      </c>
      <c r="C496" s="327">
        <f>IF(C495-C477=0,0,"Error")</f>
        <v>0</v>
      </c>
      <c r="D496" s="327">
        <f>IF(D495-D477=0,0,"Error")</f>
        <v>0</v>
      </c>
      <c r="E496" s="327">
        <f>IF(E495-E477=0,0,"Error")</f>
        <v>0</v>
      </c>
      <c r="F496" s="327">
        <f>IF(F495-F477=0,0,"Error")</f>
        <v>0</v>
      </c>
    </row>
    <row r="497" spans="2:9" ht="15.75" thickBot="1" x14ac:dyDescent="0.3">
      <c r="B497" s="90"/>
      <c r="C497" s="337"/>
      <c r="D497" s="91"/>
      <c r="E497" s="91"/>
      <c r="F497" s="91"/>
    </row>
    <row r="498" spans="2:9" ht="36.75" thickBot="1" x14ac:dyDescent="0.3">
      <c r="B498" s="21" t="s">
        <v>116</v>
      </c>
      <c r="C498" s="92">
        <v>912635</v>
      </c>
      <c r="D498" s="92">
        <f>D59+D96+D133+D170+D207+D236+D262+D306+D336+D362+D388+D417+D443+D469+D495</f>
        <v>1047970</v>
      </c>
      <c r="E498" s="92">
        <f>E59+E96+E133+E170+E207+E236+E262+E306+E336+E362+E388+E417+E443+E469+E495</f>
        <v>1164482</v>
      </c>
      <c r="F498" s="92">
        <f>F59+F96+F133+F170+F207+F236+F262+F306+F336+F362+F388+F417+F443+F469+F495</f>
        <v>972923</v>
      </c>
      <c r="G498" s="56"/>
      <c r="H498" s="56"/>
    </row>
    <row r="499" spans="2:9" ht="24" customHeight="1" thickBot="1" x14ac:dyDescent="0.3">
      <c r="B499" s="21" t="s">
        <v>117</v>
      </c>
      <c r="C499" s="92">
        <f>C500+C503+C506+C509+C512+C515+C518+C521+C526</f>
        <v>912635</v>
      </c>
      <c r="D499" s="92">
        <f>D500+D503+D506+D509+D512+D515+D518+D521+D526</f>
        <v>1047970</v>
      </c>
      <c r="E499" s="92">
        <f>E500+E503+E506+E509+E512+E515+E518+E521+E526</f>
        <v>1164482</v>
      </c>
      <c r="F499" s="92">
        <f>F500+F503+F506+F509+F512+F515+F518+F521+F526</f>
        <v>972923</v>
      </c>
      <c r="G499" s="56"/>
      <c r="H499" s="56"/>
      <c r="I499" s="56"/>
    </row>
    <row r="500" spans="2:9" ht="15.75" thickBot="1" x14ac:dyDescent="0.3">
      <c r="B500" s="37" t="s">
        <v>50</v>
      </c>
      <c r="C500" s="93">
        <f>C501+C502</f>
        <v>50800</v>
      </c>
      <c r="D500" s="93">
        <f>D501+D502</f>
        <v>67000</v>
      </c>
      <c r="E500" s="93">
        <f>E501+E502</f>
        <v>67000</v>
      </c>
      <c r="F500" s="93">
        <f>F501+F502</f>
        <v>67000</v>
      </c>
    </row>
    <row r="501" spans="2:9" ht="15.75" thickBot="1" x14ac:dyDescent="0.3">
      <c r="B501" s="38" t="s">
        <v>51</v>
      </c>
      <c r="C501" s="57">
        <f>C286+C187+C150+C113+C76+C39</f>
        <v>50800</v>
      </c>
      <c r="D501" s="57">
        <f>D286+D187+D150+D113+D76+D39</f>
        <v>67000</v>
      </c>
      <c r="E501" s="57">
        <f>E286+E187+E150+E113+E76+E39</f>
        <v>67000</v>
      </c>
      <c r="F501" s="57">
        <f>F286+F187+F150+F113+F76+F39</f>
        <v>67000</v>
      </c>
    </row>
    <row r="502" spans="2:9" ht="15.75" thickBot="1" x14ac:dyDescent="0.3">
      <c r="B502" s="38" t="s">
        <v>118</v>
      </c>
      <c r="C502" s="57">
        <f>C40+C77+C114</f>
        <v>0</v>
      </c>
      <c r="D502" s="57">
        <f>D40+D77+D114</f>
        <v>0</v>
      </c>
      <c r="E502" s="57">
        <f>E40+E77+E114</f>
        <v>0</v>
      </c>
      <c r="F502" s="57">
        <f>F40+F77+F114</f>
        <v>0</v>
      </c>
    </row>
    <row r="503" spans="2:9" ht="24.75" thickBot="1" x14ac:dyDescent="0.3">
      <c r="B503" s="37" t="s">
        <v>53</v>
      </c>
      <c r="C503" s="93">
        <f>C504+C505</f>
        <v>8200</v>
      </c>
      <c r="D503" s="93">
        <f>D504+D505</f>
        <v>11000</v>
      </c>
      <c r="E503" s="93">
        <f>E504+E505</f>
        <v>11000</v>
      </c>
      <c r="F503" s="93">
        <f>F504+F505</f>
        <v>11000</v>
      </c>
    </row>
    <row r="504" spans="2:9" ht="15.75" thickBot="1" x14ac:dyDescent="0.3">
      <c r="B504" s="38" t="s">
        <v>51</v>
      </c>
      <c r="C504" s="58">
        <f>C289+C190+C153+C116+C79+C42</f>
        <v>8200</v>
      </c>
      <c r="D504" s="58">
        <f>D289+D190+D153+D116+D79+D42</f>
        <v>11000</v>
      </c>
      <c r="E504" s="58">
        <f>E289+E190+E153+E116+E79+E42</f>
        <v>11000</v>
      </c>
      <c r="F504" s="58">
        <f>F289+F190+F153+F116+F79+F42</f>
        <v>11000</v>
      </c>
    </row>
    <row r="505" spans="2:9" ht="15.75" thickBot="1" x14ac:dyDescent="0.3">
      <c r="B505" s="38" t="s">
        <v>118</v>
      </c>
      <c r="C505" s="57">
        <f>C43+C80+C114</f>
        <v>0</v>
      </c>
      <c r="D505" s="57">
        <f>D43+D80+D114</f>
        <v>0</v>
      </c>
      <c r="E505" s="57">
        <f>E43+E80+E114</f>
        <v>0</v>
      </c>
      <c r="F505" s="57">
        <f>F43+F80+F114</f>
        <v>0</v>
      </c>
    </row>
    <row r="506" spans="2:9" ht="15.75" thickBot="1" x14ac:dyDescent="0.3">
      <c r="B506" s="37" t="s">
        <v>54</v>
      </c>
      <c r="C506" s="93">
        <f>C507+C508</f>
        <v>54000</v>
      </c>
      <c r="D506" s="93">
        <f>D507+D508</f>
        <v>55000</v>
      </c>
      <c r="E506" s="93">
        <f>E507+E508</f>
        <v>55000</v>
      </c>
      <c r="F506" s="93">
        <f>F507+F508</f>
        <v>55500</v>
      </c>
    </row>
    <row r="507" spans="2:9" ht="15.75" thickBot="1" x14ac:dyDescent="0.3">
      <c r="B507" s="38" t="s">
        <v>51</v>
      </c>
      <c r="C507" s="57">
        <f>C292+C193+C156+C119+C82+C45</f>
        <v>54000</v>
      </c>
      <c r="D507" s="57">
        <f>D292+D193+D156+D119+D82+D45</f>
        <v>55000</v>
      </c>
      <c r="E507" s="57">
        <f>E292+E193+E156+E119+E82+E45</f>
        <v>55000</v>
      </c>
      <c r="F507" s="57">
        <f>F292+F193+F156+F119+F82+F45</f>
        <v>55500</v>
      </c>
    </row>
    <row r="508" spans="2:9" ht="15.75" thickBot="1" x14ac:dyDescent="0.3">
      <c r="B508" s="38" t="s">
        <v>118</v>
      </c>
      <c r="C508" s="57">
        <f>C46+C83+C120</f>
        <v>0</v>
      </c>
      <c r="D508" s="57">
        <f>D46+D83+D120</f>
        <v>0</v>
      </c>
      <c r="E508" s="57">
        <f>E46+E83+E120</f>
        <v>0</v>
      </c>
      <c r="F508" s="57">
        <f>F46+F83+F120</f>
        <v>0</v>
      </c>
    </row>
    <row r="509" spans="2:9" ht="15.75" thickBot="1" x14ac:dyDescent="0.3">
      <c r="B509" s="37" t="s">
        <v>55</v>
      </c>
      <c r="C509" s="93">
        <f>C510+C511</f>
        <v>0</v>
      </c>
      <c r="D509" s="93">
        <f>D510+D511</f>
        <v>0</v>
      </c>
      <c r="E509" s="93">
        <f>E510+E511</f>
        <v>0</v>
      </c>
      <c r="F509" s="93">
        <f>F510+F511</f>
        <v>0</v>
      </c>
    </row>
    <row r="510" spans="2:9" ht="15.75" thickBot="1" x14ac:dyDescent="0.3">
      <c r="B510" s="38" t="s">
        <v>51</v>
      </c>
      <c r="C510" s="58">
        <f t="shared" ref="C510:F511" si="7">C48+C85+C122</f>
        <v>0</v>
      </c>
      <c r="D510" s="58">
        <f t="shared" si="7"/>
        <v>0</v>
      </c>
      <c r="E510" s="58">
        <f t="shared" si="7"/>
        <v>0</v>
      </c>
      <c r="F510" s="58">
        <f t="shared" si="7"/>
        <v>0</v>
      </c>
    </row>
    <row r="511" spans="2:9" ht="15.75" thickBot="1" x14ac:dyDescent="0.3">
      <c r="B511" s="38" t="s">
        <v>118</v>
      </c>
      <c r="C511" s="57">
        <f t="shared" si="7"/>
        <v>0</v>
      </c>
      <c r="D511" s="57">
        <f t="shared" si="7"/>
        <v>0</v>
      </c>
      <c r="E511" s="57">
        <f t="shared" si="7"/>
        <v>0</v>
      </c>
      <c r="F511" s="57">
        <f t="shared" si="7"/>
        <v>0</v>
      </c>
    </row>
    <row r="512" spans="2:9" ht="15.75" thickBot="1" x14ac:dyDescent="0.3">
      <c r="B512" s="37" t="s">
        <v>56</v>
      </c>
      <c r="C512" s="93">
        <f>C513+C514</f>
        <v>0</v>
      </c>
      <c r="D512" s="93">
        <f>D513+D514</f>
        <v>0</v>
      </c>
      <c r="E512" s="93">
        <f>E513+E514</f>
        <v>0</v>
      </c>
      <c r="F512" s="93">
        <f>F513+F514</f>
        <v>0</v>
      </c>
    </row>
    <row r="513" spans="2:13" ht="15.75" thickBot="1" x14ac:dyDescent="0.3">
      <c r="B513" s="38" t="s">
        <v>51</v>
      </c>
      <c r="C513" s="58">
        <f t="shared" ref="C513:F514" si="8">C51+C88+C125</f>
        <v>0</v>
      </c>
      <c r="D513" s="58">
        <f t="shared" si="8"/>
        <v>0</v>
      </c>
      <c r="E513" s="58">
        <f t="shared" si="8"/>
        <v>0</v>
      </c>
      <c r="F513" s="58">
        <f t="shared" si="8"/>
        <v>0</v>
      </c>
    </row>
    <row r="514" spans="2:13" ht="15.75" thickBot="1" x14ac:dyDescent="0.3">
      <c r="B514" s="38" t="s">
        <v>118</v>
      </c>
      <c r="C514" s="57">
        <f t="shared" si="8"/>
        <v>0</v>
      </c>
      <c r="D514" s="57">
        <f t="shared" si="8"/>
        <v>0</v>
      </c>
      <c r="E514" s="57">
        <f t="shared" si="8"/>
        <v>0</v>
      </c>
      <c r="F514" s="57">
        <f t="shared" si="8"/>
        <v>0</v>
      </c>
    </row>
    <row r="515" spans="2:13" ht="15.75" thickBot="1" x14ac:dyDescent="0.3">
      <c r="B515" s="37" t="s">
        <v>57</v>
      </c>
      <c r="C515" s="93">
        <f>C516+C517</f>
        <v>0</v>
      </c>
      <c r="D515" s="93">
        <f>D516+D517</f>
        <v>0</v>
      </c>
      <c r="E515" s="93">
        <f>E516+E517</f>
        <v>0</v>
      </c>
      <c r="F515" s="93">
        <f>F516+F517</f>
        <v>0</v>
      </c>
    </row>
    <row r="516" spans="2:13" ht="15.75" thickBot="1" x14ac:dyDescent="0.3">
      <c r="B516" s="38" t="s">
        <v>51</v>
      </c>
      <c r="C516" s="58">
        <f>C165</f>
        <v>0</v>
      </c>
      <c r="D516" s="58">
        <f>D165</f>
        <v>0</v>
      </c>
      <c r="E516" s="58">
        <f>E165</f>
        <v>0</v>
      </c>
      <c r="F516" s="58">
        <f>F165</f>
        <v>0</v>
      </c>
    </row>
    <row r="517" spans="2:13" ht="15.75" thickBot="1" x14ac:dyDescent="0.3">
      <c r="B517" s="38" t="s">
        <v>118</v>
      </c>
      <c r="C517" s="57">
        <f>C55+C92+C129</f>
        <v>0</v>
      </c>
      <c r="D517" s="57">
        <f>D55+D92+D129</f>
        <v>0</v>
      </c>
      <c r="E517" s="57">
        <f>E55+E92+E129</f>
        <v>0</v>
      </c>
      <c r="F517" s="57">
        <f>F55+F92+F129</f>
        <v>0</v>
      </c>
    </row>
    <row r="518" spans="2:13" ht="24.75" thickBot="1" x14ac:dyDescent="0.3">
      <c r="B518" s="37" t="s">
        <v>58</v>
      </c>
      <c r="C518" s="93">
        <f>C93+C56</f>
        <v>0</v>
      </c>
      <c r="D518" s="93">
        <f>D93+D56</f>
        <v>0</v>
      </c>
      <c r="E518" s="93">
        <f>E93+E56</f>
        <v>0</v>
      </c>
      <c r="F518" s="93">
        <f>F93+F56</f>
        <v>0</v>
      </c>
    </row>
    <row r="519" spans="2:13" ht="15.75" thickBot="1" x14ac:dyDescent="0.3">
      <c r="B519" s="38" t="s">
        <v>51</v>
      </c>
      <c r="C519" s="58">
        <f t="shared" ref="C519:F520" si="9">C57+C94+C131</f>
        <v>0</v>
      </c>
      <c r="D519" s="58">
        <f t="shared" si="9"/>
        <v>0</v>
      </c>
      <c r="E519" s="58">
        <f t="shared" si="9"/>
        <v>0</v>
      </c>
      <c r="F519" s="58">
        <f t="shared" si="9"/>
        <v>0</v>
      </c>
    </row>
    <row r="520" spans="2:13" ht="15.75" thickBot="1" x14ac:dyDescent="0.3">
      <c r="B520" s="38" t="s">
        <v>118</v>
      </c>
      <c r="C520" s="57">
        <f t="shared" si="9"/>
        <v>0</v>
      </c>
      <c r="D520" s="57">
        <f t="shared" si="9"/>
        <v>0</v>
      </c>
      <c r="E520" s="57">
        <f t="shared" si="9"/>
        <v>0</v>
      </c>
      <c r="F520" s="57">
        <f t="shared" si="9"/>
        <v>0</v>
      </c>
    </row>
    <row r="521" spans="2:13" ht="15.75" thickBot="1" x14ac:dyDescent="0.3">
      <c r="B521" s="37" t="s">
        <v>119</v>
      </c>
      <c r="C521" s="93">
        <f>C522+C523+C524+C525</f>
        <v>0</v>
      </c>
      <c r="D521" s="93">
        <f>D522+D523+D524+D525</f>
        <v>0</v>
      </c>
      <c r="E521" s="93">
        <f>E522+E523+E524+E525</f>
        <v>0</v>
      </c>
      <c r="F521" s="93">
        <f>F522+F523+F524+F525</f>
        <v>0</v>
      </c>
      <c r="J521" s="56"/>
    </row>
    <row r="522" spans="2:13" ht="15.75" thickBot="1" x14ac:dyDescent="0.3">
      <c r="B522" s="38" t="s">
        <v>51</v>
      </c>
      <c r="C522" s="58">
        <f>C434+C408+C379+C353+D327+C253+C227</f>
        <v>0</v>
      </c>
      <c r="D522" s="58">
        <f>D434+D408+D379+D353+E327+D253+D227</f>
        <v>0</v>
      </c>
      <c r="E522" s="58">
        <f>E434+E408+E379+E353+F327+E253+E227</f>
        <v>0</v>
      </c>
      <c r="F522" s="58">
        <f>F434+F408+F379+F353+G327+F253+F227</f>
        <v>0</v>
      </c>
      <c r="G522" s="56"/>
      <c r="H522" s="56"/>
      <c r="I522" s="56"/>
    </row>
    <row r="523" spans="2:13" ht="15.75" thickBot="1" x14ac:dyDescent="0.3">
      <c r="B523" s="38" t="s">
        <v>120</v>
      </c>
      <c r="C523" s="58">
        <f t="shared" ref="C523:F525" si="10">C354+D328+C254+C228</f>
        <v>0</v>
      </c>
      <c r="D523" s="58">
        <f t="shared" si="10"/>
        <v>0</v>
      </c>
      <c r="E523" s="58">
        <f t="shared" si="10"/>
        <v>0</v>
      </c>
      <c r="F523" s="58">
        <f t="shared" si="10"/>
        <v>0</v>
      </c>
    </row>
    <row r="524" spans="2:13" ht="15.75" thickBot="1" x14ac:dyDescent="0.3">
      <c r="B524" s="38" t="s">
        <v>106</v>
      </c>
      <c r="C524" s="58">
        <f t="shared" si="10"/>
        <v>0</v>
      </c>
      <c r="D524" s="58">
        <f t="shared" si="10"/>
        <v>0</v>
      </c>
      <c r="E524" s="58">
        <f t="shared" si="10"/>
        <v>0</v>
      </c>
      <c r="F524" s="58">
        <f t="shared" si="10"/>
        <v>0</v>
      </c>
    </row>
    <row r="525" spans="2:13" ht="15.75" thickBot="1" x14ac:dyDescent="0.3">
      <c r="B525" s="38" t="s">
        <v>107</v>
      </c>
      <c r="C525" s="58">
        <f t="shared" si="10"/>
        <v>0</v>
      </c>
      <c r="D525" s="58">
        <f t="shared" si="10"/>
        <v>0</v>
      </c>
      <c r="E525" s="58">
        <f t="shared" si="10"/>
        <v>0</v>
      </c>
      <c r="F525" s="58">
        <f t="shared" si="10"/>
        <v>0</v>
      </c>
      <c r="M525" s="56"/>
    </row>
    <row r="526" spans="2:13" ht="15.75" thickBot="1" x14ac:dyDescent="0.3">
      <c r="B526" s="37" t="s">
        <v>121</v>
      </c>
      <c r="C526" s="93">
        <f>SUM(C527:C530)</f>
        <v>799635</v>
      </c>
      <c r="D526" s="93">
        <f>SUM(D527:D530)</f>
        <v>914970</v>
      </c>
      <c r="E526" s="93">
        <f>SUM(E527:E530)</f>
        <v>1031482</v>
      </c>
      <c r="F526" s="93">
        <f>SUM(F527:F530)</f>
        <v>839423</v>
      </c>
    </row>
    <row r="527" spans="2:13" ht="15.75" thickBot="1" x14ac:dyDescent="0.3">
      <c r="B527" s="38" t="s">
        <v>51</v>
      </c>
      <c r="C527" s="58">
        <f>C439+C413+C384+C358+C332+C258+C232+C465</f>
        <v>108145</v>
      </c>
      <c r="D527" s="58">
        <f>D439+D413+D384+D358+E332+D258+D232+D465</f>
        <v>197000</v>
      </c>
      <c r="E527" s="58">
        <f>E439+E413+E384+E358+F332+E258+E232+E465+E491</f>
        <v>147786</v>
      </c>
      <c r="F527" s="58">
        <f>F439+F413+F384+F358+G332+F258+F232+F465+F491</f>
        <v>36115</v>
      </c>
      <c r="G527" s="56"/>
      <c r="H527" s="193"/>
      <c r="I527" s="193"/>
      <c r="J527" s="4"/>
      <c r="K527" s="4"/>
    </row>
    <row r="528" spans="2:13" ht="15.75" thickBot="1" x14ac:dyDescent="0.3">
      <c r="B528" s="38" t="s">
        <v>120</v>
      </c>
      <c r="C528" s="58">
        <f>C440+C414+C385+C359+C333+C259+C233+C466</f>
        <v>672600</v>
      </c>
      <c r="D528" s="58">
        <f>D440+D414+D385+D359+D333+D259+D233+D492</f>
        <v>679970</v>
      </c>
      <c r="E528" s="58">
        <f>E440+E414+E385+E359+E333+E259+E233</f>
        <v>761482</v>
      </c>
      <c r="F528" s="58">
        <f>F440+F414+F385+F359+F333+F259+F233</f>
        <v>669423</v>
      </c>
      <c r="G528" s="56"/>
      <c r="H528" s="193"/>
      <c r="I528" s="193"/>
      <c r="J528" s="4"/>
      <c r="K528" s="193"/>
    </row>
    <row r="529" spans="1:12" ht="64.5" customHeight="1" thickBot="1" x14ac:dyDescent="0.3">
      <c r="B529" s="38" t="s">
        <v>106</v>
      </c>
      <c r="C529" s="58">
        <f>C441+C415+C386+C360+C334+C260+C234+C467</f>
        <v>8000</v>
      </c>
      <c r="D529" s="58">
        <f>D441+D415+D386+D360+E334+D260+D234</f>
        <v>0</v>
      </c>
      <c r="E529" s="58">
        <f>E441+E415+E386+E360+F334+E260+E234</f>
        <v>0</v>
      </c>
      <c r="F529" s="58">
        <v>0</v>
      </c>
      <c r="G529" s="56"/>
      <c r="H529" s="56"/>
      <c r="I529" s="193"/>
      <c r="J529" s="338"/>
      <c r="K529" s="193"/>
      <c r="L529" s="56"/>
    </row>
    <row r="530" spans="1:12" ht="15.75" thickBot="1" x14ac:dyDescent="0.3">
      <c r="B530" s="38" t="s">
        <v>107</v>
      </c>
      <c r="C530" s="58">
        <f>C442+C416+C387+C361+C335+C261+C235+C468</f>
        <v>10890</v>
      </c>
      <c r="D530" s="58">
        <f>D442+D416+D387+D361+E335+D261+D235</f>
        <v>38000</v>
      </c>
      <c r="E530" s="58">
        <f>E442+E416+E387+E361+F335+E261+E235</f>
        <v>122214</v>
      </c>
      <c r="F530" s="58">
        <f>F442+F416+F387+F361+G335+F261+F235</f>
        <v>133885</v>
      </c>
      <c r="H530" s="4"/>
      <c r="I530" s="4"/>
      <c r="J530" s="4"/>
      <c r="K530" s="4"/>
    </row>
    <row r="531" spans="1:12" ht="15.75" thickBot="1" x14ac:dyDescent="0.3">
      <c r="B531" s="50" t="s">
        <v>60</v>
      </c>
      <c r="C531" s="52">
        <f>IF(C499-C498=0,0,"Error")</f>
        <v>0</v>
      </c>
      <c r="D531" s="52">
        <f>IF(D499-D498=0,0,"Error")</f>
        <v>0</v>
      </c>
      <c r="E531" s="52">
        <f>IF(E499-E498=0,0,"Error")</f>
        <v>0</v>
      </c>
      <c r="F531" s="52">
        <f>IF(F499-F498=0,0,"Error")</f>
        <v>0</v>
      </c>
      <c r="G531" s="56"/>
      <c r="I531" s="56"/>
    </row>
    <row r="532" spans="1:12" ht="15.75" thickBot="1" x14ac:dyDescent="0.3">
      <c r="B532" s="339"/>
      <c r="C532" s="53"/>
      <c r="D532" s="53"/>
      <c r="E532" s="53"/>
      <c r="F532" s="53"/>
    </row>
    <row r="533" spans="1:12" ht="48" x14ac:dyDescent="0.25">
      <c r="A533" s="827" t="s">
        <v>122</v>
      </c>
      <c r="B533" s="236" t="s">
        <v>3</v>
      </c>
      <c r="C533" s="237" t="s">
        <v>398</v>
      </c>
      <c r="D533" s="340" t="s">
        <v>6</v>
      </c>
      <c r="E533" s="236" t="s">
        <v>3</v>
      </c>
      <c r="F533" s="237" t="s">
        <v>124</v>
      </c>
    </row>
    <row r="534" spans="1:12" x14ac:dyDescent="0.25">
      <c r="A534" s="828"/>
      <c r="B534" s="96" t="s">
        <v>4</v>
      </c>
      <c r="C534" s="238"/>
      <c r="D534" s="341"/>
      <c r="E534" s="96" t="s">
        <v>4</v>
      </c>
      <c r="F534" s="238"/>
    </row>
    <row r="535" spans="1:12" ht="15.75" thickBot="1" x14ac:dyDescent="0.3">
      <c r="A535" s="829"/>
      <c r="B535" s="239" t="s">
        <v>5</v>
      </c>
      <c r="C535" s="240" t="s">
        <v>135</v>
      </c>
      <c r="D535" s="342"/>
      <c r="E535" s="239" t="s">
        <v>5</v>
      </c>
      <c r="F535" s="240" t="s">
        <v>135</v>
      </c>
    </row>
    <row r="536" spans="1:12" x14ac:dyDescent="0.25">
      <c r="B536" s="339"/>
      <c r="C536" s="53"/>
      <c r="D536" s="53"/>
      <c r="E536" s="53"/>
      <c r="F536" s="53"/>
      <c r="G536" s="56"/>
      <c r="H536" s="56"/>
      <c r="I536" s="56"/>
    </row>
    <row r="537" spans="1:12" ht="15.75" thickBot="1" x14ac:dyDescent="0.3">
      <c r="B537" s="56"/>
      <c r="C537" s="56"/>
      <c r="D537" s="56"/>
      <c r="E537" s="53"/>
      <c r="F537" s="53"/>
      <c r="G537" s="56"/>
      <c r="H537" s="56"/>
      <c r="I537" s="56"/>
    </row>
    <row r="538" spans="1:12" ht="24" x14ac:dyDescent="0.25">
      <c r="B538" s="340" t="s">
        <v>7</v>
      </c>
      <c r="C538" s="236" t="s">
        <v>3</v>
      </c>
      <c r="D538" s="237" t="s">
        <v>125</v>
      </c>
    </row>
    <row r="539" spans="1:12" x14ac:dyDescent="0.25">
      <c r="B539" s="341"/>
      <c r="C539" s="96" t="s">
        <v>4</v>
      </c>
      <c r="D539" s="238"/>
    </row>
    <row r="540" spans="1:12" ht="15.75" thickBot="1" x14ac:dyDescent="0.3">
      <c r="B540" s="342"/>
      <c r="C540" s="239" t="s">
        <v>5</v>
      </c>
      <c r="D540" s="240" t="s">
        <v>135</v>
      </c>
    </row>
  </sheetData>
  <mergeCells count="115">
    <mergeCell ref="A533:A535"/>
    <mergeCell ref="C471:D471"/>
    <mergeCell ref="C472:F472"/>
    <mergeCell ref="C473:F473"/>
    <mergeCell ref="B474:B475"/>
    <mergeCell ref="B482:F482"/>
    <mergeCell ref="B483:B484"/>
    <mergeCell ref="C445:D445"/>
    <mergeCell ref="C446:F446"/>
    <mergeCell ref="C447:F447"/>
    <mergeCell ref="B448:B449"/>
    <mergeCell ref="B456:F456"/>
    <mergeCell ref="B457:B458"/>
    <mergeCell ref="C419:D419"/>
    <mergeCell ref="C420:F420"/>
    <mergeCell ref="C421:F421"/>
    <mergeCell ref="B422:B423"/>
    <mergeCell ref="B430:F430"/>
    <mergeCell ref="B431:B432"/>
    <mergeCell ref="C393:D393"/>
    <mergeCell ref="C394:F394"/>
    <mergeCell ref="C395:F395"/>
    <mergeCell ref="B396:B397"/>
    <mergeCell ref="B404:F404"/>
    <mergeCell ref="B405:B406"/>
    <mergeCell ref="B367:B368"/>
    <mergeCell ref="B375:F375"/>
    <mergeCell ref="B376:B377"/>
    <mergeCell ref="B390:F390"/>
    <mergeCell ref="B391:F391"/>
    <mergeCell ref="C392:F392"/>
    <mergeCell ref="C340:F340"/>
    <mergeCell ref="B341:B342"/>
    <mergeCell ref="B349:F349"/>
    <mergeCell ref="B350:B351"/>
    <mergeCell ref="C364:F364"/>
    <mergeCell ref="C366:F366"/>
    <mergeCell ref="C313:F313"/>
    <mergeCell ref="C314:F314"/>
    <mergeCell ref="B315:B316"/>
    <mergeCell ref="B323:F323"/>
    <mergeCell ref="B324:B325"/>
    <mergeCell ref="C338:F338"/>
    <mergeCell ref="B283:B284"/>
    <mergeCell ref="B308:F308"/>
    <mergeCell ref="B309:F309"/>
    <mergeCell ref="B310:F310"/>
    <mergeCell ref="C311:F311"/>
    <mergeCell ref="E312:F312"/>
    <mergeCell ref="B270:F270"/>
    <mergeCell ref="C271:F271"/>
    <mergeCell ref="C272:F272"/>
    <mergeCell ref="C273:F273"/>
    <mergeCell ref="B274:B275"/>
    <mergeCell ref="B282:F282"/>
    <mergeCell ref="B241:B242"/>
    <mergeCell ref="B249:F249"/>
    <mergeCell ref="B250:B251"/>
    <mergeCell ref="C264:F264"/>
    <mergeCell ref="B265:F265"/>
    <mergeCell ref="B269:F269"/>
    <mergeCell ref="C214:F214"/>
    <mergeCell ref="B215:B216"/>
    <mergeCell ref="B223:F223"/>
    <mergeCell ref="B224:B225"/>
    <mergeCell ref="C239:F239"/>
    <mergeCell ref="C240:F240"/>
    <mergeCell ref="B184:B185"/>
    <mergeCell ref="B209:F209"/>
    <mergeCell ref="B210:F210"/>
    <mergeCell ref="C211:F211"/>
    <mergeCell ref="E212:F212"/>
    <mergeCell ref="C213:F213"/>
    <mergeCell ref="B147:B148"/>
    <mergeCell ref="C172:F172"/>
    <mergeCell ref="C173:F173"/>
    <mergeCell ref="C174:F174"/>
    <mergeCell ref="B175:B176"/>
    <mergeCell ref="B183:F183"/>
    <mergeCell ref="B110:B111"/>
    <mergeCell ref="C135:F135"/>
    <mergeCell ref="C136:F136"/>
    <mergeCell ref="C137:F137"/>
    <mergeCell ref="B138:B139"/>
    <mergeCell ref="B146:F146"/>
    <mergeCell ref="B73:B74"/>
    <mergeCell ref="C98:F98"/>
    <mergeCell ref="C99:F99"/>
    <mergeCell ref="C100:F100"/>
    <mergeCell ref="B101:B102"/>
    <mergeCell ref="B109:F109"/>
    <mergeCell ref="B36:B37"/>
    <mergeCell ref="C61:F61"/>
    <mergeCell ref="C62:F62"/>
    <mergeCell ref="C63:F63"/>
    <mergeCell ref="B64:B65"/>
    <mergeCell ref="B72:F72"/>
    <mergeCell ref="C26:F26"/>
    <mergeCell ref="B27:B28"/>
    <mergeCell ref="B35:F35"/>
    <mergeCell ref="B8:F10"/>
    <mergeCell ref="C11:F11"/>
    <mergeCell ref="B12:B13"/>
    <mergeCell ref="C19:F19"/>
    <mergeCell ref="B20:F20"/>
    <mergeCell ref="B22:F22"/>
    <mergeCell ref="A1:F1"/>
    <mergeCell ref="B2:F2"/>
    <mergeCell ref="C4:F4"/>
    <mergeCell ref="C5:F5"/>
    <mergeCell ref="C6:F6"/>
    <mergeCell ref="B7:F7"/>
    <mergeCell ref="B23:F23"/>
    <mergeCell ref="C24:F24"/>
    <mergeCell ref="C25:F25"/>
  </mergeCells>
  <pageMargins left="0.7" right="0.7" top="0.75" bottom="0.7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N2871"/>
  <sheetViews>
    <sheetView topLeftCell="A337" workbookViewId="0">
      <selection activeCell="J363" sqref="J363"/>
    </sheetView>
  </sheetViews>
  <sheetFormatPr defaultRowHeight="15" x14ac:dyDescent="0.25"/>
  <cols>
    <col min="1" max="1" width="9.7109375" style="498" customWidth="1"/>
    <col min="2" max="2" width="12.5703125" style="498" customWidth="1"/>
    <col min="3" max="3" width="26.5703125" style="498" customWidth="1"/>
    <col min="4" max="4" width="23.28515625" style="498" customWidth="1"/>
    <col min="5" max="5" width="13.7109375" style="498" customWidth="1"/>
    <col min="6" max="6" width="12.28515625" style="498" customWidth="1"/>
    <col min="7" max="7" width="11.85546875" style="498" customWidth="1"/>
    <col min="8" max="8" width="9.7109375" customWidth="1"/>
    <col min="9" max="9" width="14.28515625" customWidth="1"/>
    <col min="10" max="10" width="11" customWidth="1"/>
    <col min="11" max="11" width="17.42578125" bestFit="1" customWidth="1"/>
    <col min="257" max="257" width="9.7109375" customWidth="1"/>
    <col min="258" max="258" width="12.5703125" customWidth="1"/>
    <col min="259" max="259" width="26.5703125" customWidth="1"/>
    <col min="260" max="260" width="23.28515625" customWidth="1"/>
    <col min="261" max="261" width="13.7109375" customWidth="1"/>
    <col min="262" max="262" width="12.28515625" customWidth="1"/>
    <col min="263" max="263" width="11.85546875" customWidth="1"/>
    <col min="264" max="264" width="9.7109375" customWidth="1"/>
    <col min="265" max="265" width="14.28515625" customWidth="1"/>
    <col min="266" max="266" width="11" customWidth="1"/>
    <col min="267" max="267" width="17.42578125" bestFit="1" customWidth="1"/>
    <col min="513" max="513" width="9.7109375" customWidth="1"/>
    <col min="514" max="514" width="12.5703125" customWidth="1"/>
    <col min="515" max="515" width="26.5703125" customWidth="1"/>
    <col min="516" max="516" width="23.28515625" customWidth="1"/>
    <col min="517" max="517" width="13.7109375" customWidth="1"/>
    <col min="518" max="518" width="12.28515625" customWidth="1"/>
    <col min="519" max="519" width="11.85546875" customWidth="1"/>
    <col min="520" max="520" width="9.7109375" customWidth="1"/>
    <col min="521" max="521" width="14.28515625" customWidth="1"/>
    <col min="522" max="522" width="11" customWidth="1"/>
    <col min="523" max="523" width="17.42578125" bestFit="1" customWidth="1"/>
    <col min="769" max="769" width="9.7109375" customWidth="1"/>
    <col min="770" max="770" width="12.5703125" customWidth="1"/>
    <col min="771" max="771" width="26.5703125" customWidth="1"/>
    <col min="772" max="772" width="23.28515625" customWidth="1"/>
    <col min="773" max="773" width="13.7109375" customWidth="1"/>
    <col min="774" max="774" width="12.28515625" customWidth="1"/>
    <col min="775" max="775" width="11.85546875" customWidth="1"/>
    <col min="776" max="776" width="9.7109375" customWidth="1"/>
    <col min="777" max="777" width="14.28515625" customWidth="1"/>
    <col min="778" max="778" width="11" customWidth="1"/>
    <col min="779" max="779" width="17.42578125" bestFit="1" customWidth="1"/>
    <col min="1025" max="1025" width="9.7109375" customWidth="1"/>
    <col min="1026" max="1026" width="12.5703125" customWidth="1"/>
    <col min="1027" max="1027" width="26.5703125" customWidth="1"/>
    <col min="1028" max="1028" width="23.28515625" customWidth="1"/>
    <col min="1029" max="1029" width="13.7109375" customWidth="1"/>
    <col min="1030" max="1030" width="12.28515625" customWidth="1"/>
    <col min="1031" max="1031" width="11.85546875" customWidth="1"/>
    <col min="1032" max="1032" width="9.7109375" customWidth="1"/>
    <col min="1033" max="1033" width="14.28515625" customWidth="1"/>
    <col min="1034" max="1034" width="11" customWidth="1"/>
    <col min="1035" max="1035" width="17.42578125" bestFit="1" customWidth="1"/>
    <col min="1281" max="1281" width="9.7109375" customWidth="1"/>
    <col min="1282" max="1282" width="12.5703125" customWidth="1"/>
    <col min="1283" max="1283" width="26.5703125" customWidth="1"/>
    <col min="1284" max="1284" width="23.28515625" customWidth="1"/>
    <col min="1285" max="1285" width="13.7109375" customWidth="1"/>
    <col min="1286" max="1286" width="12.28515625" customWidth="1"/>
    <col min="1287" max="1287" width="11.85546875" customWidth="1"/>
    <col min="1288" max="1288" width="9.7109375" customWidth="1"/>
    <col min="1289" max="1289" width="14.28515625" customWidth="1"/>
    <col min="1290" max="1290" width="11" customWidth="1"/>
    <col min="1291" max="1291" width="17.42578125" bestFit="1" customWidth="1"/>
    <col min="1537" max="1537" width="9.7109375" customWidth="1"/>
    <col min="1538" max="1538" width="12.5703125" customWidth="1"/>
    <col min="1539" max="1539" width="26.5703125" customWidth="1"/>
    <col min="1540" max="1540" width="23.28515625" customWidth="1"/>
    <col min="1541" max="1541" width="13.7109375" customWidth="1"/>
    <col min="1542" max="1542" width="12.28515625" customWidth="1"/>
    <col min="1543" max="1543" width="11.85546875" customWidth="1"/>
    <col min="1544" max="1544" width="9.7109375" customWidth="1"/>
    <col min="1545" max="1545" width="14.28515625" customWidth="1"/>
    <col min="1546" max="1546" width="11" customWidth="1"/>
    <col min="1547" max="1547" width="17.42578125" bestFit="1" customWidth="1"/>
    <col min="1793" max="1793" width="9.7109375" customWidth="1"/>
    <col min="1794" max="1794" width="12.5703125" customWidth="1"/>
    <col min="1795" max="1795" width="26.5703125" customWidth="1"/>
    <col min="1796" max="1796" width="23.28515625" customWidth="1"/>
    <col min="1797" max="1797" width="13.7109375" customWidth="1"/>
    <col min="1798" max="1798" width="12.28515625" customWidth="1"/>
    <col min="1799" max="1799" width="11.85546875" customWidth="1"/>
    <col min="1800" max="1800" width="9.7109375" customWidth="1"/>
    <col min="1801" max="1801" width="14.28515625" customWidth="1"/>
    <col min="1802" max="1802" width="11" customWidth="1"/>
    <col min="1803" max="1803" width="17.42578125" bestFit="1" customWidth="1"/>
    <col min="2049" max="2049" width="9.7109375" customWidth="1"/>
    <col min="2050" max="2050" width="12.5703125" customWidth="1"/>
    <col min="2051" max="2051" width="26.5703125" customWidth="1"/>
    <col min="2052" max="2052" width="23.28515625" customWidth="1"/>
    <col min="2053" max="2053" width="13.7109375" customWidth="1"/>
    <col min="2054" max="2054" width="12.28515625" customWidth="1"/>
    <col min="2055" max="2055" width="11.85546875" customWidth="1"/>
    <col min="2056" max="2056" width="9.7109375" customWidth="1"/>
    <col min="2057" max="2057" width="14.28515625" customWidth="1"/>
    <col min="2058" max="2058" width="11" customWidth="1"/>
    <col min="2059" max="2059" width="17.42578125" bestFit="1" customWidth="1"/>
    <col min="2305" max="2305" width="9.7109375" customWidth="1"/>
    <col min="2306" max="2306" width="12.5703125" customWidth="1"/>
    <col min="2307" max="2307" width="26.5703125" customWidth="1"/>
    <col min="2308" max="2308" width="23.28515625" customWidth="1"/>
    <col min="2309" max="2309" width="13.7109375" customWidth="1"/>
    <col min="2310" max="2310" width="12.28515625" customWidth="1"/>
    <col min="2311" max="2311" width="11.85546875" customWidth="1"/>
    <col min="2312" max="2312" width="9.7109375" customWidth="1"/>
    <col min="2313" max="2313" width="14.28515625" customWidth="1"/>
    <col min="2314" max="2314" width="11" customWidth="1"/>
    <col min="2315" max="2315" width="17.42578125" bestFit="1" customWidth="1"/>
    <col min="2561" max="2561" width="9.7109375" customWidth="1"/>
    <col min="2562" max="2562" width="12.5703125" customWidth="1"/>
    <col min="2563" max="2563" width="26.5703125" customWidth="1"/>
    <col min="2564" max="2564" width="23.28515625" customWidth="1"/>
    <col min="2565" max="2565" width="13.7109375" customWidth="1"/>
    <col min="2566" max="2566" width="12.28515625" customWidth="1"/>
    <col min="2567" max="2567" width="11.85546875" customWidth="1"/>
    <col min="2568" max="2568" width="9.7109375" customWidth="1"/>
    <col min="2569" max="2569" width="14.28515625" customWidth="1"/>
    <col min="2570" max="2570" width="11" customWidth="1"/>
    <col min="2571" max="2571" width="17.42578125" bestFit="1" customWidth="1"/>
    <col min="2817" max="2817" width="9.7109375" customWidth="1"/>
    <col min="2818" max="2818" width="12.5703125" customWidth="1"/>
    <col min="2819" max="2819" width="26.5703125" customWidth="1"/>
    <col min="2820" max="2820" width="23.28515625" customWidth="1"/>
    <col min="2821" max="2821" width="13.7109375" customWidth="1"/>
    <col min="2822" max="2822" width="12.28515625" customWidth="1"/>
    <col min="2823" max="2823" width="11.85546875" customWidth="1"/>
    <col min="2824" max="2824" width="9.7109375" customWidth="1"/>
    <col min="2825" max="2825" width="14.28515625" customWidth="1"/>
    <col min="2826" max="2826" width="11" customWidth="1"/>
    <col min="2827" max="2827" width="17.42578125" bestFit="1" customWidth="1"/>
    <col min="3073" max="3073" width="9.7109375" customWidth="1"/>
    <col min="3074" max="3074" width="12.5703125" customWidth="1"/>
    <col min="3075" max="3075" width="26.5703125" customWidth="1"/>
    <col min="3076" max="3076" width="23.28515625" customWidth="1"/>
    <col min="3077" max="3077" width="13.7109375" customWidth="1"/>
    <col min="3078" max="3078" width="12.28515625" customWidth="1"/>
    <col min="3079" max="3079" width="11.85546875" customWidth="1"/>
    <col min="3080" max="3080" width="9.7109375" customWidth="1"/>
    <col min="3081" max="3081" width="14.28515625" customWidth="1"/>
    <col min="3082" max="3082" width="11" customWidth="1"/>
    <col min="3083" max="3083" width="17.42578125" bestFit="1" customWidth="1"/>
    <col min="3329" max="3329" width="9.7109375" customWidth="1"/>
    <col min="3330" max="3330" width="12.5703125" customWidth="1"/>
    <col min="3331" max="3331" width="26.5703125" customWidth="1"/>
    <col min="3332" max="3332" width="23.28515625" customWidth="1"/>
    <col min="3333" max="3333" width="13.7109375" customWidth="1"/>
    <col min="3334" max="3334" width="12.28515625" customWidth="1"/>
    <col min="3335" max="3335" width="11.85546875" customWidth="1"/>
    <col min="3336" max="3336" width="9.7109375" customWidth="1"/>
    <col min="3337" max="3337" width="14.28515625" customWidth="1"/>
    <col min="3338" max="3338" width="11" customWidth="1"/>
    <col min="3339" max="3339" width="17.42578125" bestFit="1" customWidth="1"/>
    <col min="3585" max="3585" width="9.7109375" customWidth="1"/>
    <col min="3586" max="3586" width="12.5703125" customWidth="1"/>
    <col min="3587" max="3587" width="26.5703125" customWidth="1"/>
    <col min="3588" max="3588" width="23.28515625" customWidth="1"/>
    <col min="3589" max="3589" width="13.7109375" customWidth="1"/>
    <col min="3590" max="3590" width="12.28515625" customWidth="1"/>
    <col min="3591" max="3591" width="11.85546875" customWidth="1"/>
    <col min="3592" max="3592" width="9.7109375" customWidth="1"/>
    <col min="3593" max="3593" width="14.28515625" customWidth="1"/>
    <col min="3594" max="3594" width="11" customWidth="1"/>
    <col min="3595" max="3595" width="17.42578125" bestFit="1" customWidth="1"/>
    <col min="3841" max="3841" width="9.7109375" customWidth="1"/>
    <col min="3842" max="3842" width="12.5703125" customWidth="1"/>
    <col min="3843" max="3843" width="26.5703125" customWidth="1"/>
    <col min="3844" max="3844" width="23.28515625" customWidth="1"/>
    <col min="3845" max="3845" width="13.7109375" customWidth="1"/>
    <col min="3846" max="3846" width="12.28515625" customWidth="1"/>
    <col min="3847" max="3847" width="11.85546875" customWidth="1"/>
    <col min="3848" max="3848" width="9.7109375" customWidth="1"/>
    <col min="3849" max="3849" width="14.28515625" customWidth="1"/>
    <col min="3850" max="3850" width="11" customWidth="1"/>
    <col min="3851" max="3851" width="17.42578125" bestFit="1" customWidth="1"/>
    <col min="4097" max="4097" width="9.7109375" customWidth="1"/>
    <col min="4098" max="4098" width="12.5703125" customWidth="1"/>
    <col min="4099" max="4099" width="26.5703125" customWidth="1"/>
    <col min="4100" max="4100" width="23.28515625" customWidth="1"/>
    <col min="4101" max="4101" width="13.7109375" customWidth="1"/>
    <col min="4102" max="4102" width="12.28515625" customWidth="1"/>
    <col min="4103" max="4103" width="11.85546875" customWidth="1"/>
    <col min="4104" max="4104" width="9.7109375" customWidth="1"/>
    <col min="4105" max="4105" width="14.28515625" customWidth="1"/>
    <col min="4106" max="4106" width="11" customWidth="1"/>
    <col min="4107" max="4107" width="17.42578125" bestFit="1" customWidth="1"/>
    <col min="4353" max="4353" width="9.7109375" customWidth="1"/>
    <col min="4354" max="4354" width="12.5703125" customWidth="1"/>
    <col min="4355" max="4355" width="26.5703125" customWidth="1"/>
    <col min="4356" max="4356" width="23.28515625" customWidth="1"/>
    <col min="4357" max="4357" width="13.7109375" customWidth="1"/>
    <col min="4358" max="4358" width="12.28515625" customWidth="1"/>
    <col min="4359" max="4359" width="11.85546875" customWidth="1"/>
    <col min="4360" max="4360" width="9.7109375" customWidth="1"/>
    <col min="4361" max="4361" width="14.28515625" customWidth="1"/>
    <col min="4362" max="4362" width="11" customWidth="1"/>
    <col min="4363" max="4363" width="17.42578125" bestFit="1" customWidth="1"/>
    <col min="4609" max="4609" width="9.7109375" customWidth="1"/>
    <col min="4610" max="4610" width="12.5703125" customWidth="1"/>
    <col min="4611" max="4611" width="26.5703125" customWidth="1"/>
    <col min="4612" max="4612" width="23.28515625" customWidth="1"/>
    <col min="4613" max="4613" width="13.7109375" customWidth="1"/>
    <col min="4614" max="4614" width="12.28515625" customWidth="1"/>
    <col min="4615" max="4615" width="11.85546875" customWidth="1"/>
    <col min="4616" max="4616" width="9.7109375" customWidth="1"/>
    <col min="4617" max="4617" width="14.28515625" customWidth="1"/>
    <col min="4618" max="4618" width="11" customWidth="1"/>
    <col min="4619" max="4619" width="17.42578125" bestFit="1" customWidth="1"/>
    <col min="4865" max="4865" width="9.7109375" customWidth="1"/>
    <col min="4866" max="4866" width="12.5703125" customWidth="1"/>
    <col min="4867" max="4867" width="26.5703125" customWidth="1"/>
    <col min="4868" max="4868" width="23.28515625" customWidth="1"/>
    <col min="4869" max="4869" width="13.7109375" customWidth="1"/>
    <col min="4870" max="4870" width="12.28515625" customWidth="1"/>
    <col min="4871" max="4871" width="11.85546875" customWidth="1"/>
    <col min="4872" max="4872" width="9.7109375" customWidth="1"/>
    <col min="4873" max="4873" width="14.28515625" customWidth="1"/>
    <col min="4874" max="4874" width="11" customWidth="1"/>
    <col min="4875" max="4875" width="17.42578125" bestFit="1" customWidth="1"/>
    <col min="5121" max="5121" width="9.7109375" customWidth="1"/>
    <col min="5122" max="5122" width="12.5703125" customWidth="1"/>
    <col min="5123" max="5123" width="26.5703125" customWidth="1"/>
    <col min="5124" max="5124" width="23.28515625" customWidth="1"/>
    <col min="5125" max="5125" width="13.7109375" customWidth="1"/>
    <col min="5126" max="5126" width="12.28515625" customWidth="1"/>
    <col min="5127" max="5127" width="11.85546875" customWidth="1"/>
    <col min="5128" max="5128" width="9.7109375" customWidth="1"/>
    <col min="5129" max="5129" width="14.28515625" customWidth="1"/>
    <col min="5130" max="5130" width="11" customWidth="1"/>
    <col min="5131" max="5131" width="17.42578125" bestFit="1" customWidth="1"/>
    <col min="5377" max="5377" width="9.7109375" customWidth="1"/>
    <col min="5378" max="5378" width="12.5703125" customWidth="1"/>
    <col min="5379" max="5379" width="26.5703125" customWidth="1"/>
    <col min="5380" max="5380" width="23.28515625" customWidth="1"/>
    <col min="5381" max="5381" width="13.7109375" customWidth="1"/>
    <col min="5382" max="5382" width="12.28515625" customWidth="1"/>
    <col min="5383" max="5383" width="11.85546875" customWidth="1"/>
    <col min="5384" max="5384" width="9.7109375" customWidth="1"/>
    <col min="5385" max="5385" width="14.28515625" customWidth="1"/>
    <col min="5386" max="5386" width="11" customWidth="1"/>
    <col min="5387" max="5387" width="17.42578125" bestFit="1" customWidth="1"/>
    <col min="5633" max="5633" width="9.7109375" customWidth="1"/>
    <col min="5634" max="5634" width="12.5703125" customWidth="1"/>
    <col min="5635" max="5635" width="26.5703125" customWidth="1"/>
    <col min="5636" max="5636" width="23.28515625" customWidth="1"/>
    <col min="5637" max="5637" width="13.7109375" customWidth="1"/>
    <col min="5638" max="5638" width="12.28515625" customWidth="1"/>
    <col min="5639" max="5639" width="11.85546875" customWidth="1"/>
    <col min="5640" max="5640" width="9.7109375" customWidth="1"/>
    <col min="5641" max="5641" width="14.28515625" customWidth="1"/>
    <col min="5642" max="5642" width="11" customWidth="1"/>
    <col min="5643" max="5643" width="17.42578125" bestFit="1" customWidth="1"/>
    <col min="5889" max="5889" width="9.7109375" customWidth="1"/>
    <col min="5890" max="5890" width="12.5703125" customWidth="1"/>
    <col min="5891" max="5891" width="26.5703125" customWidth="1"/>
    <col min="5892" max="5892" width="23.28515625" customWidth="1"/>
    <col min="5893" max="5893" width="13.7109375" customWidth="1"/>
    <col min="5894" max="5894" width="12.28515625" customWidth="1"/>
    <col min="5895" max="5895" width="11.85546875" customWidth="1"/>
    <col min="5896" max="5896" width="9.7109375" customWidth="1"/>
    <col min="5897" max="5897" width="14.28515625" customWidth="1"/>
    <col min="5898" max="5898" width="11" customWidth="1"/>
    <col min="5899" max="5899" width="17.42578125" bestFit="1" customWidth="1"/>
    <col min="6145" max="6145" width="9.7109375" customWidth="1"/>
    <col min="6146" max="6146" width="12.5703125" customWidth="1"/>
    <col min="6147" max="6147" width="26.5703125" customWidth="1"/>
    <col min="6148" max="6148" width="23.28515625" customWidth="1"/>
    <col min="6149" max="6149" width="13.7109375" customWidth="1"/>
    <col min="6150" max="6150" width="12.28515625" customWidth="1"/>
    <col min="6151" max="6151" width="11.85546875" customWidth="1"/>
    <col min="6152" max="6152" width="9.7109375" customWidth="1"/>
    <col min="6153" max="6153" width="14.28515625" customWidth="1"/>
    <col min="6154" max="6154" width="11" customWidth="1"/>
    <col min="6155" max="6155" width="17.42578125" bestFit="1" customWidth="1"/>
    <col min="6401" max="6401" width="9.7109375" customWidth="1"/>
    <col min="6402" max="6402" width="12.5703125" customWidth="1"/>
    <col min="6403" max="6403" width="26.5703125" customWidth="1"/>
    <col min="6404" max="6404" width="23.28515625" customWidth="1"/>
    <col min="6405" max="6405" width="13.7109375" customWidth="1"/>
    <col min="6406" max="6406" width="12.28515625" customWidth="1"/>
    <col min="6407" max="6407" width="11.85546875" customWidth="1"/>
    <col min="6408" max="6408" width="9.7109375" customWidth="1"/>
    <col min="6409" max="6409" width="14.28515625" customWidth="1"/>
    <col min="6410" max="6410" width="11" customWidth="1"/>
    <col min="6411" max="6411" width="17.42578125" bestFit="1" customWidth="1"/>
    <col min="6657" max="6657" width="9.7109375" customWidth="1"/>
    <col min="6658" max="6658" width="12.5703125" customWidth="1"/>
    <col min="6659" max="6659" width="26.5703125" customWidth="1"/>
    <col min="6660" max="6660" width="23.28515625" customWidth="1"/>
    <col min="6661" max="6661" width="13.7109375" customWidth="1"/>
    <col min="6662" max="6662" width="12.28515625" customWidth="1"/>
    <col min="6663" max="6663" width="11.85546875" customWidth="1"/>
    <col min="6664" max="6664" width="9.7109375" customWidth="1"/>
    <col min="6665" max="6665" width="14.28515625" customWidth="1"/>
    <col min="6666" max="6666" width="11" customWidth="1"/>
    <col min="6667" max="6667" width="17.42578125" bestFit="1" customWidth="1"/>
    <col min="6913" max="6913" width="9.7109375" customWidth="1"/>
    <col min="6914" max="6914" width="12.5703125" customWidth="1"/>
    <col min="6915" max="6915" width="26.5703125" customWidth="1"/>
    <col min="6916" max="6916" width="23.28515625" customWidth="1"/>
    <col min="6917" max="6917" width="13.7109375" customWidth="1"/>
    <col min="6918" max="6918" width="12.28515625" customWidth="1"/>
    <col min="6919" max="6919" width="11.85546875" customWidth="1"/>
    <col min="6920" max="6920" width="9.7109375" customWidth="1"/>
    <col min="6921" max="6921" width="14.28515625" customWidth="1"/>
    <col min="6922" max="6922" width="11" customWidth="1"/>
    <col min="6923" max="6923" width="17.42578125" bestFit="1" customWidth="1"/>
    <col min="7169" max="7169" width="9.7109375" customWidth="1"/>
    <col min="7170" max="7170" width="12.5703125" customWidth="1"/>
    <col min="7171" max="7171" width="26.5703125" customWidth="1"/>
    <col min="7172" max="7172" width="23.28515625" customWidth="1"/>
    <col min="7173" max="7173" width="13.7109375" customWidth="1"/>
    <col min="7174" max="7174" width="12.28515625" customWidth="1"/>
    <col min="7175" max="7175" width="11.85546875" customWidth="1"/>
    <col min="7176" max="7176" width="9.7109375" customWidth="1"/>
    <col min="7177" max="7177" width="14.28515625" customWidth="1"/>
    <col min="7178" max="7178" width="11" customWidth="1"/>
    <col min="7179" max="7179" width="17.42578125" bestFit="1" customWidth="1"/>
    <col min="7425" max="7425" width="9.7109375" customWidth="1"/>
    <col min="7426" max="7426" width="12.5703125" customWidth="1"/>
    <col min="7427" max="7427" width="26.5703125" customWidth="1"/>
    <col min="7428" max="7428" width="23.28515625" customWidth="1"/>
    <col min="7429" max="7429" width="13.7109375" customWidth="1"/>
    <col min="7430" max="7430" width="12.28515625" customWidth="1"/>
    <col min="7431" max="7431" width="11.85546875" customWidth="1"/>
    <col min="7432" max="7432" width="9.7109375" customWidth="1"/>
    <col min="7433" max="7433" width="14.28515625" customWidth="1"/>
    <col min="7434" max="7434" width="11" customWidth="1"/>
    <col min="7435" max="7435" width="17.42578125" bestFit="1" customWidth="1"/>
    <col min="7681" max="7681" width="9.7109375" customWidth="1"/>
    <col min="7682" max="7682" width="12.5703125" customWidth="1"/>
    <col min="7683" max="7683" width="26.5703125" customWidth="1"/>
    <col min="7684" max="7684" width="23.28515625" customWidth="1"/>
    <col min="7685" max="7685" width="13.7109375" customWidth="1"/>
    <col min="7686" max="7686" width="12.28515625" customWidth="1"/>
    <col min="7687" max="7687" width="11.85546875" customWidth="1"/>
    <col min="7688" max="7688" width="9.7109375" customWidth="1"/>
    <col min="7689" max="7689" width="14.28515625" customWidth="1"/>
    <col min="7690" max="7690" width="11" customWidth="1"/>
    <col min="7691" max="7691" width="17.42578125" bestFit="1" customWidth="1"/>
    <col min="7937" max="7937" width="9.7109375" customWidth="1"/>
    <col min="7938" max="7938" width="12.5703125" customWidth="1"/>
    <col min="7939" max="7939" width="26.5703125" customWidth="1"/>
    <col min="7940" max="7940" width="23.28515625" customWidth="1"/>
    <col min="7941" max="7941" width="13.7109375" customWidth="1"/>
    <col min="7942" max="7942" width="12.28515625" customWidth="1"/>
    <col min="7943" max="7943" width="11.85546875" customWidth="1"/>
    <col min="7944" max="7944" width="9.7109375" customWidth="1"/>
    <col min="7945" max="7945" width="14.28515625" customWidth="1"/>
    <col min="7946" max="7946" width="11" customWidth="1"/>
    <col min="7947" max="7947" width="17.42578125" bestFit="1" customWidth="1"/>
    <col min="8193" max="8193" width="9.7109375" customWidth="1"/>
    <col min="8194" max="8194" width="12.5703125" customWidth="1"/>
    <col min="8195" max="8195" width="26.5703125" customWidth="1"/>
    <col min="8196" max="8196" width="23.28515625" customWidth="1"/>
    <col min="8197" max="8197" width="13.7109375" customWidth="1"/>
    <col min="8198" max="8198" width="12.28515625" customWidth="1"/>
    <col min="8199" max="8199" width="11.85546875" customWidth="1"/>
    <col min="8200" max="8200" width="9.7109375" customWidth="1"/>
    <col min="8201" max="8201" width="14.28515625" customWidth="1"/>
    <col min="8202" max="8202" width="11" customWidth="1"/>
    <col min="8203" max="8203" width="17.42578125" bestFit="1" customWidth="1"/>
    <col min="8449" max="8449" width="9.7109375" customWidth="1"/>
    <col min="8450" max="8450" width="12.5703125" customWidth="1"/>
    <col min="8451" max="8451" width="26.5703125" customWidth="1"/>
    <col min="8452" max="8452" width="23.28515625" customWidth="1"/>
    <col min="8453" max="8453" width="13.7109375" customWidth="1"/>
    <col min="8454" max="8454" width="12.28515625" customWidth="1"/>
    <col min="8455" max="8455" width="11.85546875" customWidth="1"/>
    <col min="8456" max="8456" width="9.7109375" customWidth="1"/>
    <col min="8457" max="8457" width="14.28515625" customWidth="1"/>
    <col min="8458" max="8458" width="11" customWidth="1"/>
    <col min="8459" max="8459" width="17.42578125" bestFit="1" customWidth="1"/>
    <col min="8705" max="8705" width="9.7109375" customWidth="1"/>
    <col min="8706" max="8706" width="12.5703125" customWidth="1"/>
    <col min="8707" max="8707" width="26.5703125" customWidth="1"/>
    <col min="8708" max="8708" width="23.28515625" customWidth="1"/>
    <col min="8709" max="8709" width="13.7109375" customWidth="1"/>
    <col min="8710" max="8710" width="12.28515625" customWidth="1"/>
    <col min="8711" max="8711" width="11.85546875" customWidth="1"/>
    <col min="8712" max="8712" width="9.7109375" customWidth="1"/>
    <col min="8713" max="8713" width="14.28515625" customWidth="1"/>
    <col min="8714" max="8714" width="11" customWidth="1"/>
    <col min="8715" max="8715" width="17.42578125" bestFit="1" customWidth="1"/>
    <col min="8961" max="8961" width="9.7109375" customWidth="1"/>
    <col min="8962" max="8962" width="12.5703125" customWidth="1"/>
    <col min="8963" max="8963" width="26.5703125" customWidth="1"/>
    <col min="8964" max="8964" width="23.28515625" customWidth="1"/>
    <col min="8965" max="8965" width="13.7109375" customWidth="1"/>
    <col min="8966" max="8966" width="12.28515625" customWidth="1"/>
    <col min="8967" max="8967" width="11.85546875" customWidth="1"/>
    <col min="8968" max="8968" width="9.7109375" customWidth="1"/>
    <col min="8969" max="8969" width="14.28515625" customWidth="1"/>
    <col min="8970" max="8970" width="11" customWidth="1"/>
    <col min="8971" max="8971" width="17.42578125" bestFit="1" customWidth="1"/>
    <col min="9217" max="9217" width="9.7109375" customWidth="1"/>
    <col min="9218" max="9218" width="12.5703125" customWidth="1"/>
    <col min="9219" max="9219" width="26.5703125" customWidth="1"/>
    <col min="9220" max="9220" width="23.28515625" customWidth="1"/>
    <col min="9221" max="9221" width="13.7109375" customWidth="1"/>
    <col min="9222" max="9222" width="12.28515625" customWidth="1"/>
    <col min="9223" max="9223" width="11.85546875" customWidth="1"/>
    <col min="9224" max="9224" width="9.7109375" customWidth="1"/>
    <col min="9225" max="9225" width="14.28515625" customWidth="1"/>
    <col min="9226" max="9226" width="11" customWidth="1"/>
    <col min="9227" max="9227" width="17.42578125" bestFit="1" customWidth="1"/>
    <col min="9473" max="9473" width="9.7109375" customWidth="1"/>
    <col min="9474" max="9474" width="12.5703125" customWidth="1"/>
    <col min="9475" max="9475" width="26.5703125" customWidth="1"/>
    <col min="9476" max="9476" width="23.28515625" customWidth="1"/>
    <col min="9477" max="9477" width="13.7109375" customWidth="1"/>
    <col min="9478" max="9478" width="12.28515625" customWidth="1"/>
    <col min="9479" max="9479" width="11.85546875" customWidth="1"/>
    <col min="9480" max="9480" width="9.7109375" customWidth="1"/>
    <col min="9481" max="9481" width="14.28515625" customWidth="1"/>
    <col min="9482" max="9482" width="11" customWidth="1"/>
    <col min="9483" max="9483" width="17.42578125" bestFit="1" customWidth="1"/>
    <col min="9729" max="9729" width="9.7109375" customWidth="1"/>
    <col min="9730" max="9730" width="12.5703125" customWidth="1"/>
    <col min="9731" max="9731" width="26.5703125" customWidth="1"/>
    <col min="9732" max="9732" width="23.28515625" customWidth="1"/>
    <col min="9733" max="9733" width="13.7109375" customWidth="1"/>
    <col min="9734" max="9734" width="12.28515625" customWidth="1"/>
    <col min="9735" max="9735" width="11.85546875" customWidth="1"/>
    <col min="9736" max="9736" width="9.7109375" customWidth="1"/>
    <col min="9737" max="9737" width="14.28515625" customWidth="1"/>
    <col min="9738" max="9738" width="11" customWidth="1"/>
    <col min="9739" max="9739" width="17.42578125" bestFit="1" customWidth="1"/>
    <col min="9985" max="9985" width="9.7109375" customWidth="1"/>
    <col min="9986" max="9986" width="12.5703125" customWidth="1"/>
    <col min="9987" max="9987" width="26.5703125" customWidth="1"/>
    <col min="9988" max="9988" width="23.28515625" customWidth="1"/>
    <col min="9989" max="9989" width="13.7109375" customWidth="1"/>
    <col min="9990" max="9990" width="12.28515625" customWidth="1"/>
    <col min="9991" max="9991" width="11.85546875" customWidth="1"/>
    <col min="9992" max="9992" width="9.7109375" customWidth="1"/>
    <col min="9993" max="9993" width="14.28515625" customWidth="1"/>
    <col min="9994" max="9994" width="11" customWidth="1"/>
    <col min="9995" max="9995" width="17.42578125" bestFit="1" customWidth="1"/>
    <col min="10241" max="10241" width="9.7109375" customWidth="1"/>
    <col min="10242" max="10242" width="12.5703125" customWidth="1"/>
    <col min="10243" max="10243" width="26.5703125" customWidth="1"/>
    <col min="10244" max="10244" width="23.28515625" customWidth="1"/>
    <col min="10245" max="10245" width="13.7109375" customWidth="1"/>
    <col min="10246" max="10246" width="12.28515625" customWidth="1"/>
    <col min="10247" max="10247" width="11.85546875" customWidth="1"/>
    <col min="10248" max="10248" width="9.7109375" customWidth="1"/>
    <col min="10249" max="10249" width="14.28515625" customWidth="1"/>
    <col min="10250" max="10250" width="11" customWidth="1"/>
    <col min="10251" max="10251" width="17.42578125" bestFit="1" customWidth="1"/>
    <col min="10497" max="10497" width="9.7109375" customWidth="1"/>
    <col min="10498" max="10498" width="12.5703125" customWidth="1"/>
    <col min="10499" max="10499" width="26.5703125" customWidth="1"/>
    <col min="10500" max="10500" width="23.28515625" customWidth="1"/>
    <col min="10501" max="10501" width="13.7109375" customWidth="1"/>
    <col min="10502" max="10502" width="12.28515625" customWidth="1"/>
    <col min="10503" max="10503" width="11.85546875" customWidth="1"/>
    <col min="10504" max="10504" width="9.7109375" customWidth="1"/>
    <col min="10505" max="10505" width="14.28515625" customWidth="1"/>
    <col min="10506" max="10506" width="11" customWidth="1"/>
    <col min="10507" max="10507" width="17.42578125" bestFit="1" customWidth="1"/>
    <col min="10753" max="10753" width="9.7109375" customWidth="1"/>
    <col min="10754" max="10754" width="12.5703125" customWidth="1"/>
    <col min="10755" max="10755" width="26.5703125" customWidth="1"/>
    <col min="10756" max="10756" width="23.28515625" customWidth="1"/>
    <col min="10757" max="10757" width="13.7109375" customWidth="1"/>
    <col min="10758" max="10758" width="12.28515625" customWidth="1"/>
    <col min="10759" max="10759" width="11.85546875" customWidth="1"/>
    <col min="10760" max="10760" width="9.7109375" customWidth="1"/>
    <col min="10761" max="10761" width="14.28515625" customWidth="1"/>
    <col min="10762" max="10762" width="11" customWidth="1"/>
    <col min="10763" max="10763" width="17.42578125" bestFit="1" customWidth="1"/>
    <col min="11009" max="11009" width="9.7109375" customWidth="1"/>
    <col min="11010" max="11010" width="12.5703125" customWidth="1"/>
    <col min="11011" max="11011" width="26.5703125" customWidth="1"/>
    <col min="11012" max="11012" width="23.28515625" customWidth="1"/>
    <col min="11013" max="11013" width="13.7109375" customWidth="1"/>
    <col min="11014" max="11014" width="12.28515625" customWidth="1"/>
    <col min="11015" max="11015" width="11.85546875" customWidth="1"/>
    <col min="11016" max="11016" width="9.7109375" customWidth="1"/>
    <col min="11017" max="11017" width="14.28515625" customWidth="1"/>
    <col min="11018" max="11018" width="11" customWidth="1"/>
    <col min="11019" max="11019" width="17.42578125" bestFit="1" customWidth="1"/>
    <col min="11265" max="11265" width="9.7109375" customWidth="1"/>
    <col min="11266" max="11266" width="12.5703125" customWidth="1"/>
    <col min="11267" max="11267" width="26.5703125" customWidth="1"/>
    <col min="11268" max="11268" width="23.28515625" customWidth="1"/>
    <col min="11269" max="11269" width="13.7109375" customWidth="1"/>
    <col min="11270" max="11270" width="12.28515625" customWidth="1"/>
    <col min="11271" max="11271" width="11.85546875" customWidth="1"/>
    <col min="11272" max="11272" width="9.7109375" customWidth="1"/>
    <col min="11273" max="11273" width="14.28515625" customWidth="1"/>
    <col min="11274" max="11274" width="11" customWidth="1"/>
    <col min="11275" max="11275" width="17.42578125" bestFit="1" customWidth="1"/>
    <col min="11521" max="11521" width="9.7109375" customWidth="1"/>
    <col min="11522" max="11522" width="12.5703125" customWidth="1"/>
    <col min="11523" max="11523" width="26.5703125" customWidth="1"/>
    <col min="11524" max="11524" width="23.28515625" customWidth="1"/>
    <col min="11525" max="11525" width="13.7109375" customWidth="1"/>
    <col min="11526" max="11526" width="12.28515625" customWidth="1"/>
    <col min="11527" max="11527" width="11.85546875" customWidth="1"/>
    <col min="11528" max="11528" width="9.7109375" customWidth="1"/>
    <col min="11529" max="11529" width="14.28515625" customWidth="1"/>
    <col min="11530" max="11530" width="11" customWidth="1"/>
    <col min="11531" max="11531" width="17.42578125" bestFit="1" customWidth="1"/>
    <col min="11777" max="11777" width="9.7109375" customWidth="1"/>
    <col min="11778" max="11778" width="12.5703125" customWidth="1"/>
    <col min="11779" max="11779" width="26.5703125" customWidth="1"/>
    <col min="11780" max="11780" width="23.28515625" customWidth="1"/>
    <col min="11781" max="11781" width="13.7109375" customWidth="1"/>
    <col min="11782" max="11782" width="12.28515625" customWidth="1"/>
    <col min="11783" max="11783" width="11.85546875" customWidth="1"/>
    <col min="11784" max="11784" width="9.7109375" customWidth="1"/>
    <col min="11785" max="11785" width="14.28515625" customWidth="1"/>
    <col min="11786" max="11786" width="11" customWidth="1"/>
    <col min="11787" max="11787" width="17.42578125" bestFit="1" customWidth="1"/>
    <col min="12033" max="12033" width="9.7109375" customWidth="1"/>
    <col min="12034" max="12034" width="12.5703125" customWidth="1"/>
    <col min="12035" max="12035" width="26.5703125" customWidth="1"/>
    <col min="12036" max="12036" width="23.28515625" customWidth="1"/>
    <col min="12037" max="12037" width="13.7109375" customWidth="1"/>
    <col min="12038" max="12038" width="12.28515625" customWidth="1"/>
    <col min="12039" max="12039" width="11.85546875" customWidth="1"/>
    <col min="12040" max="12040" width="9.7109375" customWidth="1"/>
    <col min="12041" max="12041" width="14.28515625" customWidth="1"/>
    <col min="12042" max="12042" width="11" customWidth="1"/>
    <col min="12043" max="12043" width="17.42578125" bestFit="1" customWidth="1"/>
    <col min="12289" max="12289" width="9.7109375" customWidth="1"/>
    <col min="12290" max="12290" width="12.5703125" customWidth="1"/>
    <col min="12291" max="12291" width="26.5703125" customWidth="1"/>
    <col min="12292" max="12292" width="23.28515625" customWidth="1"/>
    <col min="12293" max="12293" width="13.7109375" customWidth="1"/>
    <col min="12294" max="12294" width="12.28515625" customWidth="1"/>
    <col min="12295" max="12295" width="11.85546875" customWidth="1"/>
    <col min="12296" max="12296" width="9.7109375" customWidth="1"/>
    <col min="12297" max="12297" width="14.28515625" customWidth="1"/>
    <col min="12298" max="12298" width="11" customWidth="1"/>
    <col min="12299" max="12299" width="17.42578125" bestFit="1" customWidth="1"/>
    <col min="12545" max="12545" width="9.7109375" customWidth="1"/>
    <col min="12546" max="12546" width="12.5703125" customWidth="1"/>
    <col min="12547" max="12547" width="26.5703125" customWidth="1"/>
    <col min="12548" max="12548" width="23.28515625" customWidth="1"/>
    <col min="12549" max="12549" width="13.7109375" customWidth="1"/>
    <col min="12550" max="12550" width="12.28515625" customWidth="1"/>
    <col min="12551" max="12551" width="11.85546875" customWidth="1"/>
    <col min="12552" max="12552" width="9.7109375" customWidth="1"/>
    <col min="12553" max="12553" width="14.28515625" customWidth="1"/>
    <col min="12554" max="12554" width="11" customWidth="1"/>
    <col min="12555" max="12555" width="17.42578125" bestFit="1" customWidth="1"/>
    <col min="12801" max="12801" width="9.7109375" customWidth="1"/>
    <col min="12802" max="12802" width="12.5703125" customWidth="1"/>
    <col min="12803" max="12803" width="26.5703125" customWidth="1"/>
    <col min="12804" max="12804" width="23.28515625" customWidth="1"/>
    <col min="12805" max="12805" width="13.7109375" customWidth="1"/>
    <col min="12806" max="12806" width="12.28515625" customWidth="1"/>
    <col min="12807" max="12807" width="11.85546875" customWidth="1"/>
    <col min="12808" max="12808" width="9.7109375" customWidth="1"/>
    <col min="12809" max="12809" width="14.28515625" customWidth="1"/>
    <col min="12810" max="12810" width="11" customWidth="1"/>
    <col min="12811" max="12811" width="17.42578125" bestFit="1" customWidth="1"/>
    <col min="13057" max="13057" width="9.7109375" customWidth="1"/>
    <col min="13058" max="13058" width="12.5703125" customWidth="1"/>
    <col min="13059" max="13059" width="26.5703125" customWidth="1"/>
    <col min="13060" max="13060" width="23.28515625" customWidth="1"/>
    <col min="13061" max="13061" width="13.7109375" customWidth="1"/>
    <col min="13062" max="13062" width="12.28515625" customWidth="1"/>
    <col min="13063" max="13063" width="11.85546875" customWidth="1"/>
    <col min="13064" max="13064" width="9.7109375" customWidth="1"/>
    <col min="13065" max="13065" width="14.28515625" customWidth="1"/>
    <col min="13066" max="13066" width="11" customWidth="1"/>
    <col min="13067" max="13067" width="17.42578125" bestFit="1" customWidth="1"/>
    <col min="13313" max="13313" width="9.7109375" customWidth="1"/>
    <col min="13314" max="13314" width="12.5703125" customWidth="1"/>
    <col min="13315" max="13315" width="26.5703125" customWidth="1"/>
    <col min="13316" max="13316" width="23.28515625" customWidth="1"/>
    <col min="13317" max="13317" width="13.7109375" customWidth="1"/>
    <col min="13318" max="13318" width="12.28515625" customWidth="1"/>
    <col min="13319" max="13319" width="11.85546875" customWidth="1"/>
    <col min="13320" max="13320" width="9.7109375" customWidth="1"/>
    <col min="13321" max="13321" width="14.28515625" customWidth="1"/>
    <col min="13322" max="13322" width="11" customWidth="1"/>
    <col min="13323" max="13323" width="17.42578125" bestFit="1" customWidth="1"/>
    <col min="13569" max="13569" width="9.7109375" customWidth="1"/>
    <col min="13570" max="13570" width="12.5703125" customWidth="1"/>
    <col min="13571" max="13571" width="26.5703125" customWidth="1"/>
    <col min="13572" max="13572" width="23.28515625" customWidth="1"/>
    <col min="13573" max="13573" width="13.7109375" customWidth="1"/>
    <col min="13574" max="13574" width="12.28515625" customWidth="1"/>
    <col min="13575" max="13575" width="11.85546875" customWidth="1"/>
    <col min="13576" max="13576" width="9.7109375" customWidth="1"/>
    <col min="13577" max="13577" width="14.28515625" customWidth="1"/>
    <col min="13578" max="13578" width="11" customWidth="1"/>
    <col min="13579" max="13579" width="17.42578125" bestFit="1" customWidth="1"/>
    <col min="13825" max="13825" width="9.7109375" customWidth="1"/>
    <col min="13826" max="13826" width="12.5703125" customWidth="1"/>
    <col min="13827" max="13827" width="26.5703125" customWidth="1"/>
    <col min="13828" max="13828" width="23.28515625" customWidth="1"/>
    <col min="13829" max="13829" width="13.7109375" customWidth="1"/>
    <col min="13830" max="13830" width="12.28515625" customWidth="1"/>
    <col min="13831" max="13831" width="11.85546875" customWidth="1"/>
    <col min="13832" max="13832" width="9.7109375" customWidth="1"/>
    <col min="13833" max="13833" width="14.28515625" customWidth="1"/>
    <col min="13834" max="13834" width="11" customWidth="1"/>
    <col min="13835" max="13835" width="17.42578125" bestFit="1" customWidth="1"/>
    <col min="14081" max="14081" width="9.7109375" customWidth="1"/>
    <col min="14082" max="14082" width="12.5703125" customWidth="1"/>
    <col min="14083" max="14083" width="26.5703125" customWidth="1"/>
    <col min="14084" max="14084" width="23.28515625" customWidth="1"/>
    <col min="14085" max="14085" width="13.7109375" customWidth="1"/>
    <col min="14086" max="14086" width="12.28515625" customWidth="1"/>
    <col min="14087" max="14087" width="11.85546875" customWidth="1"/>
    <col min="14088" max="14088" width="9.7109375" customWidth="1"/>
    <col min="14089" max="14089" width="14.28515625" customWidth="1"/>
    <col min="14090" max="14090" width="11" customWidth="1"/>
    <col min="14091" max="14091" width="17.42578125" bestFit="1" customWidth="1"/>
    <col min="14337" max="14337" width="9.7109375" customWidth="1"/>
    <col min="14338" max="14338" width="12.5703125" customWidth="1"/>
    <col min="14339" max="14339" width="26.5703125" customWidth="1"/>
    <col min="14340" max="14340" width="23.28515625" customWidth="1"/>
    <col min="14341" max="14341" width="13.7109375" customWidth="1"/>
    <col min="14342" max="14342" width="12.28515625" customWidth="1"/>
    <col min="14343" max="14343" width="11.85546875" customWidth="1"/>
    <col min="14344" max="14344" width="9.7109375" customWidth="1"/>
    <col min="14345" max="14345" width="14.28515625" customWidth="1"/>
    <col min="14346" max="14346" width="11" customWidth="1"/>
    <col min="14347" max="14347" width="17.42578125" bestFit="1" customWidth="1"/>
    <col min="14593" max="14593" width="9.7109375" customWidth="1"/>
    <col min="14594" max="14594" width="12.5703125" customWidth="1"/>
    <col min="14595" max="14595" width="26.5703125" customWidth="1"/>
    <col min="14596" max="14596" width="23.28515625" customWidth="1"/>
    <col min="14597" max="14597" width="13.7109375" customWidth="1"/>
    <col min="14598" max="14598" width="12.28515625" customWidth="1"/>
    <col min="14599" max="14599" width="11.85546875" customWidth="1"/>
    <col min="14600" max="14600" width="9.7109375" customWidth="1"/>
    <col min="14601" max="14601" width="14.28515625" customWidth="1"/>
    <col min="14602" max="14602" width="11" customWidth="1"/>
    <col min="14603" max="14603" width="17.42578125" bestFit="1" customWidth="1"/>
    <col min="14849" max="14849" width="9.7109375" customWidth="1"/>
    <col min="14850" max="14850" width="12.5703125" customWidth="1"/>
    <col min="14851" max="14851" width="26.5703125" customWidth="1"/>
    <col min="14852" max="14852" width="23.28515625" customWidth="1"/>
    <col min="14853" max="14853" width="13.7109375" customWidth="1"/>
    <col min="14854" max="14854" width="12.28515625" customWidth="1"/>
    <col min="14855" max="14855" width="11.85546875" customWidth="1"/>
    <col min="14856" max="14856" width="9.7109375" customWidth="1"/>
    <col min="14857" max="14857" width="14.28515625" customWidth="1"/>
    <col min="14858" max="14858" width="11" customWidth="1"/>
    <col min="14859" max="14859" width="17.42578125" bestFit="1" customWidth="1"/>
    <col min="15105" max="15105" width="9.7109375" customWidth="1"/>
    <col min="15106" max="15106" width="12.5703125" customWidth="1"/>
    <col min="15107" max="15107" width="26.5703125" customWidth="1"/>
    <col min="15108" max="15108" width="23.28515625" customWidth="1"/>
    <col min="15109" max="15109" width="13.7109375" customWidth="1"/>
    <col min="15110" max="15110" width="12.28515625" customWidth="1"/>
    <col min="15111" max="15111" width="11.85546875" customWidth="1"/>
    <col min="15112" max="15112" width="9.7109375" customWidth="1"/>
    <col min="15113" max="15113" width="14.28515625" customWidth="1"/>
    <col min="15114" max="15114" width="11" customWidth="1"/>
    <col min="15115" max="15115" width="17.42578125" bestFit="1" customWidth="1"/>
    <col min="15361" max="15361" width="9.7109375" customWidth="1"/>
    <col min="15362" max="15362" width="12.5703125" customWidth="1"/>
    <col min="15363" max="15363" width="26.5703125" customWidth="1"/>
    <col min="15364" max="15364" width="23.28515625" customWidth="1"/>
    <col min="15365" max="15365" width="13.7109375" customWidth="1"/>
    <col min="15366" max="15366" width="12.28515625" customWidth="1"/>
    <col min="15367" max="15367" width="11.85546875" customWidth="1"/>
    <col min="15368" max="15368" width="9.7109375" customWidth="1"/>
    <col min="15369" max="15369" width="14.28515625" customWidth="1"/>
    <col min="15370" max="15370" width="11" customWidth="1"/>
    <col min="15371" max="15371" width="17.42578125" bestFit="1" customWidth="1"/>
    <col min="15617" max="15617" width="9.7109375" customWidth="1"/>
    <col min="15618" max="15618" width="12.5703125" customWidth="1"/>
    <col min="15619" max="15619" width="26.5703125" customWidth="1"/>
    <col min="15620" max="15620" width="23.28515625" customWidth="1"/>
    <col min="15621" max="15621" width="13.7109375" customWidth="1"/>
    <col min="15622" max="15622" width="12.28515625" customWidth="1"/>
    <col min="15623" max="15623" width="11.85546875" customWidth="1"/>
    <col min="15624" max="15624" width="9.7109375" customWidth="1"/>
    <col min="15625" max="15625" width="14.28515625" customWidth="1"/>
    <col min="15626" max="15626" width="11" customWidth="1"/>
    <col min="15627" max="15627" width="17.42578125" bestFit="1" customWidth="1"/>
    <col min="15873" max="15873" width="9.7109375" customWidth="1"/>
    <col min="15874" max="15874" width="12.5703125" customWidth="1"/>
    <col min="15875" max="15875" width="26.5703125" customWidth="1"/>
    <col min="15876" max="15876" width="23.28515625" customWidth="1"/>
    <col min="15877" max="15877" width="13.7109375" customWidth="1"/>
    <col min="15878" max="15878" width="12.28515625" customWidth="1"/>
    <col min="15879" max="15879" width="11.85546875" customWidth="1"/>
    <col min="15880" max="15880" width="9.7109375" customWidth="1"/>
    <col min="15881" max="15881" width="14.28515625" customWidth="1"/>
    <col min="15882" max="15882" width="11" customWidth="1"/>
    <col min="15883" max="15883" width="17.42578125" bestFit="1" customWidth="1"/>
    <col min="16129" max="16129" width="9.7109375" customWidth="1"/>
    <col min="16130" max="16130" width="12.5703125" customWidth="1"/>
    <col min="16131" max="16131" width="26.5703125" customWidth="1"/>
    <col min="16132" max="16132" width="23.28515625" customWidth="1"/>
    <col min="16133" max="16133" width="13.7109375" customWidth="1"/>
    <col min="16134" max="16134" width="12.28515625" customWidth="1"/>
    <col min="16135" max="16135" width="11.85546875" customWidth="1"/>
    <col min="16136" max="16136" width="9.7109375" customWidth="1"/>
    <col min="16137" max="16137" width="14.28515625" customWidth="1"/>
    <col min="16138" max="16138" width="11" customWidth="1"/>
    <col min="16139" max="16139" width="17.42578125" bestFit="1" customWidth="1"/>
  </cols>
  <sheetData>
    <row r="3" spans="2:8" x14ac:dyDescent="0.25">
      <c r="B3" s="612" t="s">
        <v>299</v>
      </c>
      <c r="C3" s="612"/>
      <c r="D3" s="612"/>
      <c r="E3" s="612"/>
      <c r="F3" s="612"/>
      <c r="G3" s="612"/>
      <c r="H3" s="612"/>
    </row>
    <row r="4" spans="2:8" x14ac:dyDescent="0.25">
      <c r="B4" s="499"/>
      <c r="C4" s="834" t="s">
        <v>651</v>
      </c>
      <c r="D4" s="834"/>
      <c r="E4" s="834"/>
      <c r="F4" s="834"/>
      <c r="G4" s="834"/>
      <c r="H4" s="135"/>
    </row>
    <row r="5" spans="2:8" x14ac:dyDescent="0.25">
      <c r="B5" s="499"/>
      <c r="C5" s="500"/>
      <c r="D5" s="500"/>
      <c r="E5" s="500"/>
      <c r="F5" s="500"/>
      <c r="G5" s="500"/>
      <c r="H5" s="135"/>
    </row>
    <row r="6" spans="2:8" ht="15.75" thickBot="1" x14ac:dyDescent="0.3"/>
    <row r="7" spans="2:8" ht="26.25" thickBot="1" x14ac:dyDescent="0.3">
      <c r="C7" s="501" t="s">
        <v>10</v>
      </c>
      <c r="D7" s="835" t="s">
        <v>652</v>
      </c>
      <c r="E7" s="835"/>
      <c r="F7" s="835"/>
      <c r="G7" s="835"/>
    </row>
    <row r="8" spans="2:8" ht="15.75" thickBot="1" x14ac:dyDescent="0.3">
      <c r="C8" s="501" t="s">
        <v>0</v>
      </c>
      <c r="D8" s="836" t="s">
        <v>653</v>
      </c>
      <c r="E8" s="837"/>
      <c r="F8" s="837"/>
      <c r="G8" s="838"/>
    </row>
    <row r="9" spans="2:8" ht="15.75" thickBot="1" x14ac:dyDescent="0.3">
      <c r="C9" s="501" t="s">
        <v>11</v>
      </c>
      <c r="D9" s="839" t="s">
        <v>130</v>
      </c>
      <c r="E9" s="840"/>
      <c r="F9" s="840"/>
      <c r="G9" s="841"/>
    </row>
    <row r="10" spans="2:8" ht="15.75" thickBot="1" x14ac:dyDescent="0.3">
      <c r="C10" s="842" t="s">
        <v>2</v>
      </c>
      <c r="D10" s="843"/>
      <c r="E10" s="843"/>
      <c r="F10" s="843"/>
      <c r="G10" s="844"/>
    </row>
    <row r="11" spans="2:8" ht="15" customHeight="1" x14ac:dyDescent="0.25">
      <c r="C11" s="859" t="s">
        <v>654</v>
      </c>
      <c r="D11" s="860"/>
      <c r="E11" s="860"/>
      <c r="F11" s="860"/>
      <c r="G11" s="861"/>
    </row>
    <row r="12" spans="2:8" x14ac:dyDescent="0.25">
      <c r="C12" s="862"/>
      <c r="D12" s="863"/>
      <c r="E12" s="863"/>
      <c r="F12" s="863"/>
      <c r="G12" s="864"/>
    </row>
    <row r="13" spans="2:8" ht="48" customHeight="1" thickBot="1" x14ac:dyDescent="0.3">
      <c r="C13" s="865"/>
      <c r="D13" s="866"/>
      <c r="E13" s="866"/>
      <c r="F13" s="866"/>
      <c r="G13" s="867"/>
    </row>
    <row r="14" spans="2:8" ht="54" customHeight="1" thickBot="1" x14ac:dyDescent="0.3">
      <c r="C14" s="502" t="s">
        <v>13</v>
      </c>
      <c r="D14" s="868" t="s">
        <v>655</v>
      </c>
      <c r="E14" s="869"/>
      <c r="F14" s="869"/>
      <c r="G14" s="870"/>
    </row>
    <row r="15" spans="2:8" x14ac:dyDescent="0.25">
      <c r="C15" s="854" t="s">
        <v>15</v>
      </c>
      <c r="D15" s="503">
        <v>2020</v>
      </c>
      <c r="E15" s="503">
        <v>2021</v>
      </c>
      <c r="F15" s="503">
        <v>2022</v>
      </c>
      <c r="G15" s="503">
        <v>2023</v>
      </c>
    </row>
    <row r="16" spans="2:8" ht="15.75" thickBot="1" x14ac:dyDescent="0.3">
      <c r="C16" s="855"/>
      <c r="D16" s="504" t="s">
        <v>16</v>
      </c>
      <c r="E16" s="504" t="s">
        <v>16</v>
      </c>
      <c r="F16" s="504" t="s">
        <v>16</v>
      </c>
      <c r="G16" s="504" t="s">
        <v>16</v>
      </c>
    </row>
    <row r="17" spans="1:12" ht="23.25" thickBot="1" x14ac:dyDescent="0.3">
      <c r="C17" s="505" t="s">
        <v>656</v>
      </c>
      <c r="D17" s="506" t="s">
        <v>657</v>
      </c>
      <c r="E17" s="506" t="s">
        <v>657</v>
      </c>
      <c r="F17" s="506" t="s">
        <v>657</v>
      </c>
      <c r="G17" s="506" t="s">
        <v>657</v>
      </c>
    </row>
    <row r="18" spans="1:12" ht="45.75" thickBot="1" x14ac:dyDescent="0.3">
      <c r="A18" s="507"/>
      <c r="B18" s="507"/>
      <c r="C18" s="505" t="s">
        <v>658</v>
      </c>
      <c r="D18" s="508">
        <v>68</v>
      </c>
      <c r="E18" s="508">
        <v>70</v>
      </c>
      <c r="F18" s="508">
        <v>72.2</v>
      </c>
      <c r="G18" s="508">
        <v>73.599999999999994</v>
      </c>
    </row>
    <row r="19" spans="1:12" ht="15.75" thickBot="1" x14ac:dyDescent="0.3">
      <c r="A19" s="507"/>
      <c r="B19" s="507"/>
      <c r="C19" s="217"/>
      <c r="D19" s="509"/>
      <c r="E19" s="509"/>
      <c r="F19" s="509"/>
      <c r="G19" s="509"/>
    </row>
    <row r="20" spans="1:12" ht="28.5" customHeight="1" thickBot="1" x14ac:dyDescent="0.3">
      <c r="A20" s="507"/>
      <c r="B20" s="507"/>
      <c r="C20" s="510" t="s">
        <v>24</v>
      </c>
      <c r="D20" s="871" t="s">
        <v>659</v>
      </c>
      <c r="E20" s="872"/>
      <c r="F20" s="872"/>
      <c r="G20" s="873"/>
    </row>
    <row r="21" spans="1:12" ht="15.75" thickBot="1" x14ac:dyDescent="0.3">
      <c r="A21" s="507"/>
      <c r="B21" s="507"/>
      <c r="C21" s="778" t="s">
        <v>26</v>
      </c>
      <c r="D21" s="779"/>
      <c r="E21" s="779"/>
      <c r="F21" s="779"/>
      <c r="G21" s="650"/>
      <c r="J21" s="511"/>
      <c r="L21" s="511"/>
    </row>
    <row r="22" spans="1:12" ht="45.75" thickBot="1" x14ac:dyDescent="0.3">
      <c r="A22" s="507"/>
      <c r="B22" s="507"/>
      <c r="C22" s="512" t="s">
        <v>660</v>
      </c>
      <c r="D22" s="508">
        <v>68</v>
      </c>
      <c r="E22" s="508">
        <v>70</v>
      </c>
      <c r="F22" s="508">
        <v>72.2</v>
      </c>
      <c r="G22" s="508">
        <v>73.599999999999994</v>
      </c>
      <c r="I22" s="513"/>
    </row>
    <row r="23" spans="1:12" ht="45.75" thickBot="1" x14ac:dyDescent="0.3">
      <c r="A23" s="507"/>
      <c r="B23" s="507"/>
      <c r="C23" s="512" t="s">
        <v>661</v>
      </c>
      <c r="D23" s="514">
        <v>35000</v>
      </c>
      <c r="E23" s="514">
        <v>35000</v>
      </c>
      <c r="F23" s="514">
        <v>35000</v>
      </c>
      <c r="G23" s="514">
        <v>35000</v>
      </c>
    </row>
    <row r="24" spans="1:12" ht="15.75" thickBot="1" x14ac:dyDescent="0.3">
      <c r="A24" s="507"/>
      <c r="B24" s="507"/>
      <c r="C24" s="874" t="s">
        <v>33</v>
      </c>
      <c r="D24" s="875"/>
      <c r="E24" s="875"/>
      <c r="F24" s="875"/>
      <c r="G24" s="876"/>
    </row>
    <row r="25" spans="1:12" ht="15.75" thickBot="1" x14ac:dyDescent="0.3">
      <c r="A25" s="507"/>
      <c r="B25" s="507"/>
      <c r="C25" s="845" t="s">
        <v>34</v>
      </c>
      <c r="D25" s="846"/>
      <c r="E25" s="846"/>
      <c r="F25" s="846"/>
      <c r="G25" s="847"/>
    </row>
    <row r="26" spans="1:12" ht="15.75" customHeight="1" thickBot="1" x14ac:dyDescent="0.3">
      <c r="A26" s="507"/>
      <c r="B26" s="507"/>
      <c r="C26" s="515" t="s">
        <v>35</v>
      </c>
      <c r="D26" s="848" t="s">
        <v>662</v>
      </c>
      <c r="E26" s="849"/>
      <c r="F26" s="849"/>
      <c r="G26" s="850"/>
    </row>
    <row r="27" spans="1:12" ht="38.25" customHeight="1" thickBot="1" x14ac:dyDescent="0.3">
      <c r="A27" s="507"/>
      <c r="B27" s="507"/>
      <c r="C27" s="217" t="s">
        <v>38</v>
      </c>
      <c r="D27" s="778" t="s">
        <v>663</v>
      </c>
      <c r="E27" s="779"/>
      <c r="F27" s="779"/>
      <c r="G27" s="650"/>
    </row>
    <row r="28" spans="1:12" ht="15.75" thickBot="1" x14ac:dyDescent="0.3">
      <c r="C28" s="217" t="s">
        <v>40</v>
      </c>
      <c r="D28" s="851" t="s">
        <v>664</v>
      </c>
      <c r="E28" s="852"/>
      <c r="F28" s="852"/>
      <c r="G28" s="853"/>
    </row>
    <row r="29" spans="1:12" x14ac:dyDescent="0.25">
      <c r="C29" s="854"/>
      <c r="D29" s="516">
        <v>2020</v>
      </c>
      <c r="E29" s="516">
        <v>2021</v>
      </c>
      <c r="F29" s="516">
        <v>2022</v>
      </c>
      <c r="G29" s="516">
        <v>2023</v>
      </c>
      <c r="H29" s="517"/>
      <c r="I29" s="2"/>
    </row>
    <row r="30" spans="1:12" ht="15.75" thickBot="1" x14ac:dyDescent="0.3">
      <c r="C30" s="855"/>
      <c r="D30" s="518" t="s">
        <v>16</v>
      </c>
      <c r="E30" s="518" t="s">
        <v>16</v>
      </c>
      <c r="F30" s="518" t="s">
        <v>16</v>
      </c>
      <c r="G30" s="518" t="s">
        <v>16</v>
      </c>
      <c r="H30" s="519"/>
      <c r="I30" s="2"/>
    </row>
    <row r="31" spans="1:12" ht="15.75" thickBot="1" x14ac:dyDescent="0.3">
      <c r="C31" s="217" t="s">
        <v>42</v>
      </c>
      <c r="D31" s="520">
        <v>25000</v>
      </c>
      <c r="E31" s="520">
        <v>25000</v>
      </c>
      <c r="F31" s="520">
        <v>25000</v>
      </c>
      <c r="G31" s="520">
        <v>25000</v>
      </c>
      <c r="H31" s="521"/>
      <c r="I31" s="2"/>
    </row>
    <row r="32" spans="1:12" ht="15.75" thickBot="1" x14ac:dyDescent="0.3">
      <c r="C32" s="217" t="s">
        <v>43</v>
      </c>
      <c r="D32" s="522">
        <v>36000</v>
      </c>
      <c r="E32" s="522">
        <v>39000</v>
      </c>
      <c r="F32" s="522">
        <v>45000</v>
      </c>
      <c r="G32" s="522">
        <v>45000</v>
      </c>
      <c r="H32" s="521"/>
      <c r="I32" s="2"/>
    </row>
    <row r="33" spans="3:13" ht="15.75" thickBot="1" x14ac:dyDescent="0.3">
      <c r="C33" s="217" t="s">
        <v>44</v>
      </c>
      <c r="D33" s="520">
        <f>D32/D31</f>
        <v>1.44</v>
      </c>
      <c r="E33" s="520">
        <f>E32/E31</f>
        <v>1.56</v>
      </c>
      <c r="F33" s="520">
        <f>F32/F31</f>
        <v>1.8</v>
      </c>
      <c r="G33" s="520">
        <f>G32/G31</f>
        <v>1.8</v>
      </c>
      <c r="H33" s="517"/>
      <c r="I33" s="2"/>
    </row>
    <row r="34" spans="3:13" ht="15.75" thickBot="1" x14ac:dyDescent="0.3">
      <c r="C34" s="217" t="s">
        <v>45</v>
      </c>
      <c r="D34" s="523" t="e">
        <f t="shared" ref="D34:F36" si="0">D31/C31-1</f>
        <v>#VALUE!</v>
      </c>
      <c r="E34" s="523">
        <f t="shared" si="0"/>
        <v>0</v>
      </c>
      <c r="F34" s="523">
        <f t="shared" si="0"/>
        <v>0</v>
      </c>
      <c r="G34" s="523">
        <f>G31/F31-1</f>
        <v>0</v>
      </c>
      <c r="H34" s="517"/>
      <c r="I34" s="524"/>
      <c r="J34" s="56"/>
      <c r="K34" s="56"/>
      <c r="L34" s="56"/>
      <c r="M34" s="56"/>
    </row>
    <row r="35" spans="3:13" ht="15.75" thickBot="1" x14ac:dyDescent="0.3">
      <c r="C35" s="217" t="s">
        <v>47</v>
      </c>
      <c r="D35" s="523" t="e">
        <f t="shared" si="0"/>
        <v>#VALUE!</v>
      </c>
      <c r="E35" s="523">
        <f t="shared" si="0"/>
        <v>8.3333333333333259E-2</v>
      </c>
      <c r="F35" s="523">
        <f t="shared" si="0"/>
        <v>0.15384615384615374</v>
      </c>
      <c r="G35" s="523">
        <f>G32/F32-1</f>
        <v>0</v>
      </c>
    </row>
    <row r="36" spans="3:13" ht="15.75" thickBot="1" x14ac:dyDescent="0.3">
      <c r="C36" s="217" t="s">
        <v>48</v>
      </c>
      <c r="D36" s="523" t="e">
        <f t="shared" si="0"/>
        <v>#VALUE!</v>
      </c>
      <c r="E36" s="523">
        <f t="shared" si="0"/>
        <v>8.3333333333333481E-2</v>
      </c>
      <c r="F36" s="523">
        <f t="shared" si="0"/>
        <v>0.15384615384615374</v>
      </c>
      <c r="G36" s="523">
        <f>G33/F33-1</f>
        <v>0</v>
      </c>
    </row>
    <row r="37" spans="3:13" ht="15.75" customHeight="1" thickBot="1" x14ac:dyDescent="0.3">
      <c r="C37" s="856" t="s">
        <v>665</v>
      </c>
      <c r="D37" s="857"/>
      <c r="E37" s="857"/>
      <c r="F37" s="857"/>
      <c r="G37" s="858"/>
    </row>
    <row r="38" spans="3:13" x14ac:dyDescent="0.25">
      <c r="C38" s="854"/>
      <c r="D38" s="516">
        <v>2020</v>
      </c>
      <c r="E38" s="516">
        <v>2021</v>
      </c>
      <c r="F38" s="516">
        <v>2022</v>
      </c>
      <c r="G38" s="516">
        <v>2023</v>
      </c>
    </row>
    <row r="39" spans="3:13" ht="15.75" thickBot="1" x14ac:dyDescent="0.3">
      <c r="C39" s="855"/>
      <c r="D39" s="518" t="s">
        <v>16</v>
      </c>
      <c r="E39" s="518" t="s">
        <v>16</v>
      </c>
      <c r="F39" s="518" t="s">
        <v>16</v>
      </c>
      <c r="G39" s="518" t="s">
        <v>16</v>
      </c>
    </row>
    <row r="40" spans="3:13" ht="15.75" thickBot="1" x14ac:dyDescent="0.3">
      <c r="C40" s="525" t="s">
        <v>50</v>
      </c>
      <c r="D40" s="526">
        <v>0</v>
      </c>
      <c r="E40" s="526">
        <v>0</v>
      </c>
      <c r="F40" s="526">
        <v>0</v>
      </c>
      <c r="G40" s="526">
        <v>0</v>
      </c>
    </row>
    <row r="41" spans="3:13" ht="15.75" thickBot="1" x14ac:dyDescent="0.3">
      <c r="C41" s="527" t="s">
        <v>51</v>
      </c>
      <c r="D41" s="528"/>
      <c r="E41" s="528"/>
      <c r="F41" s="528"/>
      <c r="G41" s="528"/>
    </row>
    <row r="42" spans="3:13" ht="15.75" thickBot="1" x14ac:dyDescent="0.3">
      <c r="C42" s="527" t="s">
        <v>52</v>
      </c>
      <c r="D42" s="528"/>
      <c r="E42" s="528"/>
      <c r="F42" s="528"/>
      <c r="G42" s="528"/>
    </row>
    <row r="43" spans="3:13" ht="24.75" thickBot="1" x14ac:dyDescent="0.3">
      <c r="C43" s="525" t="s">
        <v>53</v>
      </c>
      <c r="D43" s="526">
        <v>0</v>
      </c>
      <c r="E43" s="526">
        <v>0</v>
      </c>
      <c r="F43" s="526">
        <v>0</v>
      </c>
      <c r="G43" s="526">
        <v>0</v>
      </c>
    </row>
    <row r="44" spans="3:13" ht="15.75" thickBot="1" x14ac:dyDescent="0.3">
      <c r="C44" s="527" t="s">
        <v>51</v>
      </c>
      <c r="D44" s="528"/>
      <c r="E44" s="526"/>
      <c r="F44" s="526"/>
      <c r="G44" s="526"/>
    </row>
    <row r="45" spans="3:13" ht="15.75" thickBot="1" x14ac:dyDescent="0.3">
      <c r="C45" s="527" t="s">
        <v>52</v>
      </c>
      <c r="D45" s="528"/>
      <c r="E45" s="526"/>
      <c r="F45" s="526"/>
      <c r="G45" s="526"/>
    </row>
    <row r="46" spans="3:13" ht="15.75" thickBot="1" x14ac:dyDescent="0.3">
      <c r="C46" s="525" t="s">
        <v>54</v>
      </c>
      <c r="D46" s="526">
        <f>+D47</f>
        <v>36000</v>
      </c>
      <c r="E46" s="526">
        <f>+E47</f>
        <v>39000</v>
      </c>
      <c r="F46" s="526">
        <f>+F47</f>
        <v>45000</v>
      </c>
      <c r="G46" s="526">
        <f>+G47</f>
        <v>45000</v>
      </c>
    </row>
    <row r="47" spans="3:13" ht="15.75" thickBot="1" x14ac:dyDescent="0.3">
      <c r="C47" s="527" t="s">
        <v>51</v>
      </c>
      <c r="D47" s="526">
        <f>+D32</f>
        <v>36000</v>
      </c>
      <c r="E47" s="526">
        <f>+E32</f>
        <v>39000</v>
      </c>
      <c r="F47" s="526">
        <f>+F32</f>
        <v>45000</v>
      </c>
      <c r="G47" s="526">
        <f>+G32</f>
        <v>45000</v>
      </c>
    </row>
    <row r="48" spans="3:13" ht="15.75" thickBot="1" x14ac:dyDescent="0.3">
      <c r="C48" s="527" t="s">
        <v>52</v>
      </c>
      <c r="D48" s="526"/>
      <c r="E48" s="526"/>
      <c r="F48" s="526"/>
      <c r="G48" s="526"/>
    </row>
    <row r="49" spans="1:14" ht="15.75" thickBot="1" x14ac:dyDescent="0.3">
      <c r="C49" s="525" t="s">
        <v>55</v>
      </c>
      <c r="D49" s="526"/>
      <c r="E49" s="526"/>
      <c r="F49" s="526"/>
      <c r="G49" s="526"/>
    </row>
    <row r="50" spans="1:14" ht="15.75" thickBot="1" x14ac:dyDescent="0.3">
      <c r="C50" s="527" t="s">
        <v>51</v>
      </c>
      <c r="D50" s="526"/>
      <c r="E50" s="526"/>
      <c r="F50" s="526"/>
      <c r="G50" s="526"/>
    </row>
    <row r="51" spans="1:14" ht="15.75" thickBot="1" x14ac:dyDescent="0.3">
      <c r="C51" s="527" t="s">
        <v>52</v>
      </c>
      <c r="D51" s="526"/>
      <c r="E51" s="526"/>
      <c r="F51" s="526"/>
      <c r="G51" s="526"/>
    </row>
    <row r="52" spans="1:14" ht="15.75" thickBot="1" x14ac:dyDescent="0.3">
      <c r="C52" s="525" t="s">
        <v>56</v>
      </c>
      <c r="D52" s="526"/>
      <c r="E52" s="526"/>
      <c r="F52" s="526"/>
      <c r="G52" s="526"/>
    </row>
    <row r="53" spans="1:14" ht="15.75" thickBot="1" x14ac:dyDescent="0.3">
      <c r="C53" s="527" t="s">
        <v>51</v>
      </c>
      <c r="D53" s="526"/>
      <c r="E53" s="526"/>
      <c r="F53" s="526"/>
      <c r="G53" s="526"/>
    </row>
    <row r="54" spans="1:14" ht="15.75" thickBot="1" x14ac:dyDescent="0.3">
      <c r="C54" s="527" t="s">
        <v>52</v>
      </c>
      <c r="D54" s="526"/>
      <c r="E54" s="526"/>
      <c r="F54" s="526"/>
      <c r="G54" s="526"/>
    </row>
    <row r="55" spans="1:14" ht="15.75" thickBot="1" x14ac:dyDescent="0.3">
      <c r="C55" s="525" t="s">
        <v>57</v>
      </c>
      <c r="D55" s="526"/>
      <c r="E55" s="526"/>
      <c r="F55" s="526"/>
      <c r="G55" s="526"/>
    </row>
    <row r="56" spans="1:14" ht="15.75" thickBot="1" x14ac:dyDescent="0.3">
      <c r="C56" s="527" t="s">
        <v>51</v>
      </c>
      <c r="D56" s="526"/>
      <c r="E56" s="526"/>
      <c r="F56" s="526"/>
      <c r="G56" s="526"/>
    </row>
    <row r="57" spans="1:14" ht="15.75" thickBot="1" x14ac:dyDescent="0.3">
      <c r="C57" s="527" t="s">
        <v>52</v>
      </c>
      <c r="D57" s="526"/>
      <c r="E57" s="526"/>
      <c r="F57" s="526"/>
      <c r="G57" s="526"/>
    </row>
    <row r="58" spans="1:14" ht="24.75" thickBot="1" x14ac:dyDescent="0.3">
      <c r="C58" s="525" t="s">
        <v>58</v>
      </c>
      <c r="D58" s="526">
        <v>0</v>
      </c>
      <c r="E58" s="526">
        <f>D58*1.03*0.99</f>
        <v>0</v>
      </c>
      <c r="F58" s="526">
        <f>E58*1.03*0.99</f>
        <v>0</v>
      </c>
      <c r="G58" s="526">
        <f>F58*1.03*0.99</f>
        <v>0</v>
      </c>
      <c r="J58" s="529"/>
    </row>
    <row r="59" spans="1:14" ht="15.75" thickBot="1" x14ac:dyDescent="0.3">
      <c r="C59" s="527" t="s">
        <v>51</v>
      </c>
      <c r="D59" s="530"/>
      <c r="E59" s="530"/>
      <c r="F59" s="530"/>
      <c r="G59" s="530"/>
      <c r="L59" s="531"/>
      <c r="M59" s="531"/>
      <c r="N59" s="531"/>
    </row>
    <row r="60" spans="1:14" ht="15.75" thickBot="1" x14ac:dyDescent="0.3">
      <c r="C60" s="527" t="s">
        <v>52</v>
      </c>
      <c r="D60" s="532"/>
      <c r="E60" s="530"/>
      <c r="F60" s="530"/>
      <c r="G60" s="530"/>
    </row>
    <row r="61" spans="1:14" ht="15.75" thickBot="1" x14ac:dyDescent="0.3">
      <c r="C61" s="533" t="s">
        <v>59</v>
      </c>
      <c r="D61" s="528">
        <f>D58+D55+D52+D49+D46+D43+D40</f>
        <v>36000</v>
      </c>
      <c r="E61" s="528">
        <f>E58+E55+E52+E49+E46+E43+E40</f>
        <v>39000</v>
      </c>
      <c r="F61" s="528">
        <f>F58+F55+F52+F49+F46+F43+F40</f>
        <v>45000</v>
      </c>
      <c r="G61" s="528">
        <f>G58+G55+G52+G49+G46+G43+G40</f>
        <v>45000</v>
      </c>
    </row>
    <row r="62" spans="1:14" ht="15.75" thickBot="1" x14ac:dyDescent="0.3">
      <c r="C62" s="534" t="s">
        <v>60</v>
      </c>
      <c r="D62" s="535">
        <f>IF(D61-D32=0,0,"Error")</f>
        <v>0</v>
      </c>
      <c r="E62" s="535">
        <f>IF(E61-E32=0,0,"Error")</f>
        <v>0</v>
      </c>
      <c r="F62" s="535">
        <f>IF(F61-F32=0,0,"Error")</f>
        <v>0</v>
      </c>
      <c r="G62" s="535">
        <f>IF(G61-G32=0,0,"Error")</f>
        <v>0</v>
      </c>
    </row>
    <row r="63" spans="1:14" ht="15.75" thickBot="1" x14ac:dyDescent="0.3">
      <c r="C63" s="845" t="s">
        <v>94</v>
      </c>
      <c r="D63" s="846"/>
      <c r="E63" s="846"/>
      <c r="F63" s="846"/>
      <c r="G63" s="847"/>
    </row>
    <row r="64" spans="1:14" ht="15.75" thickBot="1" x14ac:dyDescent="0.3">
      <c r="A64" s="507"/>
      <c r="B64" s="507"/>
      <c r="C64" s="845" t="s">
        <v>666</v>
      </c>
      <c r="D64" s="846"/>
      <c r="E64" s="846"/>
      <c r="F64" s="846"/>
      <c r="G64" s="847"/>
    </row>
    <row r="65" spans="1:7" ht="15.75" thickBot="1" x14ac:dyDescent="0.3">
      <c r="A65" s="507"/>
      <c r="B65" s="507"/>
      <c r="C65" s="536"/>
      <c r="D65" s="537"/>
      <c r="E65" s="538"/>
      <c r="F65" s="537"/>
      <c r="G65" s="539"/>
    </row>
    <row r="66" spans="1:7" ht="15.75" thickBot="1" x14ac:dyDescent="0.3">
      <c r="A66" s="507"/>
      <c r="B66" s="507"/>
      <c r="C66" s="845" t="s">
        <v>197</v>
      </c>
      <c r="D66" s="846"/>
      <c r="E66" s="846"/>
      <c r="F66" s="846"/>
      <c r="G66" s="847"/>
    </row>
    <row r="67" spans="1:7" ht="15.75" thickBot="1" x14ac:dyDescent="0.3">
      <c r="A67" s="507"/>
      <c r="B67" s="507"/>
      <c r="C67" s="845" t="s">
        <v>254</v>
      </c>
      <c r="D67" s="846"/>
      <c r="E67" s="846"/>
      <c r="F67" s="846"/>
      <c r="G67" s="847"/>
    </row>
    <row r="68" spans="1:7" ht="15.75" thickBot="1" x14ac:dyDescent="0.3">
      <c r="A68" s="507"/>
      <c r="B68" s="507"/>
      <c r="C68" s="515" t="s">
        <v>96</v>
      </c>
      <c r="D68" s="879" t="s">
        <v>667</v>
      </c>
      <c r="E68" s="880"/>
      <c r="F68" s="877"/>
      <c r="G68" s="878"/>
    </row>
    <row r="69" spans="1:7" ht="34.5" thickBot="1" x14ac:dyDescent="0.3">
      <c r="A69" s="507"/>
      <c r="B69" s="507"/>
      <c r="C69" s="515" t="s">
        <v>35</v>
      </c>
      <c r="D69" s="515" t="s">
        <v>668</v>
      </c>
      <c r="E69" s="540" t="s">
        <v>200</v>
      </c>
      <c r="F69" s="877" t="s">
        <v>669</v>
      </c>
      <c r="G69" s="878"/>
    </row>
    <row r="70" spans="1:7" ht="26.25" customHeight="1" thickBot="1" x14ac:dyDescent="0.3">
      <c r="A70" s="507"/>
      <c r="C70" s="217" t="s">
        <v>38</v>
      </c>
      <c r="D70" s="778" t="s">
        <v>670</v>
      </c>
      <c r="E70" s="779"/>
      <c r="F70" s="779"/>
      <c r="G70" s="650"/>
    </row>
    <row r="71" spans="1:7" ht="15.75" thickBot="1" x14ac:dyDescent="0.3">
      <c r="A71" s="507"/>
      <c r="C71" s="217" t="s">
        <v>40</v>
      </c>
      <c r="D71" s="851" t="s">
        <v>664</v>
      </c>
      <c r="E71" s="852"/>
      <c r="F71" s="852"/>
      <c r="G71" s="853"/>
    </row>
    <row r="72" spans="1:7" x14ac:dyDescent="0.25">
      <c r="A72" s="507"/>
      <c r="C72" s="854"/>
      <c r="D72" s="516">
        <v>2020</v>
      </c>
      <c r="E72" s="516">
        <v>2021</v>
      </c>
      <c r="F72" s="516">
        <v>2022</v>
      </c>
      <c r="G72" s="516">
        <v>2023</v>
      </c>
    </row>
    <row r="73" spans="1:7" ht="15.75" thickBot="1" x14ac:dyDescent="0.3">
      <c r="A73" s="507"/>
      <c r="C73" s="855"/>
      <c r="D73" s="518" t="s">
        <v>16</v>
      </c>
      <c r="E73" s="518" t="s">
        <v>16</v>
      </c>
      <c r="F73" s="518" t="s">
        <v>16</v>
      </c>
      <c r="G73" s="518" t="s">
        <v>16</v>
      </c>
    </row>
    <row r="74" spans="1:7" ht="15.75" thickBot="1" x14ac:dyDescent="0.3">
      <c r="A74" s="507"/>
      <c r="C74" s="217" t="s">
        <v>42</v>
      </c>
      <c r="D74" s="541">
        <v>1000</v>
      </c>
      <c r="E74" s="541">
        <v>1700</v>
      </c>
      <c r="F74" s="541"/>
      <c r="G74" s="217"/>
    </row>
    <row r="75" spans="1:7" ht="15.75" thickBot="1" x14ac:dyDescent="0.3">
      <c r="A75" s="507"/>
      <c r="C75" s="217" t="s">
        <v>43</v>
      </c>
      <c r="D75" s="520">
        <v>30000</v>
      </c>
      <c r="E75" s="520">
        <v>50000</v>
      </c>
      <c r="F75" s="520"/>
      <c r="G75" s="520"/>
    </row>
    <row r="76" spans="1:7" ht="15.75" thickBot="1" x14ac:dyDescent="0.3">
      <c r="A76" s="507"/>
      <c r="C76" s="217" t="s">
        <v>44</v>
      </c>
      <c r="D76" s="520">
        <f>D75/D74</f>
        <v>30</v>
      </c>
      <c r="E76" s="520">
        <f>E75/E74</f>
        <v>29.411764705882351</v>
      </c>
      <c r="F76" s="520" t="e">
        <f>F75/F74</f>
        <v>#DIV/0!</v>
      </c>
      <c r="G76" s="520" t="e">
        <f>G75/G74</f>
        <v>#DIV/0!</v>
      </c>
    </row>
    <row r="77" spans="1:7" ht="15.75" thickBot="1" x14ac:dyDescent="0.3">
      <c r="A77" s="507"/>
      <c r="C77" s="217" t="s">
        <v>45</v>
      </c>
      <c r="D77" s="523" t="e">
        <f t="shared" ref="D77:G79" si="1">D74/C74-1</f>
        <v>#VALUE!</v>
      </c>
      <c r="E77" s="523">
        <f t="shared" si="1"/>
        <v>0.7</v>
      </c>
      <c r="F77" s="523">
        <f t="shared" si="1"/>
        <v>-1</v>
      </c>
      <c r="G77" s="523" t="e">
        <f t="shared" si="1"/>
        <v>#DIV/0!</v>
      </c>
    </row>
    <row r="78" spans="1:7" ht="15.75" thickBot="1" x14ac:dyDescent="0.3">
      <c r="A78" s="507"/>
      <c r="C78" s="217" t="s">
        <v>47</v>
      </c>
      <c r="D78" s="523" t="e">
        <f t="shared" si="1"/>
        <v>#VALUE!</v>
      </c>
      <c r="E78" s="523">
        <f t="shared" si="1"/>
        <v>0.66666666666666674</v>
      </c>
      <c r="F78" s="523">
        <f t="shared" si="1"/>
        <v>-1</v>
      </c>
      <c r="G78" s="523" t="e">
        <f t="shared" si="1"/>
        <v>#DIV/0!</v>
      </c>
    </row>
    <row r="79" spans="1:7" ht="15.75" thickBot="1" x14ac:dyDescent="0.3">
      <c r="A79" s="507"/>
      <c r="C79" s="217" t="s">
        <v>48</v>
      </c>
      <c r="D79" s="523" t="e">
        <f t="shared" si="1"/>
        <v>#VALUE!</v>
      </c>
      <c r="E79" s="523">
        <f t="shared" si="1"/>
        <v>-1.9607843137254943E-2</v>
      </c>
      <c r="F79" s="523" t="e">
        <f t="shared" si="1"/>
        <v>#DIV/0!</v>
      </c>
      <c r="G79" s="523" t="e">
        <f t="shared" si="1"/>
        <v>#DIV/0!</v>
      </c>
    </row>
    <row r="80" spans="1:7" ht="15.75" thickBot="1" x14ac:dyDescent="0.3">
      <c r="A80" s="507"/>
      <c r="C80" s="856" t="s">
        <v>665</v>
      </c>
      <c r="D80" s="857"/>
      <c r="E80" s="857"/>
      <c r="F80" s="857"/>
      <c r="G80" s="858"/>
    </row>
    <row r="81" spans="1:7" x14ac:dyDescent="0.25">
      <c r="A81" s="507"/>
      <c r="C81" s="854"/>
      <c r="D81" s="516">
        <v>2020</v>
      </c>
      <c r="E81" s="516">
        <v>2021</v>
      </c>
      <c r="F81" s="516">
        <v>2022</v>
      </c>
      <c r="G81" s="516">
        <v>2023</v>
      </c>
    </row>
    <row r="82" spans="1:7" ht="15.75" thickBot="1" x14ac:dyDescent="0.3">
      <c r="A82" s="507"/>
      <c r="C82" s="855"/>
      <c r="D82" s="518" t="s">
        <v>16</v>
      </c>
      <c r="E82" s="518" t="s">
        <v>16</v>
      </c>
      <c r="F82" s="518" t="s">
        <v>16</v>
      </c>
      <c r="G82" s="518" t="s">
        <v>16</v>
      </c>
    </row>
    <row r="83" spans="1:7" ht="15.75" thickBot="1" x14ac:dyDescent="0.3">
      <c r="A83" s="507"/>
      <c r="C83" s="525" t="s">
        <v>104</v>
      </c>
      <c r="D83" s="526">
        <f>D84+D85+D86+D87</f>
        <v>0</v>
      </c>
      <c r="E83" s="526">
        <f>E84+E85+E86+E87</f>
        <v>0</v>
      </c>
      <c r="F83" s="526">
        <f>F84+F85+F86+F87</f>
        <v>0</v>
      </c>
      <c r="G83" s="526">
        <f>G84+G85+G86+G87</f>
        <v>0</v>
      </c>
    </row>
    <row r="84" spans="1:7" ht="15.75" thickBot="1" x14ac:dyDescent="0.3">
      <c r="A84" s="507"/>
      <c r="C84" s="527" t="s">
        <v>51</v>
      </c>
      <c r="D84" s="526"/>
      <c r="E84" s="526"/>
      <c r="F84" s="526"/>
      <c r="G84" s="526"/>
    </row>
    <row r="85" spans="1:7" ht="15.75" thickBot="1" x14ac:dyDescent="0.3">
      <c r="A85" s="507"/>
      <c r="C85" s="527" t="s">
        <v>105</v>
      </c>
      <c r="D85" s="526"/>
      <c r="E85" s="526"/>
      <c r="F85" s="526"/>
      <c r="G85" s="526"/>
    </row>
    <row r="86" spans="1:7" ht="15.75" thickBot="1" x14ac:dyDescent="0.3">
      <c r="A86" s="507"/>
      <c r="C86" s="527" t="s">
        <v>106</v>
      </c>
      <c r="D86" s="526"/>
      <c r="E86" s="526"/>
      <c r="F86" s="526"/>
      <c r="G86" s="526"/>
    </row>
    <row r="87" spans="1:7" ht="15.75" thickBot="1" x14ac:dyDescent="0.3">
      <c r="A87" s="507"/>
      <c r="C87" s="527" t="s">
        <v>107</v>
      </c>
      <c r="D87" s="526"/>
      <c r="E87" s="526"/>
      <c r="F87" s="526"/>
      <c r="G87" s="526"/>
    </row>
    <row r="88" spans="1:7" ht="15.75" thickBot="1" x14ac:dyDescent="0.3">
      <c r="A88" s="507"/>
      <c r="C88" s="525" t="s">
        <v>108</v>
      </c>
      <c r="D88" s="528">
        <f>D89+D90+D91+D92</f>
        <v>30000</v>
      </c>
      <c r="E88" s="528">
        <f>E89+E90+E91+E92</f>
        <v>50000</v>
      </c>
      <c r="F88" s="528">
        <f>F89+F90+F91+F92</f>
        <v>0</v>
      </c>
      <c r="G88" s="528">
        <f>G89+G90+G91+G92</f>
        <v>0</v>
      </c>
    </row>
    <row r="89" spans="1:7" ht="15.75" thickBot="1" x14ac:dyDescent="0.3">
      <c r="A89" s="507"/>
      <c r="C89" s="527" t="s">
        <v>51</v>
      </c>
      <c r="D89" s="526">
        <f>+D75</f>
        <v>30000</v>
      </c>
      <c r="E89" s="526">
        <f>+E75</f>
        <v>50000</v>
      </c>
      <c r="F89" s="526">
        <f>+F75</f>
        <v>0</v>
      </c>
      <c r="G89" s="526"/>
    </row>
    <row r="90" spans="1:7" ht="15.75" thickBot="1" x14ac:dyDescent="0.3">
      <c r="A90" s="507"/>
      <c r="C90" s="527" t="s">
        <v>105</v>
      </c>
      <c r="D90" s="526"/>
      <c r="E90" s="526"/>
      <c r="F90" s="526"/>
      <c r="G90" s="526"/>
    </row>
    <row r="91" spans="1:7" ht="15.75" thickBot="1" x14ac:dyDescent="0.3">
      <c r="A91" s="507"/>
      <c r="C91" s="527" t="s">
        <v>106</v>
      </c>
      <c r="D91" s="526"/>
      <c r="E91" s="526"/>
      <c r="F91" s="526"/>
      <c r="G91" s="526"/>
    </row>
    <row r="92" spans="1:7" ht="15.75" thickBot="1" x14ac:dyDescent="0.3">
      <c r="A92" s="507"/>
      <c r="C92" s="527" t="s">
        <v>107</v>
      </c>
      <c r="D92" s="526"/>
      <c r="E92" s="526"/>
      <c r="F92" s="526"/>
      <c r="G92" s="526"/>
    </row>
    <row r="93" spans="1:7" ht="15.75" thickBot="1" x14ac:dyDescent="0.3">
      <c r="A93" s="507"/>
      <c r="C93" s="533" t="s">
        <v>671</v>
      </c>
      <c r="D93" s="528">
        <f>D83+D88</f>
        <v>30000</v>
      </c>
      <c r="E93" s="528">
        <f>E83+E88</f>
        <v>50000</v>
      </c>
      <c r="F93" s="528">
        <f>F83+F88</f>
        <v>0</v>
      </c>
      <c r="G93" s="528">
        <f>G83+G88</f>
        <v>0</v>
      </c>
    </row>
    <row r="94" spans="1:7" ht="34.5" thickBot="1" x14ac:dyDescent="0.3">
      <c r="A94" s="507"/>
      <c r="B94" s="507"/>
      <c r="C94" s="515" t="s">
        <v>61</v>
      </c>
      <c r="D94" s="515" t="s">
        <v>672</v>
      </c>
      <c r="E94" s="540" t="s">
        <v>200</v>
      </c>
      <c r="F94" s="877" t="s">
        <v>673</v>
      </c>
      <c r="G94" s="878"/>
    </row>
    <row r="95" spans="1:7" ht="33" customHeight="1" thickBot="1" x14ac:dyDescent="0.3">
      <c r="A95" s="507"/>
      <c r="C95" s="217" t="s">
        <v>38</v>
      </c>
      <c r="D95" s="778" t="s">
        <v>674</v>
      </c>
      <c r="E95" s="779"/>
      <c r="F95" s="779"/>
      <c r="G95" s="650"/>
    </row>
    <row r="96" spans="1:7" ht="15.75" thickBot="1" x14ac:dyDescent="0.3">
      <c r="A96" s="507"/>
      <c r="C96" s="217" t="s">
        <v>40</v>
      </c>
      <c r="D96" s="851" t="s">
        <v>664</v>
      </c>
      <c r="E96" s="852"/>
      <c r="F96" s="852"/>
      <c r="G96" s="853"/>
    </row>
    <row r="97" spans="1:10" x14ac:dyDescent="0.25">
      <c r="A97" s="507"/>
      <c r="C97" s="854"/>
      <c r="D97" s="516">
        <v>2020</v>
      </c>
      <c r="E97" s="516">
        <v>2021</v>
      </c>
      <c r="F97" s="516">
        <v>2022</v>
      </c>
      <c r="G97" s="542">
        <v>2023</v>
      </c>
      <c r="H97" s="2"/>
      <c r="I97" s="2"/>
      <c r="J97" s="2"/>
    </row>
    <row r="98" spans="1:10" ht="15.75" thickBot="1" x14ac:dyDescent="0.3">
      <c r="A98" s="507"/>
      <c r="C98" s="855"/>
      <c r="D98" s="518" t="s">
        <v>16</v>
      </c>
      <c r="E98" s="518" t="s">
        <v>16</v>
      </c>
      <c r="F98" s="518" t="s">
        <v>16</v>
      </c>
      <c r="G98" s="543" t="s">
        <v>16</v>
      </c>
      <c r="H98" s="2"/>
      <c r="I98" s="2"/>
      <c r="J98" s="2"/>
    </row>
    <row r="99" spans="1:10" ht="15.75" thickBot="1" x14ac:dyDescent="0.3">
      <c r="A99" s="507"/>
      <c r="C99" s="217" t="s">
        <v>42</v>
      </c>
      <c r="D99" s="541">
        <v>300</v>
      </c>
      <c r="E99" s="541">
        <v>400</v>
      </c>
      <c r="F99" s="541"/>
      <c r="G99" s="217"/>
      <c r="H99" s="2"/>
      <c r="I99" s="2"/>
      <c r="J99" s="2"/>
    </row>
    <row r="100" spans="1:10" ht="15.75" thickBot="1" x14ac:dyDescent="0.3">
      <c r="A100" s="507"/>
      <c r="C100" s="217" t="s">
        <v>43</v>
      </c>
      <c r="D100" s="520">
        <v>20000</v>
      </c>
      <c r="E100" s="520">
        <v>34736</v>
      </c>
      <c r="F100" s="520"/>
      <c r="G100" s="520"/>
      <c r="H100" s="2"/>
      <c r="I100" s="544"/>
      <c r="J100" s="2"/>
    </row>
    <row r="101" spans="1:10" ht="15.75" thickBot="1" x14ac:dyDescent="0.3">
      <c r="A101" s="507"/>
      <c r="C101" s="217" t="s">
        <v>44</v>
      </c>
      <c r="D101" s="520">
        <f>D100/D99</f>
        <v>66.666666666666671</v>
      </c>
      <c r="E101" s="520">
        <f>E100/E99</f>
        <v>86.84</v>
      </c>
      <c r="F101" s="520" t="e">
        <f>F100/F99</f>
        <v>#DIV/0!</v>
      </c>
      <c r="G101" s="520" t="e">
        <f>G100/G99</f>
        <v>#DIV/0!</v>
      </c>
      <c r="H101" s="2"/>
      <c r="I101" s="545"/>
      <c r="J101" s="2"/>
    </row>
    <row r="102" spans="1:10" ht="15.75" thickBot="1" x14ac:dyDescent="0.3">
      <c r="A102" s="507"/>
      <c r="C102" s="217" t="s">
        <v>45</v>
      </c>
      <c r="D102" s="523" t="e">
        <f t="shared" ref="D102:G104" si="2">D99/C99-1</f>
        <v>#VALUE!</v>
      </c>
      <c r="E102" s="523">
        <f t="shared" si="2"/>
        <v>0.33333333333333326</v>
      </c>
      <c r="F102" s="523">
        <f t="shared" si="2"/>
        <v>-1</v>
      </c>
      <c r="G102" s="546" t="e">
        <f t="shared" si="2"/>
        <v>#DIV/0!</v>
      </c>
      <c r="H102" s="2"/>
      <c r="I102" s="2"/>
      <c r="J102" s="2"/>
    </row>
    <row r="103" spans="1:10" ht="15.75" thickBot="1" x14ac:dyDescent="0.3">
      <c r="A103" s="507"/>
      <c r="C103" s="217" t="s">
        <v>47</v>
      </c>
      <c r="D103" s="523" t="e">
        <f t="shared" si="2"/>
        <v>#VALUE!</v>
      </c>
      <c r="E103" s="523">
        <f t="shared" si="2"/>
        <v>0.7367999999999999</v>
      </c>
      <c r="F103" s="523">
        <f t="shared" si="2"/>
        <v>-1</v>
      </c>
      <c r="G103" s="546" t="e">
        <f t="shared" si="2"/>
        <v>#DIV/0!</v>
      </c>
      <c r="H103" s="2"/>
      <c r="I103" s="2"/>
      <c r="J103" s="2"/>
    </row>
    <row r="104" spans="1:10" ht="15.75" thickBot="1" x14ac:dyDescent="0.3">
      <c r="A104" s="507"/>
      <c r="C104" s="217" t="s">
        <v>48</v>
      </c>
      <c r="D104" s="523" t="e">
        <f t="shared" si="2"/>
        <v>#VALUE!</v>
      </c>
      <c r="E104" s="523">
        <f t="shared" si="2"/>
        <v>0.30259999999999998</v>
      </c>
      <c r="F104" s="523" t="e">
        <f t="shared" si="2"/>
        <v>#DIV/0!</v>
      </c>
      <c r="G104" s="546" t="e">
        <f t="shared" si="2"/>
        <v>#DIV/0!</v>
      </c>
      <c r="H104" s="2"/>
      <c r="I104" s="2"/>
      <c r="J104" s="2"/>
    </row>
    <row r="105" spans="1:10" ht="15.75" thickBot="1" x14ac:dyDescent="0.3">
      <c r="A105" s="507"/>
      <c r="C105" s="856" t="s">
        <v>675</v>
      </c>
      <c r="D105" s="857"/>
      <c r="E105" s="857"/>
      <c r="F105" s="857"/>
      <c r="G105" s="858"/>
    </row>
    <row r="106" spans="1:10" x14ac:dyDescent="0.25">
      <c r="A106" s="507"/>
      <c r="C106" s="854"/>
      <c r="D106" s="516">
        <v>2020</v>
      </c>
      <c r="E106" s="516">
        <v>2020</v>
      </c>
      <c r="F106" s="516">
        <v>2022</v>
      </c>
      <c r="G106" s="516">
        <v>2023</v>
      </c>
    </row>
    <row r="107" spans="1:10" ht="15.75" thickBot="1" x14ac:dyDescent="0.3">
      <c r="A107" s="507"/>
      <c r="C107" s="855"/>
      <c r="D107" s="518" t="s">
        <v>16</v>
      </c>
      <c r="E107" s="518" t="s">
        <v>16</v>
      </c>
      <c r="F107" s="518" t="s">
        <v>16</v>
      </c>
      <c r="G107" s="518" t="s">
        <v>16</v>
      </c>
    </row>
    <row r="108" spans="1:10" ht="15.75" thickBot="1" x14ac:dyDescent="0.3">
      <c r="A108" s="507"/>
      <c r="C108" s="525" t="s">
        <v>104</v>
      </c>
      <c r="D108" s="526">
        <f>D109+D110+D111+D112</f>
        <v>0</v>
      </c>
      <c r="E108" s="526">
        <f>E109+E110+E111+E112</f>
        <v>0</v>
      </c>
      <c r="F108" s="526">
        <f>F109+F110+F111+F112</f>
        <v>0</v>
      </c>
      <c r="G108" s="526">
        <f>G109+G110+G111+G112</f>
        <v>0</v>
      </c>
    </row>
    <row r="109" spans="1:10" ht="15.75" thickBot="1" x14ac:dyDescent="0.3">
      <c r="A109" s="507"/>
      <c r="C109" s="527" t="s">
        <v>51</v>
      </c>
      <c r="D109" s="526"/>
      <c r="E109" s="526"/>
      <c r="F109" s="526"/>
      <c r="G109" s="526"/>
    </row>
    <row r="110" spans="1:10" ht="15.75" thickBot="1" x14ac:dyDescent="0.3">
      <c r="A110" s="507"/>
      <c r="C110" s="527" t="s">
        <v>105</v>
      </c>
      <c r="D110" s="526"/>
      <c r="E110" s="526"/>
      <c r="F110" s="526"/>
      <c r="G110" s="526"/>
    </row>
    <row r="111" spans="1:10" ht="15.75" thickBot="1" x14ac:dyDescent="0.3">
      <c r="A111" s="507"/>
      <c r="C111" s="527" t="s">
        <v>106</v>
      </c>
      <c r="D111" s="526"/>
      <c r="E111" s="526"/>
      <c r="F111" s="526"/>
      <c r="G111" s="526"/>
    </row>
    <row r="112" spans="1:10" ht="15.75" thickBot="1" x14ac:dyDescent="0.3">
      <c r="A112" s="507"/>
      <c r="C112" s="527" t="s">
        <v>107</v>
      </c>
      <c r="D112" s="526"/>
      <c r="E112" s="526"/>
      <c r="F112" s="526"/>
      <c r="G112" s="526"/>
    </row>
    <row r="113" spans="1:9" ht="15.75" thickBot="1" x14ac:dyDescent="0.3">
      <c r="A113" s="507"/>
      <c r="C113" s="525" t="s">
        <v>108</v>
      </c>
      <c r="D113" s="528">
        <f>D114+D115+D116+D117</f>
        <v>20000</v>
      </c>
      <c r="E113" s="528">
        <f>E114+E115+E116+E117</f>
        <v>34736</v>
      </c>
      <c r="F113" s="528">
        <f>F114+F115+F116+F117</f>
        <v>0</v>
      </c>
      <c r="G113" s="528">
        <f>G114+G115+G116+G117</f>
        <v>0</v>
      </c>
    </row>
    <row r="114" spans="1:9" ht="15.75" thickBot="1" x14ac:dyDescent="0.3">
      <c r="A114" s="507"/>
      <c r="C114" s="527" t="s">
        <v>51</v>
      </c>
      <c r="D114" s="526">
        <f>+D100</f>
        <v>20000</v>
      </c>
      <c r="E114" s="526">
        <f>+E100</f>
        <v>34736</v>
      </c>
      <c r="F114" s="526">
        <f>+F100</f>
        <v>0</v>
      </c>
      <c r="G114" s="526"/>
    </row>
    <row r="115" spans="1:9" ht="15.75" thickBot="1" x14ac:dyDescent="0.3">
      <c r="A115" s="507"/>
      <c r="C115" s="527" t="s">
        <v>105</v>
      </c>
      <c r="D115" s="526"/>
      <c r="E115" s="526"/>
      <c r="F115" s="526"/>
      <c r="G115" s="526"/>
    </row>
    <row r="116" spans="1:9" ht="15.75" thickBot="1" x14ac:dyDescent="0.3">
      <c r="A116" s="507"/>
      <c r="C116" s="527" t="s">
        <v>106</v>
      </c>
      <c r="D116" s="526"/>
      <c r="E116" s="526"/>
      <c r="F116" s="526"/>
      <c r="G116" s="526"/>
    </row>
    <row r="117" spans="1:9" ht="15.75" thickBot="1" x14ac:dyDescent="0.3">
      <c r="A117" s="507"/>
      <c r="C117" s="527" t="s">
        <v>107</v>
      </c>
      <c r="D117" s="526"/>
      <c r="E117" s="526"/>
      <c r="F117" s="526"/>
      <c r="G117" s="526"/>
    </row>
    <row r="118" spans="1:9" ht="15.75" thickBot="1" x14ac:dyDescent="0.3">
      <c r="A118" s="507"/>
      <c r="C118" s="533" t="s">
        <v>317</v>
      </c>
      <c r="D118" s="528">
        <f>D108+D113</f>
        <v>20000</v>
      </c>
      <c r="E118" s="528">
        <f>E108+E113</f>
        <v>34736</v>
      </c>
      <c r="F118" s="528">
        <f>F108+F113</f>
        <v>0</v>
      </c>
      <c r="G118" s="528">
        <f>G108+G113</f>
        <v>0</v>
      </c>
    </row>
    <row r="119" spans="1:9" ht="45.75" thickBot="1" x14ac:dyDescent="0.3">
      <c r="A119" s="507"/>
      <c r="C119" s="515" t="s">
        <v>68</v>
      </c>
      <c r="D119" s="515" t="s">
        <v>676</v>
      </c>
      <c r="E119" s="540" t="s">
        <v>200</v>
      </c>
      <c r="F119" s="877" t="s">
        <v>677</v>
      </c>
      <c r="G119" s="878"/>
    </row>
    <row r="120" spans="1:9" ht="22.9" customHeight="1" thickBot="1" x14ac:dyDescent="0.3">
      <c r="A120" s="507"/>
      <c r="C120" s="217" t="s">
        <v>38</v>
      </c>
      <c r="D120" s="778" t="s">
        <v>678</v>
      </c>
      <c r="E120" s="779"/>
      <c r="F120" s="779"/>
      <c r="G120" s="650"/>
      <c r="I120" s="2"/>
    </row>
    <row r="121" spans="1:9" ht="15.75" thickBot="1" x14ac:dyDescent="0.3">
      <c r="A121" s="507"/>
      <c r="C121" s="217" t="s">
        <v>40</v>
      </c>
      <c r="D121" s="851" t="s">
        <v>664</v>
      </c>
      <c r="E121" s="852"/>
      <c r="F121" s="852"/>
      <c r="G121" s="853"/>
      <c r="I121" s="2"/>
    </row>
    <row r="122" spans="1:9" x14ac:dyDescent="0.25">
      <c r="A122" s="507"/>
      <c r="C122" s="854"/>
      <c r="D122" s="516">
        <v>2020</v>
      </c>
      <c r="E122" s="516">
        <v>2021</v>
      </c>
      <c r="F122" s="516">
        <v>2022</v>
      </c>
      <c r="G122" s="516">
        <v>2023</v>
      </c>
      <c r="I122" s="2"/>
    </row>
    <row r="123" spans="1:9" ht="15.75" thickBot="1" x14ac:dyDescent="0.3">
      <c r="A123" s="507"/>
      <c r="C123" s="855"/>
      <c r="D123" s="518" t="s">
        <v>16</v>
      </c>
      <c r="E123" s="518" t="s">
        <v>16</v>
      </c>
      <c r="F123" s="518" t="s">
        <v>16</v>
      </c>
      <c r="G123" s="518" t="s">
        <v>16</v>
      </c>
      <c r="I123" s="2"/>
    </row>
    <row r="124" spans="1:9" ht="15.75" thickBot="1" x14ac:dyDescent="0.3">
      <c r="A124" s="507"/>
      <c r="C124" s="217" t="s">
        <v>42</v>
      </c>
      <c r="D124" s="541">
        <v>650</v>
      </c>
      <c r="E124" s="541">
        <v>350</v>
      </c>
      <c r="F124" s="541"/>
      <c r="G124" s="217"/>
      <c r="I124" s="2"/>
    </row>
    <row r="125" spans="1:9" ht="15.75" thickBot="1" x14ac:dyDescent="0.3">
      <c r="A125" s="507"/>
      <c r="C125" s="217" t="s">
        <v>43</v>
      </c>
      <c r="D125" s="520">
        <v>56000</v>
      </c>
      <c r="E125" s="520">
        <v>35346.976999999999</v>
      </c>
      <c r="F125" s="520"/>
      <c r="G125" s="520"/>
      <c r="H125" s="547"/>
      <c r="I125" s="548"/>
    </row>
    <row r="126" spans="1:9" ht="15.75" thickBot="1" x14ac:dyDescent="0.3">
      <c r="A126" s="507"/>
      <c r="C126" s="217" t="s">
        <v>44</v>
      </c>
      <c r="D126" s="520">
        <f>D125/D124</f>
        <v>86.15384615384616</v>
      </c>
      <c r="E126" s="520">
        <f>E125/E124</f>
        <v>100.99136285714286</v>
      </c>
      <c r="F126" s="520" t="e">
        <f>F125/F124</f>
        <v>#DIV/0!</v>
      </c>
      <c r="G126" s="520" t="e">
        <f>G125/G124</f>
        <v>#DIV/0!</v>
      </c>
      <c r="I126" s="545"/>
    </row>
    <row r="127" spans="1:9" ht="15.75" thickBot="1" x14ac:dyDescent="0.3">
      <c r="A127" s="507"/>
      <c r="C127" s="217" t="s">
        <v>45</v>
      </c>
      <c r="D127" s="523" t="e">
        <f t="shared" ref="D127:G129" si="3">D124/C124-1</f>
        <v>#VALUE!</v>
      </c>
      <c r="E127" s="523">
        <f t="shared" si="3"/>
        <v>-0.46153846153846156</v>
      </c>
      <c r="F127" s="523">
        <f t="shared" si="3"/>
        <v>-1</v>
      </c>
      <c r="G127" s="523" t="e">
        <f t="shared" si="3"/>
        <v>#DIV/0!</v>
      </c>
      <c r="I127" s="2"/>
    </row>
    <row r="128" spans="1:9" ht="15.75" thickBot="1" x14ac:dyDescent="0.3">
      <c r="A128" s="507"/>
      <c r="C128" s="217" t="s">
        <v>47</v>
      </c>
      <c r="D128" s="523" t="e">
        <f t="shared" si="3"/>
        <v>#VALUE!</v>
      </c>
      <c r="E128" s="523">
        <f t="shared" si="3"/>
        <v>-0.36880398214285715</v>
      </c>
      <c r="F128" s="523">
        <f t="shared" si="3"/>
        <v>-1</v>
      </c>
      <c r="G128" s="523" t="e">
        <f t="shared" si="3"/>
        <v>#DIV/0!</v>
      </c>
      <c r="I128" s="2"/>
    </row>
    <row r="129" spans="1:9" ht="15.75" thickBot="1" x14ac:dyDescent="0.3">
      <c r="A129" s="507"/>
      <c r="C129" s="217" t="s">
        <v>48</v>
      </c>
      <c r="D129" s="523" t="e">
        <f t="shared" si="3"/>
        <v>#VALUE!</v>
      </c>
      <c r="E129" s="523">
        <f t="shared" si="3"/>
        <v>0.17222117602040821</v>
      </c>
      <c r="F129" s="523" t="e">
        <f t="shared" si="3"/>
        <v>#DIV/0!</v>
      </c>
      <c r="G129" s="523" t="e">
        <f t="shared" si="3"/>
        <v>#DIV/0!</v>
      </c>
      <c r="I129" s="2"/>
    </row>
    <row r="130" spans="1:9" ht="15.75" thickBot="1" x14ac:dyDescent="0.3">
      <c r="A130" s="507"/>
      <c r="C130" s="856" t="s">
        <v>679</v>
      </c>
      <c r="D130" s="857"/>
      <c r="E130" s="857"/>
      <c r="F130" s="857"/>
      <c r="G130" s="858"/>
      <c r="I130" s="2"/>
    </row>
    <row r="131" spans="1:9" x14ac:dyDescent="0.25">
      <c r="A131" s="507"/>
      <c r="C131" s="854"/>
      <c r="D131" s="516">
        <v>2020</v>
      </c>
      <c r="E131" s="516">
        <v>2021</v>
      </c>
      <c r="F131" s="516">
        <v>2022</v>
      </c>
      <c r="G131" s="516">
        <v>2023</v>
      </c>
    </row>
    <row r="132" spans="1:9" ht="15.75" thickBot="1" x14ac:dyDescent="0.3">
      <c r="A132" s="507"/>
      <c r="C132" s="855"/>
      <c r="D132" s="518" t="s">
        <v>16</v>
      </c>
      <c r="E132" s="518" t="s">
        <v>16</v>
      </c>
      <c r="F132" s="518" t="s">
        <v>16</v>
      </c>
      <c r="G132" s="518" t="s">
        <v>16</v>
      </c>
    </row>
    <row r="133" spans="1:9" ht="15.75" thickBot="1" x14ac:dyDescent="0.3">
      <c r="A133" s="507"/>
      <c r="C133" s="525" t="s">
        <v>104</v>
      </c>
      <c r="D133" s="526">
        <f>D134+D135+D136+D137</f>
        <v>0</v>
      </c>
      <c r="E133" s="526">
        <f>E134+E135+E136+E137</f>
        <v>0</v>
      </c>
      <c r="F133" s="526">
        <f>F134+F135+F136+F137</f>
        <v>0</v>
      </c>
      <c r="G133" s="526">
        <f>G134+G135+G136+G137</f>
        <v>0</v>
      </c>
    </row>
    <row r="134" spans="1:9" ht="15.75" thickBot="1" x14ac:dyDescent="0.3">
      <c r="A134" s="507"/>
      <c r="C134" s="527" t="s">
        <v>51</v>
      </c>
      <c r="D134" s="526"/>
      <c r="E134" s="526"/>
      <c r="F134" s="526"/>
      <c r="G134" s="526"/>
    </row>
    <row r="135" spans="1:9" ht="15.75" thickBot="1" x14ac:dyDescent="0.3">
      <c r="A135" s="507"/>
      <c r="C135" s="527" t="s">
        <v>105</v>
      </c>
      <c r="D135" s="526"/>
      <c r="E135" s="526"/>
      <c r="F135" s="526"/>
      <c r="G135" s="526"/>
    </row>
    <row r="136" spans="1:9" ht="15.75" thickBot="1" x14ac:dyDescent="0.3">
      <c r="A136" s="507"/>
      <c r="C136" s="527" t="s">
        <v>106</v>
      </c>
      <c r="D136" s="526"/>
      <c r="E136" s="526"/>
      <c r="F136" s="526"/>
      <c r="G136" s="526"/>
    </row>
    <row r="137" spans="1:9" ht="15.75" thickBot="1" x14ac:dyDescent="0.3">
      <c r="A137" s="507"/>
      <c r="C137" s="527" t="s">
        <v>107</v>
      </c>
      <c r="D137" s="526"/>
      <c r="E137" s="526"/>
      <c r="F137" s="526"/>
      <c r="G137" s="526"/>
    </row>
    <row r="138" spans="1:9" ht="15.75" thickBot="1" x14ac:dyDescent="0.3">
      <c r="A138" s="507"/>
      <c r="C138" s="525" t="s">
        <v>108</v>
      </c>
      <c r="D138" s="528">
        <f>D139+D140+D141+D142</f>
        <v>56000</v>
      </c>
      <c r="E138" s="528">
        <f>E139+E140+E141+E142</f>
        <v>35346.976999999999</v>
      </c>
      <c r="F138" s="528">
        <f>F139+F140+F141+F142</f>
        <v>0</v>
      </c>
      <c r="G138" s="528">
        <f>G139+G140+G141+G142</f>
        <v>0</v>
      </c>
    </row>
    <row r="139" spans="1:9" ht="15.75" thickBot="1" x14ac:dyDescent="0.3">
      <c r="A139" s="507"/>
      <c r="C139" s="527" t="s">
        <v>51</v>
      </c>
      <c r="D139" s="526">
        <f>+D125</f>
        <v>56000</v>
      </c>
      <c r="E139" s="526">
        <f>+E125</f>
        <v>35346.976999999999</v>
      </c>
      <c r="F139" s="526">
        <f>+F125</f>
        <v>0</v>
      </c>
      <c r="G139" s="526"/>
    </row>
    <row r="140" spans="1:9" ht="15.75" thickBot="1" x14ac:dyDescent="0.3">
      <c r="A140" s="507"/>
      <c r="C140" s="527" t="s">
        <v>105</v>
      </c>
      <c r="D140" s="526"/>
      <c r="E140" s="526"/>
      <c r="F140" s="526"/>
      <c r="G140" s="526"/>
    </row>
    <row r="141" spans="1:9" ht="15.75" thickBot="1" x14ac:dyDescent="0.3">
      <c r="A141" s="507"/>
      <c r="C141" s="527" t="s">
        <v>106</v>
      </c>
      <c r="D141" s="526"/>
      <c r="E141" s="526"/>
      <c r="F141" s="526"/>
      <c r="G141" s="526"/>
    </row>
    <row r="142" spans="1:9" ht="15.75" thickBot="1" x14ac:dyDescent="0.3">
      <c r="A142" s="507"/>
      <c r="C142" s="527" t="s">
        <v>107</v>
      </c>
      <c r="D142" s="526"/>
      <c r="E142" s="526"/>
      <c r="F142" s="526"/>
      <c r="G142" s="526"/>
    </row>
    <row r="143" spans="1:9" ht="15.75" thickBot="1" x14ac:dyDescent="0.3">
      <c r="A143" s="507"/>
      <c r="C143" s="533" t="s">
        <v>680</v>
      </c>
      <c r="D143" s="528">
        <f>D133+D138</f>
        <v>56000</v>
      </c>
      <c r="E143" s="528">
        <f>E133+E138</f>
        <v>35346.976999999999</v>
      </c>
      <c r="F143" s="528">
        <f>F133+F138</f>
        <v>0</v>
      </c>
      <c r="G143" s="528">
        <f>G133+G138</f>
        <v>0</v>
      </c>
    </row>
    <row r="144" spans="1:9" ht="34.5" thickBot="1" x14ac:dyDescent="0.3">
      <c r="A144" s="507"/>
      <c r="C144" s="515" t="s">
        <v>75</v>
      </c>
      <c r="D144" s="515" t="s">
        <v>681</v>
      </c>
      <c r="E144" s="540" t="s">
        <v>200</v>
      </c>
      <c r="F144" s="877" t="s">
        <v>682</v>
      </c>
      <c r="G144" s="878"/>
    </row>
    <row r="145" spans="1:10" ht="25.9" customHeight="1" thickBot="1" x14ac:dyDescent="0.3">
      <c r="A145" s="507"/>
      <c r="C145" s="217" t="s">
        <v>38</v>
      </c>
      <c r="D145" s="778" t="s">
        <v>683</v>
      </c>
      <c r="E145" s="779"/>
      <c r="F145" s="779"/>
      <c r="G145" s="650"/>
    </row>
    <row r="146" spans="1:10" ht="15.75" thickBot="1" x14ac:dyDescent="0.3">
      <c r="A146" s="507"/>
      <c r="C146" s="217" t="s">
        <v>40</v>
      </c>
      <c r="D146" s="851" t="s">
        <v>664</v>
      </c>
      <c r="E146" s="852"/>
      <c r="F146" s="852"/>
      <c r="G146" s="853"/>
    </row>
    <row r="147" spans="1:10" x14ac:dyDescent="0.25">
      <c r="A147" s="507"/>
      <c r="C147" s="854"/>
      <c r="D147" s="516">
        <v>2020</v>
      </c>
      <c r="E147" s="516">
        <v>2021</v>
      </c>
      <c r="F147" s="516">
        <v>2022</v>
      </c>
      <c r="G147" s="516">
        <v>2023</v>
      </c>
      <c r="I147" s="2"/>
    </row>
    <row r="148" spans="1:10" ht="15.75" thickBot="1" x14ac:dyDescent="0.3">
      <c r="A148" s="507"/>
      <c r="C148" s="855"/>
      <c r="D148" s="518" t="s">
        <v>16</v>
      </c>
      <c r="E148" s="518" t="s">
        <v>16</v>
      </c>
      <c r="F148" s="518" t="s">
        <v>16</v>
      </c>
      <c r="G148" s="518" t="s">
        <v>16</v>
      </c>
      <c r="I148" s="2"/>
    </row>
    <row r="149" spans="1:10" ht="15.75" thickBot="1" x14ac:dyDescent="0.3">
      <c r="A149" s="507"/>
      <c r="C149" s="217" t="s">
        <v>42</v>
      </c>
      <c r="D149" s="541">
        <v>150</v>
      </c>
      <c r="E149" s="541">
        <v>150</v>
      </c>
      <c r="F149" s="541"/>
      <c r="G149" s="217"/>
      <c r="I149" s="2"/>
    </row>
    <row r="150" spans="1:10" ht="15.75" thickBot="1" x14ac:dyDescent="0.3">
      <c r="A150" s="507"/>
      <c r="C150" s="217" t="s">
        <v>43</v>
      </c>
      <c r="D150" s="520">
        <v>22822</v>
      </c>
      <c r="E150" s="520">
        <v>12076.824999999997</v>
      </c>
      <c r="F150" s="520"/>
      <c r="G150" s="520"/>
      <c r="H150" s="547"/>
      <c r="I150" s="2"/>
      <c r="J150">
        <f>+E150*1000</f>
        <v>12076824.999999996</v>
      </c>
    </row>
    <row r="151" spans="1:10" ht="15.75" thickBot="1" x14ac:dyDescent="0.3">
      <c r="A151" s="507"/>
      <c r="C151" s="217" t="s">
        <v>44</v>
      </c>
      <c r="D151" s="520">
        <f>D150/D149</f>
        <v>152.14666666666668</v>
      </c>
      <c r="E151" s="520">
        <f>E150/E149</f>
        <v>80.512166666666644</v>
      </c>
      <c r="F151" s="520" t="e">
        <f>F150/F149</f>
        <v>#DIV/0!</v>
      </c>
      <c r="G151" s="520" t="e">
        <f>G150/G149</f>
        <v>#DIV/0!</v>
      </c>
      <c r="I151" s="545"/>
    </row>
    <row r="152" spans="1:10" ht="15.75" thickBot="1" x14ac:dyDescent="0.3">
      <c r="A152" s="507"/>
      <c r="C152" s="217" t="s">
        <v>45</v>
      </c>
      <c r="D152" s="523" t="e">
        <f t="shared" ref="D152:G154" si="4">D149/C149-1</f>
        <v>#VALUE!</v>
      </c>
      <c r="E152" s="523">
        <f t="shared" si="4"/>
        <v>0</v>
      </c>
      <c r="F152" s="523">
        <f t="shared" si="4"/>
        <v>-1</v>
      </c>
      <c r="G152" s="523" t="e">
        <f t="shared" si="4"/>
        <v>#DIV/0!</v>
      </c>
      <c r="I152" s="2"/>
    </row>
    <row r="153" spans="1:10" ht="15.75" thickBot="1" x14ac:dyDescent="0.3">
      <c r="A153" s="507"/>
      <c r="C153" s="217" t="s">
        <v>47</v>
      </c>
      <c r="D153" s="523" t="e">
        <f t="shared" si="4"/>
        <v>#VALUE!</v>
      </c>
      <c r="E153" s="523">
        <f t="shared" si="4"/>
        <v>-0.47082530014897916</v>
      </c>
      <c r="F153" s="523">
        <f t="shared" si="4"/>
        <v>-1</v>
      </c>
      <c r="G153" s="523" t="e">
        <f t="shared" si="4"/>
        <v>#DIV/0!</v>
      </c>
      <c r="I153" s="2"/>
    </row>
    <row r="154" spans="1:10" ht="15.75" thickBot="1" x14ac:dyDescent="0.3">
      <c r="A154" s="507"/>
      <c r="C154" s="217" t="s">
        <v>48</v>
      </c>
      <c r="D154" s="523" t="e">
        <f t="shared" si="4"/>
        <v>#VALUE!</v>
      </c>
      <c r="E154" s="523">
        <f t="shared" si="4"/>
        <v>-0.47082530014897928</v>
      </c>
      <c r="F154" s="523" t="e">
        <f t="shared" si="4"/>
        <v>#DIV/0!</v>
      </c>
      <c r="G154" s="523" t="e">
        <f t="shared" si="4"/>
        <v>#DIV/0!</v>
      </c>
      <c r="I154" s="2"/>
    </row>
    <row r="155" spans="1:10" ht="15.75" thickBot="1" x14ac:dyDescent="0.3">
      <c r="A155" s="507"/>
      <c r="C155" s="856" t="s">
        <v>684</v>
      </c>
      <c r="D155" s="857"/>
      <c r="E155" s="857"/>
      <c r="F155" s="857"/>
      <c r="G155" s="858"/>
      <c r="I155" s="2"/>
    </row>
    <row r="156" spans="1:10" x14ac:dyDescent="0.25">
      <c r="A156" s="507"/>
      <c r="C156" s="854"/>
      <c r="D156" s="516">
        <v>2020</v>
      </c>
      <c r="E156" s="516">
        <v>2021</v>
      </c>
      <c r="F156" s="516">
        <v>2022</v>
      </c>
      <c r="G156" s="516">
        <v>2023</v>
      </c>
      <c r="I156" s="2"/>
    </row>
    <row r="157" spans="1:10" ht="15.75" thickBot="1" x14ac:dyDescent="0.3">
      <c r="A157" s="507"/>
      <c r="C157" s="855"/>
      <c r="D157" s="518" t="s">
        <v>16</v>
      </c>
      <c r="E157" s="518" t="s">
        <v>16</v>
      </c>
      <c r="F157" s="518" t="s">
        <v>16</v>
      </c>
      <c r="G157" s="518" t="s">
        <v>16</v>
      </c>
      <c r="I157" s="2"/>
    </row>
    <row r="158" spans="1:10" ht="15.75" thickBot="1" x14ac:dyDescent="0.3">
      <c r="A158" s="507"/>
      <c r="C158" s="525" t="s">
        <v>104</v>
      </c>
      <c r="D158" s="526">
        <f>D159+D160+D161+D162</f>
        <v>0</v>
      </c>
      <c r="E158" s="526">
        <f>E159+E160+E161+E162</f>
        <v>0</v>
      </c>
      <c r="F158" s="526">
        <f>F159+F160+F161+F162</f>
        <v>0</v>
      </c>
      <c r="G158" s="526">
        <f>G159+G160+G161+G162</f>
        <v>0</v>
      </c>
    </row>
    <row r="159" spans="1:10" ht="15.75" thickBot="1" x14ac:dyDescent="0.3">
      <c r="A159" s="507"/>
      <c r="C159" s="527" t="s">
        <v>51</v>
      </c>
      <c r="D159" s="526"/>
      <c r="E159" s="526"/>
      <c r="F159" s="526"/>
      <c r="G159" s="526"/>
    </row>
    <row r="160" spans="1:10" ht="15.75" thickBot="1" x14ac:dyDescent="0.3">
      <c r="A160" s="507"/>
      <c r="C160" s="527" t="s">
        <v>105</v>
      </c>
      <c r="D160" s="526"/>
      <c r="E160" s="526"/>
      <c r="F160" s="526"/>
      <c r="G160" s="526"/>
    </row>
    <row r="161" spans="1:9" ht="15.75" thickBot="1" x14ac:dyDescent="0.3">
      <c r="A161" s="507"/>
      <c r="C161" s="527" t="s">
        <v>106</v>
      </c>
      <c r="D161" s="526"/>
      <c r="E161" s="526"/>
      <c r="F161" s="526"/>
      <c r="G161" s="526"/>
    </row>
    <row r="162" spans="1:9" ht="15.75" thickBot="1" x14ac:dyDescent="0.3">
      <c r="A162" s="507"/>
      <c r="C162" s="527" t="s">
        <v>107</v>
      </c>
      <c r="D162" s="526"/>
      <c r="E162" s="526"/>
      <c r="F162" s="526"/>
      <c r="G162" s="526"/>
    </row>
    <row r="163" spans="1:9" ht="15.75" thickBot="1" x14ac:dyDescent="0.3">
      <c r="A163" s="507"/>
      <c r="C163" s="525" t="s">
        <v>108</v>
      </c>
      <c r="D163" s="528">
        <f>D164+D165+D166+D167</f>
        <v>22822</v>
      </c>
      <c r="E163" s="528">
        <f>E164+E165+E166+E167</f>
        <v>12076.824999999997</v>
      </c>
      <c r="F163" s="528">
        <f>F164+F165+F166+F167</f>
        <v>0</v>
      </c>
      <c r="G163" s="528">
        <f>G164+G165+G166+G167</f>
        <v>0</v>
      </c>
    </row>
    <row r="164" spans="1:9" ht="15.75" thickBot="1" x14ac:dyDescent="0.3">
      <c r="A164" s="507"/>
      <c r="C164" s="527" t="s">
        <v>51</v>
      </c>
      <c r="D164" s="526">
        <f>+D150</f>
        <v>22822</v>
      </c>
      <c r="E164" s="526">
        <f>+E150</f>
        <v>12076.824999999997</v>
      </c>
      <c r="F164" s="526">
        <f>+F150</f>
        <v>0</v>
      </c>
      <c r="G164" s="526"/>
    </row>
    <row r="165" spans="1:9" ht="15.75" thickBot="1" x14ac:dyDescent="0.3">
      <c r="A165" s="507"/>
      <c r="C165" s="527" t="s">
        <v>105</v>
      </c>
      <c r="D165" s="526"/>
      <c r="E165" s="526"/>
      <c r="F165" s="526"/>
      <c r="G165" s="526"/>
    </row>
    <row r="166" spans="1:9" ht="15.75" thickBot="1" x14ac:dyDescent="0.3">
      <c r="A166" s="507"/>
      <c r="C166" s="527" t="s">
        <v>106</v>
      </c>
      <c r="D166" s="526"/>
      <c r="E166" s="526"/>
      <c r="F166" s="526"/>
      <c r="G166" s="526"/>
    </row>
    <row r="167" spans="1:9" ht="15.75" thickBot="1" x14ac:dyDescent="0.3">
      <c r="A167" s="507"/>
      <c r="C167" s="527" t="s">
        <v>107</v>
      </c>
      <c r="D167" s="526"/>
      <c r="E167" s="526"/>
      <c r="F167" s="526"/>
      <c r="G167" s="526"/>
    </row>
    <row r="168" spans="1:9" ht="15.75" thickBot="1" x14ac:dyDescent="0.3">
      <c r="A168" s="507"/>
      <c r="C168" s="533" t="s">
        <v>685</v>
      </c>
      <c r="D168" s="528">
        <f>D158+D163</f>
        <v>22822</v>
      </c>
      <c r="E168" s="528">
        <f>E158+E163</f>
        <v>12076.824999999997</v>
      </c>
      <c r="F168" s="528">
        <f>F158+F163</f>
        <v>0</v>
      </c>
      <c r="G168" s="528">
        <f>G158+G163</f>
        <v>0</v>
      </c>
    </row>
    <row r="169" spans="1:9" ht="34.5" thickBot="1" x14ac:dyDescent="0.3">
      <c r="A169" s="507"/>
      <c r="C169" s="515" t="s">
        <v>179</v>
      </c>
      <c r="D169" s="515" t="s">
        <v>686</v>
      </c>
      <c r="E169" s="540" t="s">
        <v>200</v>
      </c>
      <c r="F169" s="877" t="s">
        <v>687</v>
      </c>
      <c r="G169" s="878"/>
    </row>
    <row r="170" spans="1:9" ht="26.45" customHeight="1" thickBot="1" x14ac:dyDescent="0.3">
      <c r="A170" s="507"/>
      <c r="C170" s="217" t="s">
        <v>38</v>
      </c>
      <c r="D170" s="778" t="s">
        <v>688</v>
      </c>
      <c r="E170" s="779"/>
      <c r="F170" s="779"/>
      <c r="G170" s="650"/>
      <c r="I170" s="2"/>
    </row>
    <row r="171" spans="1:9" ht="15.75" thickBot="1" x14ac:dyDescent="0.3">
      <c r="A171" s="507"/>
      <c r="C171" s="217" t="s">
        <v>40</v>
      </c>
      <c r="D171" s="851" t="s">
        <v>689</v>
      </c>
      <c r="E171" s="852"/>
      <c r="F171" s="852"/>
      <c r="G171" s="853"/>
      <c r="I171" s="2"/>
    </row>
    <row r="172" spans="1:9" x14ac:dyDescent="0.25">
      <c r="A172" s="507"/>
      <c r="C172" s="854"/>
      <c r="D172" s="516">
        <v>2020</v>
      </c>
      <c r="E172" s="516">
        <v>2021</v>
      </c>
      <c r="F172" s="516">
        <v>2022</v>
      </c>
      <c r="G172" s="516">
        <v>2023</v>
      </c>
      <c r="I172" s="2"/>
    </row>
    <row r="173" spans="1:9" ht="15.75" thickBot="1" x14ac:dyDescent="0.3">
      <c r="A173" s="507"/>
      <c r="C173" s="855"/>
      <c r="D173" s="518" t="s">
        <v>16</v>
      </c>
      <c r="E173" s="518" t="s">
        <v>16</v>
      </c>
      <c r="F173" s="518" t="s">
        <v>16</v>
      </c>
      <c r="G173" s="518" t="s">
        <v>16</v>
      </c>
      <c r="I173" s="2"/>
    </row>
    <row r="174" spans="1:9" ht="15.75" thickBot="1" x14ac:dyDescent="0.3">
      <c r="A174" s="507"/>
      <c r="C174" s="217" t="s">
        <v>42</v>
      </c>
      <c r="D174" s="541">
        <v>1</v>
      </c>
      <c r="E174" s="541"/>
      <c r="F174" s="541">
        <v>0</v>
      </c>
      <c r="G174" s="217"/>
      <c r="I174" s="2"/>
    </row>
    <row r="175" spans="1:9" ht="15.75" thickBot="1" x14ac:dyDescent="0.3">
      <c r="A175" s="507"/>
      <c r="C175" s="217" t="s">
        <v>43</v>
      </c>
      <c r="D175" s="520">
        <v>7287.1570000000002</v>
      </c>
      <c r="E175" s="520"/>
      <c r="F175" s="520">
        <v>0</v>
      </c>
      <c r="G175" s="520"/>
      <c r="I175" s="549"/>
    </row>
    <row r="176" spans="1:9" ht="15.75" thickBot="1" x14ac:dyDescent="0.3">
      <c r="A176" s="507"/>
      <c r="C176" s="217" t="s">
        <v>44</v>
      </c>
      <c r="D176" s="520">
        <f>D175/D174</f>
        <v>7287.1570000000002</v>
      </c>
      <c r="E176" s="520" t="e">
        <f>E175/E174</f>
        <v>#DIV/0!</v>
      </c>
      <c r="F176" s="520" t="e">
        <f>F175/F174</f>
        <v>#DIV/0!</v>
      </c>
      <c r="G176" s="520" t="e">
        <f>G175/G174</f>
        <v>#DIV/0!</v>
      </c>
      <c r="I176" s="545"/>
    </row>
    <row r="177" spans="1:9" ht="15.75" thickBot="1" x14ac:dyDescent="0.3">
      <c r="A177" s="507"/>
      <c r="C177" s="217" t="s">
        <v>45</v>
      </c>
      <c r="D177" s="523" t="e">
        <f t="shared" ref="D177:G179" si="5">D174/C174-1</f>
        <v>#VALUE!</v>
      </c>
      <c r="E177" s="523">
        <f t="shared" si="5"/>
        <v>-1</v>
      </c>
      <c r="F177" s="523" t="e">
        <f t="shared" si="5"/>
        <v>#DIV/0!</v>
      </c>
      <c r="G177" s="523" t="e">
        <f t="shared" si="5"/>
        <v>#DIV/0!</v>
      </c>
      <c r="I177" s="2"/>
    </row>
    <row r="178" spans="1:9" ht="15.75" thickBot="1" x14ac:dyDescent="0.3">
      <c r="A178" s="507"/>
      <c r="C178" s="217" t="s">
        <v>47</v>
      </c>
      <c r="D178" s="523" t="e">
        <f t="shared" si="5"/>
        <v>#VALUE!</v>
      </c>
      <c r="E178" s="523">
        <f t="shared" si="5"/>
        <v>-1</v>
      </c>
      <c r="F178" s="523" t="e">
        <f t="shared" si="5"/>
        <v>#DIV/0!</v>
      </c>
      <c r="G178" s="523" t="e">
        <f t="shared" si="5"/>
        <v>#DIV/0!</v>
      </c>
      <c r="I178" s="2"/>
    </row>
    <row r="179" spans="1:9" ht="15.75" thickBot="1" x14ac:dyDescent="0.3">
      <c r="A179" s="507"/>
      <c r="C179" s="217" t="s">
        <v>48</v>
      </c>
      <c r="D179" s="523" t="e">
        <f t="shared" si="5"/>
        <v>#VALUE!</v>
      </c>
      <c r="E179" s="523" t="e">
        <f t="shared" si="5"/>
        <v>#DIV/0!</v>
      </c>
      <c r="F179" s="523" t="e">
        <f t="shared" si="5"/>
        <v>#DIV/0!</v>
      </c>
      <c r="G179" s="523" t="e">
        <f t="shared" si="5"/>
        <v>#DIV/0!</v>
      </c>
      <c r="I179" s="2"/>
    </row>
    <row r="180" spans="1:9" ht="15.75" thickBot="1" x14ac:dyDescent="0.3">
      <c r="A180" s="507"/>
      <c r="C180" s="856" t="s">
        <v>690</v>
      </c>
      <c r="D180" s="857"/>
      <c r="E180" s="857"/>
      <c r="F180" s="857"/>
      <c r="G180" s="858"/>
      <c r="I180" s="2"/>
    </row>
    <row r="181" spans="1:9" x14ac:dyDescent="0.25">
      <c r="A181" s="507"/>
      <c r="C181" s="854"/>
      <c r="D181" s="516">
        <v>2020</v>
      </c>
      <c r="E181" s="516">
        <v>2021</v>
      </c>
      <c r="F181" s="516">
        <v>2022</v>
      </c>
      <c r="G181" s="516">
        <v>2023</v>
      </c>
      <c r="I181" s="2"/>
    </row>
    <row r="182" spans="1:9" ht="15.75" thickBot="1" x14ac:dyDescent="0.3">
      <c r="A182" s="507"/>
      <c r="C182" s="855"/>
      <c r="D182" s="518" t="s">
        <v>16</v>
      </c>
      <c r="E182" s="518" t="s">
        <v>16</v>
      </c>
      <c r="F182" s="518" t="s">
        <v>16</v>
      </c>
      <c r="G182" s="518" t="s">
        <v>16</v>
      </c>
    </row>
    <row r="183" spans="1:9" ht="15.75" thickBot="1" x14ac:dyDescent="0.3">
      <c r="A183" s="507"/>
      <c r="C183" s="525" t="s">
        <v>104</v>
      </c>
      <c r="D183" s="526">
        <f>D184+D185+D186+D187</f>
        <v>0</v>
      </c>
      <c r="E183" s="526">
        <f>E184+E185+E186+E187</f>
        <v>0</v>
      </c>
      <c r="F183" s="526">
        <f>F184+F185+F186+F187</f>
        <v>0</v>
      </c>
      <c r="G183" s="526">
        <f>G184+G185+G186+G187</f>
        <v>0</v>
      </c>
    </row>
    <row r="184" spans="1:9" ht="15.75" thickBot="1" x14ac:dyDescent="0.3">
      <c r="A184" s="507"/>
      <c r="C184" s="527" t="s">
        <v>51</v>
      </c>
      <c r="D184" s="526"/>
      <c r="E184" s="526"/>
      <c r="F184" s="526"/>
      <c r="G184" s="526"/>
    </row>
    <row r="185" spans="1:9" ht="15.75" thickBot="1" x14ac:dyDescent="0.3">
      <c r="A185" s="507"/>
      <c r="C185" s="527" t="s">
        <v>105</v>
      </c>
      <c r="D185" s="526"/>
      <c r="E185" s="526"/>
      <c r="F185" s="526"/>
      <c r="G185" s="526"/>
    </row>
    <row r="186" spans="1:9" ht="15.75" thickBot="1" x14ac:dyDescent="0.3">
      <c r="A186" s="507"/>
      <c r="C186" s="527" t="s">
        <v>106</v>
      </c>
      <c r="D186" s="526"/>
      <c r="E186" s="526"/>
      <c r="F186" s="526"/>
      <c r="G186" s="526"/>
    </row>
    <row r="187" spans="1:9" ht="15.75" thickBot="1" x14ac:dyDescent="0.3">
      <c r="A187" s="507"/>
      <c r="C187" s="527" t="s">
        <v>107</v>
      </c>
      <c r="D187" s="526"/>
      <c r="E187" s="526"/>
      <c r="F187" s="526"/>
      <c r="G187" s="526"/>
    </row>
    <row r="188" spans="1:9" ht="15.75" thickBot="1" x14ac:dyDescent="0.3">
      <c r="A188" s="507"/>
      <c r="C188" s="525" t="s">
        <v>108</v>
      </c>
      <c r="D188" s="528">
        <f>D189+D190+D191+D192</f>
        <v>7287.1570000000002</v>
      </c>
      <c r="E188" s="528">
        <f>E189+E190+E191+E192</f>
        <v>0</v>
      </c>
      <c r="F188" s="528">
        <f>F189+F190+F191+F192</f>
        <v>0</v>
      </c>
      <c r="G188" s="528">
        <f>G189+G190+G191+G192</f>
        <v>0</v>
      </c>
    </row>
    <row r="189" spans="1:9" ht="15.75" thickBot="1" x14ac:dyDescent="0.3">
      <c r="A189" s="507"/>
      <c r="C189" s="527" t="s">
        <v>51</v>
      </c>
      <c r="D189" s="526">
        <f>+D175</f>
        <v>7287.1570000000002</v>
      </c>
      <c r="E189" s="526">
        <f>+E175</f>
        <v>0</v>
      </c>
      <c r="F189" s="526">
        <f>+F175</f>
        <v>0</v>
      </c>
      <c r="G189" s="526"/>
    </row>
    <row r="190" spans="1:9" ht="15.75" thickBot="1" x14ac:dyDescent="0.3">
      <c r="A190" s="507"/>
      <c r="C190" s="527" t="s">
        <v>105</v>
      </c>
      <c r="D190" s="526"/>
      <c r="E190" s="526"/>
      <c r="F190" s="526"/>
      <c r="G190" s="526"/>
    </row>
    <row r="191" spans="1:9" ht="15.75" thickBot="1" x14ac:dyDescent="0.3">
      <c r="A191" s="507"/>
      <c r="C191" s="527" t="s">
        <v>106</v>
      </c>
      <c r="D191" s="526"/>
      <c r="E191" s="526"/>
      <c r="F191" s="526"/>
      <c r="G191" s="526"/>
    </row>
    <row r="192" spans="1:9" ht="15.75" thickBot="1" x14ac:dyDescent="0.3">
      <c r="A192" s="507"/>
      <c r="C192" s="527" t="s">
        <v>107</v>
      </c>
      <c r="D192" s="526"/>
      <c r="E192" s="526"/>
      <c r="F192" s="526"/>
      <c r="G192" s="526"/>
    </row>
    <row r="193" spans="1:9" ht="15.75" thickBot="1" x14ac:dyDescent="0.3">
      <c r="A193" s="507"/>
      <c r="C193" s="533" t="s">
        <v>691</v>
      </c>
      <c r="D193" s="528">
        <f>D183+D188</f>
        <v>7287.1570000000002</v>
      </c>
      <c r="E193" s="528">
        <f>E183+E188</f>
        <v>0</v>
      </c>
      <c r="F193" s="528">
        <f>F183+F188</f>
        <v>0</v>
      </c>
      <c r="G193" s="528">
        <f>G183+G188</f>
        <v>0</v>
      </c>
    </row>
    <row r="194" spans="1:9" ht="34.5" thickBot="1" x14ac:dyDescent="0.3">
      <c r="A194" s="507"/>
      <c r="C194" s="515" t="s">
        <v>185</v>
      </c>
      <c r="D194" s="515" t="s">
        <v>692</v>
      </c>
      <c r="E194" s="540" t="s">
        <v>200</v>
      </c>
      <c r="F194" s="877" t="s">
        <v>693</v>
      </c>
      <c r="G194" s="878"/>
    </row>
    <row r="195" spans="1:9" ht="15" customHeight="1" thickBot="1" x14ac:dyDescent="0.3">
      <c r="A195" s="507"/>
      <c r="C195" s="217" t="s">
        <v>38</v>
      </c>
      <c r="D195" s="778" t="s">
        <v>694</v>
      </c>
      <c r="E195" s="779"/>
      <c r="F195" s="779"/>
      <c r="G195" s="650"/>
    </row>
    <row r="196" spans="1:9" ht="15" customHeight="1" thickBot="1" x14ac:dyDescent="0.3">
      <c r="A196" s="507"/>
      <c r="C196" s="217" t="s">
        <v>40</v>
      </c>
      <c r="D196" s="851" t="s">
        <v>664</v>
      </c>
      <c r="E196" s="852"/>
      <c r="F196" s="852"/>
      <c r="G196" s="853"/>
    </row>
    <row r="197" spans="1:9" ht="15" customHeight="1" x14ac:dyDescent="0.25">
      <c r="A197" s="507"/>
      <c r="C197" s="854"/>
      <c r="D197" s="516">
        <v>2020</v>
      </c>
      <c r="E197" s="516">
        <v>2021</v>
      </c>
      <c r="F197" s="516">
        <v>2022</v>
      </c>
      <c r="G197" s="516">
        <v>2023</v>
      </c>
    </row>
    <row r="198" spans="1:9" ht="15" customHeight="1" thickBot="1" x14ac:dyDescent="0.3">
      <c r="A198" s="507"/>
      <c r="C198" s="855"/>
      <c r="D198" s="518" t="s">
        <v>16</v>
      </c>
      <c r="E198" s="518" t="s">
        <v>16</v>
      </c>
      <c r="F198" s="518" t="s">
        <v>16</v>
      </c>
      <c r="G198" s="518" t="s">
        <v>16</v>
      </c>
    </row>
    <row r="199" spans="1:9" ht="15" customHeight="1" thickBot="1" x14ac:dyDescent="0.3">
      <c r="A199" s="507"/>
      <c r="C199" s="217" t="s">
        <v>42</v>
      </c>
      <c r="D199" s="541">
        <v>100</v>
      </c>
      <c r="E199" s="541">
        <v>200</v>
      </c>
      <c r="F199" s="541"/>
      <c r="G199" s="217"/>
    </row>
    <row r="200" spans="1:9" ht="15" customHeight="1" thickBot="1" x14ac:dyDescent="0.3">
      <c r="A200" s="507"/>
      <c r="C200" s="217" t="s">
        <v>43</v>
      </c>
      <c r="D200" s="520">
        <v>15000</v>
      </c>
      <c r="E200" s="520">
        <v>25239</v>
      </c>
      <c r="F200" s="520"/>
      <c r="G200" s="520"/>
      <c r="I200" s="550"/>
    </row>
    <row r="201" spans="1:9" ht="15" customHeight="1" thickBot="1" x14ac:dyDescent="0.3">
      <c r="A201" s="507"/>
      <c r="C201" s="217" t="s">
        <v>44</v>
      </c>
      <c r="D201" s="520">
        <f>D200/D199</f>
        <v>150</v>
      </c>
      <c r="E201" s="520">
        <f>E200/E199</f>
        <v>126.19499999999999</v>
      </c>
      <c r="F201" s="520" t="e">
        <f>F200/F199</f>
        <v>#DIV/0!</v>
      </c>
      <c r="G201" s="520" t="e">
        <f>G200/G199</f>
        <v>#DIV/0!</v>
      </c>
    </row>
    <row r="202" spans="1:9" ht="15" customHeight="1" thickBot="1" x14ac:dyDescent="0.3">
      <c r="A202" s="507"/>
      <c r="C202" s="217" t="s">
        <v>45</v>
      </c>
      <c r="D202" s="523" t="e">
        <f t="shared" ref="D202:G204" si="6">D199/C199-1</f>
        <v>#VALUE!</v>
      </c>
      <c r="E202" s="523">
        <f t="shared" si="6"/>
        <v>1</v>
      </c>
      <c r="F202" s="523">
        <f t="shared" si="6"/>
        <v>-1</v>
      </c>
      <c r="G202" s="523" t="e">
        <f t="shared" si="6"/>
        <v>#DIV/0!</v>
      </c>
    </row>
    <row r="203" spans="1:9" ht="15" customHeight="1" thickBot="1" x14ac:dyDescent="0.3">
      <c r="A203" s="507"/>
      <c r="C203" s="217" t="s">
        <v>47</v>
      </c>
      <c r="D203" s="523" t="e">
        <f t="shared" si="6"/>
        <v>#VALUE!</v>
      </c>
      <c r="E203" s="523">
        <f t="shared" si="6"/>
        <v>0.6826000000000001</v>
      </c>
      <c r="F203" s="523">
        <f t="shared" si="6"/>
        <v>-1</v>
      </c>
      <c r="G203" s="523" t="e">
        <f t="shared" si="6"/>
        <v>#DIV/0!</v>
      </c>
    </row>
    <row r="204" spans="1:9" ht="15" customHeight="1" thickBot="1" x14ac:dyDescent="0.3">
      <c r="A204" s="507"/>
      <c r="C204" s="217" t="s">
        <v>48</v>
      </c>
      <c r="D204" s="523" t="e">
        <f t="shared" si="6"/>
        <v>#VALUE!</v>
      </c>
      <c r="E204" s="523">
        <f t="shared" si="6"/>
        <v>-0.15870000000000006</v>
      </c>
      <c r="F204" s="523" t="e">
        <f t="shared" si="6"/>
        <v>#DIV/0!</v>
      </c>
      <c r="G204" s="523" t="e">
        <f t="shared" si="6"/>
        <v>#DIV/0!</v>
      </c>
    </row>
    <row r="205" spans="1:9" ht="15" customHeight="1" thickBot="1" x14ac:dyDescent="0.3">
      <c r="A205" s="507"/>
      <c r="C205" s="856" t="s">
        <v>695</v>
      </c>
      <c r="D205" s="857"/>
      <c r="E205" s="857"/>
      <c r="F205" s="857"/>
      <c r="G205" s="858"/>
    </row>
    <row r="206" spans="1:9" ht="15" customHeight="1" x14ac:dyDescent="0.25">
      <c r="A206" s="507"/>
      <c r="C206" s="854"/>
      <c r="D206" s="516">
        <v>2019</v>
      </c>
      <c r="E206" s="516">
        <v>2020</v>
      </c>
      <c r="F206" s="516">
        <v>2021</v>
      </c>
      <c r="G206" s="516">
        <v>2022</v>
      </c>
    </row>
    <row r="207" spans="1:9" ht="15" customHeight="1" thickBot="1" x14ac:dyDescent="0.3">
      <c r="A207" s="507"/>
      <c r="C207" s="855"/>
      <c r="D207" s="518" t="s">
        <v>16</v>
      </c>
      <c r="E207" s="518" t="s">
        <v>16</v>
      </c>
      <c r="F207" s="518" t="s">
        <v>16</v>
      </c>
      <c r="G207" s="518" t="s">
        <v>16</v>
      </c>
    </row>
    <row r="208" spans="1:9" ht="15" customHeight="1" thickBot="1" x14ac:dyDescent="0.3">
      <c r="A208" s="507"/>
      <c r="C208" s="525" t="s">
        <v>104</v>
      </c>
      <c r="D208" s="526">
        <f>D209+D210+D211+D212</f>
        <v>0</v>
      </c>
      <c r="E208" s="526">
        <f>E209+E210+E211+E212</f>
        <v>0</v>
      </c>
      <c r="F208" s="526">
        <f>F209+F210+F211+F212</f>
        <v>0</v>
      </c>
      <c r="G208" s="526">
        <f>G209+G210+G211+G212</f>
        <v>0</v>
      </c>
    </row>
    <row r="209" spans="1:9" ht="15" customHeight="1" thickBot="1" x14ac:dyDescent="0.3">
      <c r="A209" s="507"/>
      <c r="C209" s="527" t="s">
        <v>51</v>
      </c>
      <c r="D209" s="526"/>
      <c r="E209" s="526"/>
      <c r="F209" s="526"/>
      <c r="G209" s="526"/>
    </row>
    <row r="210" spans="1:9" ht="15" customHeight="1" thickBot="1" x14ac:dyDescent="0.3">
      <c r="A210" s="507"/>
      <c r="C210" s="527" t="s">
        <v>105</v>
      </c>
      <c r="D210" s="526"/>
      <c r="E210" s="526"/>
      <c r="F210" s="526"/>
      <c r="G210" s="526"/>
    </row>
    <row r="211" spans="1:9" ht="15" customHeight="1" thickBot="1" x14ac:dyDescent="0.3">
      <c r="A211" s="507"/>
      <c r="C211" s="527" t="s">
        <v>106</v>
      </c>
      <c r="D211" s="526"/>
      <c r="E211" s="526"/>
      <c r="F211" s="526"/>
      <c r="G211" s="526"/>
    </row>
    <row r="212" spans="1:9" ht="15" customHeight="1" thickBot="1" x14ac:dyDescent="0.3">
      <c r="A212" s="507"/>
      <c r="C212" s="527" t="s">
        <v>107</v>
      </c>
      <c r="D212" s="526"/>
      <c r="E212" s="526"/>
      <c r="F212" s="526"/>
      <c r="G212" s="526"/>
    </row>
    <row r="213" spans="1:9" ht="15" customHeight="1" thickBot="1" x14ac:dyDescent="0.3">
      <c r="A213" s="507"/>
      <c r="C213" s="525" t="s">
        <v>108</v>
      </c>
      <c r="D213" s="528">
        <f>D214+D215+D216+D217</f>
        <v>15000</v>
      </c>
      <c r="E213" s="528">
        <f>E214+E215+E216+E217</f>
        <v>25239</v>
      </c>
      <c r="F213" s="528">
        <f>F214+F215+F216+F217</f>
        <v>0</v>
      </c>
      <c r="G213" s="528">
        <f>G214+G215+G216+G217</f>
        <v>0</v>
      </c>
    </row>
    <row r="214" spans="1:9" ht="15" customHeight="1" thickBot="1" x14ac:dyDescent="0.3">
      <c r="A214" s="507"/>
      <c r="C214" s="527" t="s">
        <v>51</v>
      </c>
      <c r="D214" s="526">
        <f>+D200</f>
        <v>15000</v>
      </c>
      <c r="E214" s="526">
        <f>+E200</f>
        <v>25239</v>
      </c>
      <c r="F214" s="526">
        <f>+F200</f>
        <v>0</v>
      </c>
      <c r="G214" s="526"/>
    </row>
    <row r="215" spans="1:9" ht="15" customHeight="1" thickBot="1" x14ac:dyDescent="0.3">
      <c r="A215" s="507"/>
      <c r="C215" s="527" t="s">
        <v>105</v>
      </c>
      <c r="D215" s="526"/>
      <c r="E215" s="526"/>
      <c r="F215" s="526"/>
      <c r="G215" s="526"/>
    </row>
    <row r="216" spans="1:9" ht="15" customHeight="1" thickBot="1" x14ac:dyDescent="0.3">
      <c r="A216" s="507"/>
      <c r="C216" s="527" t="s">
        <v>106</v>
      </c>
      <c r="D216" s="526"/>
      <c r="E216" s="526"/>
      <c r="F216" s="526"/>
      <c r="G216" s="526"/>
    </row>
    <row r="217" spans="1:9" ht="15" customHeight="1" thickBot="1" x14ac:dyDescent="0.3">
      <c r="A217" s="507"/>
      <c r="C217" s="527" t="s">
        <v>107</v>
      </c>
      <c r="D217" s="526"/>
      <c r="E217" s="526"/>
      <c r="F217" s="526"/>
      <c r="G217" s="526"/>
    </row>
    <row r="218" spans="1:9" ht="15" customHeight="1" thickBot="1" x14ac:dyDescent="0.3">
      <c r="A218" s="507"/>
      <c r="C218" s="533" t="s">
        <v>696</v>
      </c>
      <c r="D218" s="528">
        <f>D208+D213</f>
        <v>15000</v>
      </c>
      <c r="E218" s="528">
        <f>E208+E213</f>
        <v>25239</v>
      </c>
      <c r="F218" s="528">
        <f>F208+F213</f>
        <v>0</v>
      </c>
      <c r="G218" s="528">
        <f>G208+G213</f>
        <v>0</v>
      </c>
    </row>
    <row r="219" spans="1:9" ht="35.450000000000003" customHeight="1" thickBot="1" x14ac:dyDescent="0.3">
      <c r="A219" s="507"/>
      <c r="C219" s="515" t="s">
        <v>191</v>
      </c>
      <c r="D219" s="515" t="s">
        <v>697</v>
      </c>
      <c r="E219" s="540" t="s">
        <v>200</v>
      </c>
      <c r="F219" s="877" t="s">
        <v>698</v>
      </c>
      <c r="G219" s="878"/>
      <c r="I219" s="551"/>
    </row>
    <row r="220" spans="1:9" ht="15" customHeight="1" thickBot="1" x14ac:dyDescent="0.3">
      <c r="A220" s="507"/>
      <c r="C220" s="217" t="s">
        <v>38</v>
      </c>
      <c r="D220" s="778" t="s">
        <v>699</v>
      </c>
      <c r="E220" s="779"/>
      <c r="F220" s="779"/>
      <c r="G220" s="650"/>
    </row>
    <row r="221" spans="1:9" ht="15" customHeight="1" thickBot="1" x14ac:dyDescent="0.3">
      <c r="A221" s="507"/>
      <c r="C221" s="217" t="s">
        <v>40</v>
      </c>
      <c r="D221" s="851" t="s">
        <v>700</v>
      </c>
      <c r="E221" s="852"/>
      <c r="F221" s="852"/>
      <c r="G221" s="853"/>
    </row>
    <row r="222" spans="1:9" ht="15" customHeight="1" x14ac:dyDescent="0.25">
      <c r="A222" s="507"/>
      <c r="C222" s="854"/>
      <c r="D222" s="516">
        <v>2020</v>
      </c>
      <c r="E222" s="516">
        <v>2021</v>
      </c>
      <c r="F222" s="516">
        <v>2022</v>
      </c>
      <c r="G222" s="516">
        <v>2023</v>
      </c>
    </row>
    <row r="223" spans="1:9" ht="15" customHeight="1" thickBot="1" x14ac:dyDescent="0.3">
      <c r="A223" s="507"/>
      <c r="C223" s="855"/>
      <c r="D223" s="518" t="s">
        <v>16</v>
      </c>
      <c r="E223" s="518" t="s">
        <v>16</v>
      </c>
      <c r="F223" s="518" t="s">
        <v>16</v>
      </c>
      <c r="G223" s="518" t="s">
        <v>16</v>
      </c>
    </row>
    <row r="224" spans="1:9" ht="15" customHeight="1" thickBot="1" x14ac:dyDescent="0.3">
      <c r="A224" s="507"/>
      <c r="C224" s="217" t="s">
        <v>42</v>
      </c>
      <c r="D224" s="541"/>
      <c r="E224" s="541">
        <v>1</v>
      </c>
      <c r="F224" s="541"/>
      <c r="G224" s="217"/>
    </row>
    <row r="225" spans="1:9" ht="15" customHeight="1" thickBot="1" x14ac:dyDescent="0.3">
      <c r="A225" s="507"/>
      <c r="C225" s="217" t="s">
        <v>43</v>
      </c>
      <c r="D225" s="520">
        <v>15000</v>
      </c>
      <c r="E225" s="520">
        <v>16600</v>
      </c>
      <c r="F225" s="520"/>
      <c r="G225" s="520"/>
      <c r="I225" s="550"/>
    </row>
    <row r="226" spans="1:9" ht="15" customHeight="1" thickBot="1" x14ac:dyDescent="0.3">
      <c r="A226" s="507"/>
      <c r="C226" s="217" t="s">
        <v>44</v>
      </c>
      <c r="D226" s="520" t="e">
        <f>D225/D224</f>
        <v>#DIV/0!</v>
      </c>
      <c r="E226" s="520">
        <f>E225/E224</f>
        <v>16600</v>
      </c>
      <c r="F226" s="520" t="e">
        <f>F225/F224</f>
        <v>#DIV/0!</v>
      </c>
      <c r="G226" s="520" t="e">
        <f>G225/G224</f>
        <v>#DIV/0!</v>
      </c>
    </row>
    <row r="227" spans="1:9" ht="15" customHeight="1" thickBot="1" x14ac:dyDescent="0.3">
      <c r="A227" s="507"/>
      <c r="C227" s="217" t="s">
        <v>45</v>
      </c>
      <c r="D227" s="523" t="e">
        <f t="shared" ref="D227:G229" si="7">D224/C224-1</f>
        <v>#VALUE!</v>
      </c>
      <c r="E227" s="523" t="e">
        <f t="shared" si="7"/>
        <v>#DIV/0!</v>
      </c>
      <c r="F227" s="523">
        <f t="shared" si="7"/>
        <v>-1</v>
      </c>
      <c r="G227" s="523" t="e">
        <f t="shared" si="7"/>
        <v>#DIV/0!</v>
      </c>
    </row>
    <row r="228" spans="1:9" ht="15" customHeight="1" thickBot="1" x14ac:dyDescent="0.3">
      <c r="A228" s="507"/>
      <c r="C228" s="217" t="s">
        <v>47</v>
      </c>
      <c r="D228" s="523" t="e">
        <f t="shared" si="7"/>
        <v>#VALUE!</v>
      </c>
      <c r="E228" s="523">
        <f t="shared" si="7"/>
        <v>0.10666666666666669</v>
      </c>
      <c r="F228" s="523">
        <f t="shared" si="7"/>
        <v>-1</v>
      </c>
      <c r="G228" s="523" t="e">
        <f t="shared" si="7"/>
        <v>#DIV/0!</v>
      </c>
    </row>
    <row r="229" spans="1:9" ht="15" customHeight="1" thickBot="1" x14ac:dyDescent="0.3">
      <c r="A229" s="507"/>
      <c r="C229" s="217" t="s">
        <v>48</v>
      </c>
      <c r="D229" s="523" t="e">
        <f t="shared" si="7"/>
        <v>#DIV/0!</v>
      </c>
      <c r="E229" s="523" t="e">
        <f t="shared" si="7"/>
        <v>#DIV/0!</v>
      </c>
      <c r="F229" s="523" t="e">
        <f t="shared" si="7"/>
        <v>#DIV/0!</v>
      </c>
      <c r="G229" s="523" t="e">
        <f t="shared" si="7"/>
        <v>#DIV/0!</v>
      </c>
    </row>
    <row r="230" spans="1:9" ht="15" customHeight="1" thickBot="1" x14ac:dyDescent="0.3">
      <c r="A230" s="507"/>
      <c r="C230" s="856" t="s">
        <v>701</v>
      </c>
      <c r="D230" s="857"/>
      <c r="E230" s="857"/>
      <c r="F230" s="857"/>
      <c r="G230" s="858"/>
    </row>
    <row r="231" spans="1:9" ht="15" customHeight="1" x14ac:dyDescent="0.25">
      <c r="A231" s="507"/>
      <c r="C231" s="854"/>
      <c r="D231" s="516">
        <v>2020</v>
      </c>
      <c r="E231" s="516">
        <v>2021</v>
      </c>
      <c r="F231" s="516">
        <v>2022</v>
      </c>
      <c r="G231" s="516">
        <v>2023</v>
      </c>
    </row>
    <row r="232" spans="1:9" ht="15" customHeight="1" thickBot="1" x14ac:dyDescent="0.3">
      <c r="A232" s="507"/>
      <c r="C232" s="855"/>
      <c r="D232" s="518" t="s">
        <v>16</v>
      </c>
      <c r="E232" s="518" t="s">
        <v>16</v>
      </c>
      <c r="F232" s="518" t="s">
        <v>16</v>
      </c>
      <c r="G232" s="518" t="s">
        <v>16</v>
      </c>
    </row>
    <row r="233" spans="1:9" ht="15" customHeight="1" thickBot="1" x14ac:dyDescent="0.3">
      <c r="A233" s="507"/>
      <c r="C233" s="525" t="s">
        <v>104</v>
      </c>
      <c r="D233" s="526">
        <f>D234+D235+D236+D237</f>
        <v>0</v>
      </c>
      <c r="E233" s="526">
        <f>E234+E235+E236+E237</f>
        <v>0</v>
      </c>
      <c r="F233" s="526">
        <f>F234+F235+F236+F237</f>
        <v>0</v>
      </c>
      <c r="G233" s="526">
        <f>G234+G235+G236+G237</f>
        <v>0</v>
      </c>
    </row>
    <row r="234" spans="1:9" ht="15" customHeight="1" thickBot="1" x14ac:dyDescent="0.3">
      <c r="A234" s="507"/>
      <c r="C234" s="527" t="s">
        <v>51</v>
      </c>
      <c r="D234" s="526"/>
      <c r="E234" s="526"/>
      <c r="F234" s="526"/>
      <c r="G234" s="526"/>
    </row>
    <row r="235" spans="1:9" ht="15" customHeight="1" thickBot="1" x14ac:dyDescent="0.3">
      <c r="A235" s="507"/>
      <c r="C235" s="527" t="s">
        <v>105</v>
      </c>
      <c r="D235" s="526"/>
      <c r="E235" s="526"/>
      <c r="F235" s="526"/>
      <c r="G235" s="526"/>
    </row>
    <row r="236" spans="1:9" ht="15" customHeight="1" thickBot="1" x14ac:dyDescent="0.3">
      <c r="A236" s="507"/>
      <c r="C236" s="527" t="s">
        <v>106</v>
      </c>
      <c r="D236" s="526"/>
      <c r="E236" s="526"/>
      <c r="F236" s="526"/>
      <c r="G236" s="526"/>
    </row>
    <row r="237" spans="1:9" ht="15" customHeight="1" thickBot="1" x14ac:dyDescent="0.3">
      <c r="A237" s="507"/>
      <c r="C237" s="527" t="s">
        <v>107</v>
      </c>
      <c r="D237" s="526"/>
      <c r="E237" s="526"/>
      <c r="F237" s="526"/>
      <c r="G237" s="526"/>
    </row>
    <row r="238" spans="1:9" ht="15" customHeight="1" thickBot="1" x14ac:dyDescent="0.3">
      <c r="A238" s="507"/>
      <c r="C238" s="525" t="s">
        <v>108</v>
      </c>
      <c r="D238" s="528">
        <f>D239+D240+D241+D242</f>
        <v>15000</v>
      </c>
      <c r="E238" s="528">
        <f>E239+E240+E241+E242</f>
        <v>16600</v>
      </c>
      <c r="F238" s="528">
        <f>F239+F240+F241+F242</f>
        <v>0</v>
      </c>
      <c r="G238" s="528">
        <f>G239+G240+G241+G242</f>
        <v>0</v>
      </c>
    </row>
    <row r="239" spans="1:9" ht="15" customHeight="1" thickBot="1" x14ac:dyDescent="0.3">
      <c r="A239" s="507"/>
      <c r="C239" s="527" t="s">
        <v>51</v>
      </c>
      <c r="D239" s="526">
        <f>+D225</f>
        <v>15000</v>
      </c>
      <c r="E239" s="526">
        <f>+E225</f>
        <v>16600</v>
      </c>
      <c r="F239" s="526">
        <f>+F225</f>
        <v>0</v>
      </c>
      <c r="G239" s="526"/>
    </row>
    <row r="240" spans="1:9" ht="15" customHeight="1" thickBot="1" x14ac:dyDescent="0.3">
      <c r="A240" s="507"/>
      <c r="C240" s="527" t="s">
        <v>105</v>
      </c>
      <c r="D240" s="526"/>
      <c r="E240" s="526"/>
      <c r="F240" s="526"/>
      <c r="G240" s="526"/>
    </row>
    <row r="241" spans="1:9" ht="15" customHeight="1" thickBot="1" x14ac:dyDescent="0.3">
      <c r="A241" s="507"/>
      <c r="C241" s="527" t="s">
        <v>106</v>
      </c>
      <c r="D241" s="526"/>
      <c r="E241" s="526"/>
      <c r="F241" s="526"/>
      <c r="G241" s="526"/>
    </row>
    <row r="242" spans="1:9" ht="15" customHeight="1" thickBot="1" x14ac:dyDescent="0.3">
      <c r="A242" s="507"/>
      <c r="C242" s="527" t="s">
        <v>107</v>
      </c>
      <c r="D242" s="526"/>
      <c r="E242" s="526"/>
      <c r="F242" s="526"/>
      <c r="G242" s="526"/>
    </row>
    <row r="243" spans="1:9" ht="15" customHeight="1" thickBot="1" x14ac:dyDescent="0.3">
      <c r="A243" s="507"/>
      <c r="C243" s="533" t="s">
        <v>702</v>
      </c>
      <c r="D243" s="528">
        <f>D233+D238</f>
        <v>15000</v>
      </c>
      <c r="E243" s="528">
        <f>E233+E238</f>
        <v>16600</v>
      </c>
      <c r="F243" s="528">
        <f>F233+F238</f>
        <v>0</v>
      </c>
      <c r="G243" s="528">
        <f>G233+G238</f>
        <v>0</v>
      </c>
    </row>
    <row r="244" spans="1:9" ht="37.15" customHeight="1" thickBot="1" x14ac:dyDescent="0.3">
      <c r="A244" s="507"/>
      <c r="B244" s="507"/>
      <c r="C244" s="552" t="s">
        <v>283</v>
      </c>
      <c r="D244" s="515" t="s">
        <v>703</v>
      </c>
      <c r="E244" s="540" t="s">
        <v>200</v>
      </c>
      <c r="F244" s="877" t="s">
        <v>704</v>
      </c>
      <c r="G244" s="878"/>
    </row>
    <row r="245" spans="1:9" ht="15" customHeight="1" thickBot="1" x14ac:dyDescent="0.3">
      <c r="A245" s="507"/>
      <c r="C245" s="553" t="s">
        <v>38</v>
      </c>
      <c r="D245" s="883" t="s">
        <v>705</v>
      </c>
      <c r="E245" s="884"/>
      <c r="F245" s="884"/>
      <c r="G245" s="885"/>
      <c r="I245" s="2"/>
    </row>
    <row r="246" spans="1:9" ht="15" customHeight="1" thickBot="1" x14ac:dyDescent="0.3">
      <c r="A246" s="507"/>
      <c r="C246" s="553" t="s">
        <v>40</v>
      </c>
      <c r="D246" s="886" t="s">
        <v>706</v>
      </c>
      <c r="E246" s="887"/>
      <c r="F246" s="887"/>
      <c r="G246" s="888"/>
      <c r="I246" s="2"/>
    </row>
    <row r="247" spans="1:9" ht="15" customHeight="1" x14ac:dyDescent="0.25">
      <c r="A247" s="507"/>
      <c r="C247" s="889"/>
      <c r="D247" s="554">
        <v>2020</v>
      </c>
      <c r="E247" s="554">
        <v>2021</v>
      </c>
      <c r="F247" s="554">
        <v>2022</v>
      </c>
      <c r="G247" s="554">
        <v>2023</v>
      </c>
      <c r="I247" s="2"/>
    </row>
    <row r="248" spans="1:9" ht="15" customHeight="1" thickBot="1" x14ac:dyDescent="0.3">
      <c r="A248" s="507"/>
      <c r="C248" s="890"/>
      <c r="D248" s="555" t="s">
        <v>16</v>
      </c>
      <c r="E248" s="555" t="s">
        <v>16</v>
      </c>
      <c r="F248" s="555" t="s">
        <v>16</v>
      </c>
      <c r="G248" s="555" t="s">
        <v>16</v>
      </c>
      <c r="I248" s="2"/>
    </row>
    <row r="249" spans="1:9" ht="15" customHeight="1" thickBot="1" x14ac:dyDescent="0.3">
      <c r="A249" s="507"/>
      <c r="C249" s="553" t="s">
        <v>42</v>
      </c>
      <c r="D249" s="556"/>
      <c r="E249" s="556"/>
      <c r="F249" s="556"/>
      <c r="G249" s="556"/>
      <c r="I249" s="2"/>
    </row>
    <row r="250" spans="1:9" ht="15" customHeight="1" thickBot="1" x14ac:dyDescent="0.3">
      <c r="A250" s="507"/>
      <c r="C250" s="553" t="s">
        <v>43</v>
      </c>
      <c r="D250" s="522">
        <v>1159.8240000000001</v>
      </c>
      <c r="E250" s="522"/>
      <c r="F250" s="522"/>
      <c r="G250" s="522"/>
      <c r="I250" s="549"/>
    </row>
    <row r="251" spans="1:9" ht="15" customHeight="1" thickBot="1" x14ac:dyDescent="0.3">
      <c r="A251" s="507"/>
      <c r="C251" s="553" t="s">
        <v>44</v>
      </c>
      <c r="D251" s="522" t="e">
        <f>D250/D249</f>
        <v>#DIV/0!</v>
      </c>
      <c r="E251" s="522" t="e">
        <f>E250/E249</f>
        <v>#DIV/0!</v>
      </c>
      <c r="F251" s="522" t="e">
        <f>F250/F249</f>
        <v>#DIV/0!</v>
      </c>
      <c r="G251" s="522" t="e">
        <f>G250/G249</f>
        <v>#DIV/0!</v>
      </c>
      <c r="I251" s="2"/>
    </row>
    <row r="252" spans="1:9" ht="15" customHeight="1" thickBot="1" x14ac:dyDescent="0.3">
      <c r="A252" s="507"/>
      <c r="C252" s="553" t="s">
        <v>45</v>
      </c>
      <c r="D252" s="557" t="e">
        <f t="shared" ref="D252:G254" si="8">D249/C249-1</f>
        <v>#VALUE!</v>
      </c>
      <c r="E252" s="557" t="e">
        <f t="shared" si="8"/>
        <v>#DIV/0!</v>
      </c>
      <c r="F252" s="557" t="e">
        <f t="shared" si="8"/>
        <v>#DIV/0!</v>
      </c>
      <c r="G252" s="557" t="e">
        <f t="shared" si="8"/>
        <v>#DIV/0!</v>
      </c>
      <c r="I252" s="558"/>
    </row>
    <row r="253" spans="1:9" ht="15" customHeight="1" thickBot="1" x14ac:dyDescent="0.3">
      <c r="A253" s="507"/>
      <c r="C253" s="553" t="s">
        <v>47</v>
      </c>
      <c r="D253" s="557" t="e">
        <f t="shared" si="8"/>
        <v>#VALUE!</v>
      </c>
      <c r="E253" s="557">
        <f t="shared" si="8"/>
        <v>-1</v>
      </c>
      <c r="F253" s="557" t="e">
        <f t="shared" si="8"/>
        <v>#DIV/0!</v>
      </c>
      <c r="G253" s="557" t="e">
        <f t="shared" si="8"/>
        <v>#DIV/0!</v>
      </c>
      <c r="I253" s="2"/>
    </row>
    <row r="254" spans="1:9" ht="15" customHeight="1" thickBot="1" x14ac:dyDescent="0.3">
      <c r="A254" s="507"/>
      <c r="C254" s="553" t="s">
        <v>48</v>
      </c>
      <c r="D254" s="557" t="e">
        <f t="shared" si="8"/>
        <v>#DIV/0!</v>
      </c>
      <c r="E254" s="557" t="e">
        <f t="shared" si="8"/>
        <v>#DIV/0!</v>
      </c>
      <c r="F254" s="557" t="e">
        <f t="shared" si="8"/>
        <v>#DIV/0!</v>
      </c>
      <c r="G254" s="557" t="e">
        <f t="shared" si="8"/>
        <v>#DIV/0!</v>
      </c>
      <c r="I254" s="558"/>
    </row>
    <row r="255" spans="1:9" ht="15" customHeight="1" thickBot="1" x14ac:dyDescent="0.3">
      <c r="A255" s="507"/>
      <c r="C255" s="891" t="s">
        <v>707</v>
      </c>
      <c r="D255" s="892"/>
      <c r="E255" s="892"/>
      <c r="F255" s="892"/>
      <c r="G255" s="893"/>
      <c r="I255" s="2"/>
    </row>
    <row r="256" spans="1:9" ht="15" customHeight="1" x14ac:dyDescent="0.25">
      <c r="A256" s="507"/>
      <c r="C256" s="889"/>
      <c r="D256" s="554">
        <v>2019</v>
      </c>
      <c r="E256" s="554">
        <v>2020</v>
      </c>
      <c r="F256" s="554">
        <v>2021</v>
      </c>
      <c r="G256" s="554">
        <v>2022</v>
      </c>
      <c r="I256" s="2"/>
    </row>
    <row r="257" spans="1:9" ht="15" customHeight="1" thickBot="1" x14ac:dyDescent="0.3">
      <c r="A257" s="507"/>
      <c r="C257" s="890"/>
      <c r="D257" s="555" t="s">
        <v>16</v>
      </c>
      <c r="E257" s="555" t="s">
        <v>16</v>
      </c>
      <c r="F257" s="555" t="s">
        <v>16</v>
      </c>
      <c r="G257" s="555" t="s">
        <v>16</v>
      </c>
    </row>
    <row r="258" spans="1:9" ht="15" customHeight="1" thickBot="1" x14ac:dyDescent="0.3">
      <c r="A258" s="507"/>
      <c r="C258" s="559" t="s">
        <v>104</v>
      </c>
      <c r="D258" s="560">
        <f>D259+D260+D261+D262</f>
        <v>0</v>
      </c>
      <c r="E258" s="560">
        <f>E259+E260+E261+E262</f>
        <v>0</v>
      </c>
      <c r="F258" s="560">
        <f>F259+F260+F261+F262</f>
        <v>0</v>
      </c>
      <c r="G258" s="560">
        <f>G259+G260+G261+G262</f>
        <v>0</v>
      </c>
    </row>
    <row r="259" spans="1:9" ht="15" customHeight="1" thickBot="1" x14ac:dyDescent="0.3">
      <c r="A259" s="507"/>
      <c r="C259" s="561" t="s">
        <v>51</v>
      </c>
      <c r="D259" s="560"/>
      <c r="E259" s="560"/>
      <c r="F259" s="560"/>
      <c r="G259" s="560"/>
    </row>
    <row r="260" spans="1:9" ht="15" customHeight="1" thickBot="1" x14ac:dyDescent="0.3">
      <c r="A260" s="507"/>
      <c r="C260" s="561" t="s">
        <v>105</v>
      </c>
      <c r="D260" s="560"/>
      <c r="E260" s="560"/>
      <c r="F260" s="560"/>
      <c r="G260" s="560"/>
    </row>
    <row r="261" spans="1:9" ht="15" customHeight="1" thickBot="1" x14ac:dyDescent="0.3">
      <c r="A261" s="507"/>
      <c r="C261" s="561" t="s">
        <v>106</v>
      </c>
      <c r="D261" s="560"/>
      <c r="E261" s="560"/>
      <c r="F261" s="560"/>
      <c r="G261" s="560"/>
    </row>
    <row r="262" spans="1:9" ht="15" customHeight="1" thickBot="1" x14ac:dyDescent="0.3">
      <c r="A262" s="507"/>
      <c r="C262" s="561" t="s">
        <v>107</v>
      </c>
      <c r="D262" s="560"/>
      <c r="E262" s="560"/>
      <c r="F262" s="560"/>
      <c r="G262" s="560"/>
    </row>
    <row r="263" spans="1:9" ht="15" customHeight="1" thickBot="1" x14ac:dyDescent="0.3">
      <c r="A263" s="507"/>
      <c r="C263" s="559" t="s">
        <v>108</v>
      </c>
      <c r="D263" s="562">
        <f>D264+D265+D266+D267</f>
        <v>1159.8240000000001</v>
      </c>
      <c r="E263" s="562">
        <f>E264+E265+E266+E267</f>
        <v>0</v>
      </c>
      <c r="F263" s="562">
        <f>F264+F265+F266+F267</f>
        <v>0</v>
      </c>
      <c r="G263" s="562">
        <f>G264+G265+G266+G267</f>
        <v>0</v>
      </c>
    </row>
    <row r="264" spans="1:9" ht="15" customHeight="1" thickBot="1" x14ac:dyDescent="0.3">
      <c r="A264" s="507"/>
      <c r="C264" s="561" t="s">
        <v>51</v>
      </c>
      <c r="D264" s="560">
        <f>+D250</f>
        <v>1159.8240000000001</v>
      </c>
      <c r="E264" s="560">
        <f>+E250</f>
        <v>0</v>
      </c>
      <c r="F264" s="560">
        <f>+F250</f>
        <v>0</v>
      </c>
      <c r="G264" s="560">
        <f>+G250</f>
        <v>0</v>
      </c>
    </row>
    <row r="265" spans="1:9" ht="15" customHeight="1" thickBot="1" x14ac:dyDescent="0.3">
      <c r="A265" s="507"/>
      <c r="C265" s="561" t="s">
        <v>105</v>
      </c>
      <c r="D265" s="560"/>
      <c r="E265" s="560"/>
      <c r="F265" s="560"/>
      <c r="G265" s="560"/>
    </row>
    <row r="266" spans="1:9" ht="15" customHeight="1" thickBot="1" x14ac:dyDescent="0.3">
      <c r="A266" s="507"/>
      <c r="C266" s="561" t="s">
        <v>106</v>
      </c>
      <c r="D266" s="560"/>
      <c r="E266" s="560"/>
      <c r="F266" s="560"/>
      <c r="G266" s="560"/>
    </row>
    <row r="267" spans="1:9" ht="15" customHeight="1" thickBot="1" x14ac:dyDescent="0.3">
      <c r="A267" s="507"/>
      <c r="C267" s="561" t="s">
        <v>107</v>
      </c>
      <c r="D267" s="560"/>
      <c r="E267" s="560"/>
      <c r="F267" s="560"/>
      <c r="G267" s="560"/>
    </row>
    <row r="268" spans="1:9" ht="15" customHeight="1" thickBot="1" x14ac:dyDescent="0.3">
      <c r="A268" s="507"/>
      <c r="C268" s="563" t="s">
        <v>708</v>
      </c>
      <c r="D268" s="562">
        <f>D258+D263</f>
        <v>1159.8240000000001</v>
      </c>
      <c r="E268" s="562">
        <f>E258+E263</f>
        <v>0</v>
      </c>
      <c r="F268" s="562">
        <f>F258+F263</f>
        <v>0</v>
      </c>
      <c r="G268" s="562">
        <f>G258+G263</f>
        <v>0</v>
      </c>
    </row>
    <row r="269" spans="1:9" ht="34.5" thickBot="1" x14ac:dyDescent="0.3">
      <c r="A269" s="507"/>
      <c r="B269" s="507"/>
      <c r="C269" s="552" t="s">
        <v>250</v>
      </c>
      <c r="D269" s="515" t="s">
        <v>709</v>
      </c>
      <c r="E269" s="540" t="s">
        <v>200</v>
      </c>
      <c r="F269" s="881"/>
      <c r="G269" s="882"/>
      <c r="H269" s="547"/>
    </row>
    <row r="270" spans="1:9" ht="22.15" customHeight="1" thickBot="1" x14ac:dyDescent="0.3">
      <c r="A270" s="507"/>
      <c r="C270" s="217" t="s">
        <v>38</v>
      </c>
      <c r="D270" s="778" t="s">
        <v>710</v>
      </c>
      <c r="E270" s="779"/>
      <c r="F270" s="779"/>
      <c r="G270" s="650"/>
      <c r="H270" s="547"/>
    </row>
    <row r="271" spans="1:9" ht="15.75" thickBot="1" x14ac:dyDescent="0.3">
      <c r="C271" s="217" t="s">
        <v>40</v>
      </c>
      <c r="D271" s="851" t="s">
        <v>664</v>
      </c>
      <c r="E271" s="852"/>
      <c r="F271" s="852"/>
      <c r="G271" s="853"/>
      <c r="H271" s="547"/>
    </row>
    <row r="272" spans="1:9" x14ac:dyDescent="0.25">
      <c r="C272" s="854"/>
      <c r="D272" s="516">
        <v>2020</v>
      </c>
      <c r="E272" s="516">
        <v>2021</v>
      </c>
      <c r="F272" s="516">
        <v>2022</v>
      </c>
      <c r="G272" s="516">
        <v>2023</v>
      </c>
      <c r="H272" s="547"/>
      <c r="I272" s="2"/>
    </row>
    <row r="273" spans="1:9" ht="15.75" thickBot="1" x14ac:dyDescent="0.3">
      <c r="C273" s="855"/>
      <c r="D273" s="518" t="s">
        <v>16</v>
      </c>
      <c r="E273" s="518" t="s">
        <v>16</v>
      </c>
      <c r="F273" s="518" t="s">
        <v>16</v>
      </c>
      <c r="G273" s="518" t="s">
        <v>16</v>
      </c>
      <c r="H273" s="547"/>
      <c r="I273" s="2"/>
    </row>
    <row r="274" spans="1:9" ht="15.75" thickBot="1" x14ac:dyDescent="0.3">
      <c r="C274" s="217" t="s">
        <v>42</v>
      </c>
      <c r="D274" s="520"/>
      <c r="E274" s="556"/>
      <c r="F274" s="556">
        <v>0</v>
      </c>
      <c r="G274" s="556">
        <v>3000</v>
      </c>
      <c r="H274" s="547"/>
      <c r="I274" s="2"/>
    </row>
    <row r="275" spans="1:9" ht="15.75" thickBot="1" x14ac:dyDescent="0.3">
      <c r="C275" s="217" t="s">
        <v>43</v>
      </c>
      <c r="D275" s="520"/>
      <c r="E275" s="522"/>
      <c r="F275" s="522">
        <v>0</v>
      </c>
      <c r="G275" s="522">
        <v>160000</v>
      </c>
      <c r="H275" s="547"/>
      <c r="I275" s="2"/>
    </row>
    <row r="276" spans="1:9" ht="15.75" thickBot="1" x14ac:dyDescent="0.3">
      <c r="C276" s="217" t="s">
        <v>44</v>
      </c>
      <c r="D276" s="520" t="e">
        <f>D275/D274</f>
        <v>#DIV/0!</v>
      </c>
      <c r="E276" s="520" t="e">
        <f>E275/E274</f>
        <v>#DIV/0!</v>
      </c>
      <c r="F276" s="520" t="e">
        <f>F275/F274</f>
        <v>#DIV/0!</v>
      </c>
      <c r="G276" s="520">
        <f>G275/G274</f>
        <v>53.333333333333336</v>
      </c>
      <c r="H276" s="547"/>
      <c r="I276" s="545"/>
    </row>
    <row r="277" spans="1:9" ht="15.75" thickBot="1" x14ac:dyDescent="0.3">
      <c r="C277" s="217" t="s">
        <v>45</v>
      </c>
      <c r="D277" s="523" t="e">
        <f t="shared" ref="D277:F279" si="9">D274/C274-1</f>
        <v>#VALUE!</v>
      </c>
      <c r="E277" s="523" t="e">
        <f t="shared" si="9"/>
        <v>#DIV/0!</v>
      </c>
      <c r="F277" s="523" t="e">
        <f t="shared" si="9"/>
        <v>#DIV/0!</v>
      </c>
      <c r="G277" s="523" t="e">
        <f>G274/F274-1</f>
        <v>#DIV/0!</v>
      </c>
      <c r="H277" s="547"/>
      <c r="I277" s="2"/>
    </row>
    <row r="278" spans="1:9" ht="15.75" thickBot="1" x14ac:dyDescent="0.3">
      <c r="C278" s="217" t="s">
        <v>47</v>
      </c>
      <c r="D278" s="523" t="e">
        <f t="shared" si="9"/>
        <v>#VALUE!</v>
      </c>
      <c r="E278" s="523" t="e">
        <f t="shared" si="9"/>
        <v>#DIV/0!</v>
      </c>
      <c r="F278" s="523" t="e">
        <f t="shared" si="9"/>
        <v>#DIV/0!</v>
      </c>
      <c r="G278" s="523" t="e">
        <f>G275/F275-1</f>
        <v>#DIV/0!</v>
      </c>
      <c r="H278" s="547"/>
      <c r="I278" s="2"/>
    </row>
    <row r="279" spans="1:9" ht="15.75" thickBot="1" x14ac:dyDescent="0.3">
      <c r="C279" s="217" t="s">
        <v>48</v>
      </c>
      <c r="D279" s="523" t="e">
        <f t="shared" si="9"/>
        <v>#DIV/0!</v>
      </c>
      <c r="E279" s="523" t="e">
        <f t="shared" si="9"/>
        <v>#DIV/0!</v>
      </c>
      <c r="F279" s="523" t="e">
        <f t="shared" si="9"/>
        <v>#DIV/0!</v>
      </c>
      <c r="G279" s="523" t="e">
        <f>G276/F276-1</f>
        <v>#DIV/0!</v>
      </c>
      <c r="H279" s="547"/>
      <c r="I279" s="2"/>
    </row>
    <row r="280" spans="1:9" ht="15.75" customHeight="1" thickBot="1" x14ac:dyDescent="0.3">
      <c r="C280" s="856" t="s">
        <v>711</v>
      </c>
      <c r="D280" s="857"/>
      <c r="E280" s="857"/>
      <c r="F280" s="857"/>
      <c r="G280" s="858"/>
      <c r="H280" s="547"/>
      <c r="I280" s="2"/>
    </row>
    <row r="281" spans="1:9" x14ac:dyDescent="0.25">
      <c r="C281" s="854"/>
      <c r="D281" s="516">
        <v>2019</v>
      </c>
      <c r="E281" s="516">
        <v>2020</v>
      </c>
      <c r="F281" s="516">
        <v>2021</v>
      </c>
      <c r="G281" s="516">
        <v>2022</v>
      </c>
      <c r="H281" s="547"/>
      <c r="I281" s="2"/>
    </row>
    <row r="282" spans="1:9" ht="15.75" thickBot="1" x14ac:dyDescent="0.3">
      <c r="C282" s="855"/>
      <c r="D282" s="518" t="s">
        <v>16</v>
      </c>
      <c r="E282" s="518" t="s">
        <v>16</v>
      </c>
      <c r="F282" s="518" t="s">
        <v>16</v>
      </c>
      <c r="G282" s="518" t="s">
        <v>16</v>
      </c>
      <c r="H282" s="547"/>
      <c r="I282" s="2"/>
    </row>
    <row r="283" spans="1:9" ht="15.75" thickBot="1" x14ac:dyDescent="0.3">
      <c r="A283" s="507"/>
      <c r="B283" s="507"/>
      <c r="C283" s="525" t="s">
        <v>104</v>
      </c>
      <c r="D283" s="526">
        <f>D284+D285+D286+D287</f>
        <v>0</v>
      </c>
      <c r="E283" s="526">
        <f>E284+E285+E286+E287</f>
        <v>0</v>
      </c>
      <c r="F283" s="526">
        <f>F284+F285+F286+F287</f>
        <v>0</v>
      </c>
      <c r="G283" s="526">
        <f>G284+G285+G286+G287</f>
        <v>0</v>
      </c>
      <c r="H283" s="547"/>
      <c r="I283" s="2"/>
    </row>
    <row r="284" spans="1:9" ht="15.75" thickBot="1" x14ac:dyDescent="0.3">
      <c r="A284" s="507"/>
      <c r="B284" s="507"/>
      <c r="C284" s="527" t="s">
        <v>51</v>
      </c>
      <c r="D284" s="526"/>
      <c r="E284" s="526"/>
      <c r="F284" s="526"/>
      <c r="G284" s="526"/>
      <c r="H284" s="547"/>
      <c r="I284" s="2"/>
    </row>
    <row r="285" spans="1:9" ht="15.75" thickBot="1" x14ac:dyDescent="0.3">
      <c r="A285" s="507"/>
      <c r="B285" s="507"/>
      <c r="C285" s="527" t="s">
        <v>105</v>
      </c>
      <c r="D285" s="526"/>
      <c r="E285" s="526"/>
      <c r="F285" s="526"/>
      <c r="G285" s="526"/>
      <c r="H285" s="547"/>
      <c r="I285" s="2"/>
    </row>
    <row r="286" spans="1:9" ht="15.75" thickBot="1" x14ac:dyDescent="0.3">
      <c r="A286" s="507"/>
      <c r="B286" s="507"/>
      <c r="C286" s="527" t="s">
        <v>106</v>
      </c>
      <c r="D286" s="526"/>
      <c r="E286" s="526"/>
      <c r="F286" s="526"/>
      <c r="G286" s="526"/>
      <c r="H286" s="547"/>
    </row>
    <row r="287" spans="1:9" ht="15.75" thickBot="1" x14ac:dyDescent="0.3">
      <c r="A287" s="507"/>
      <c r="B287" s="507"/>
      <c r="C287" s="527" t="s">
        <v>107</v>
      </c>
      <c r="D287" s="526"/>
      <c r="E287" s="526"/>
      <c r="F287" s="526"/>
      <c r="G287" s="526"/>
      <c r="H287" s="547"/>
    </row>
    <row r="288" spans="1:9" ht="15.75" thickBot="1" x14ac:dyDescent="0.3">
      <c r="A288" s="507"/>
      <c r="B288" s="507"/>
      <c r="C288" s="525" t="s">
        <v>108</v>
      </c>
      <c r="D288" s="528">
        <f>D289+D290+D291+D292</f>
        <v>0</v>
      </c>
      <c r="E288" s="528">
        <f>E289+E290+E291+E292</f>
        <v>0</v>
      </c>
      <c r="F288" s="528">
        <f>F289+F290+F291+F292</f>
        <v>0</v>
      </c>
      <c r="G288" s="528">
        <f>G289+G290+G291+G292</f>
        <v>160000</v>
      </c>
      <c r="H288" s="547"/>
    </row>
    <row r="289" spans="1:8" ht="15.75" thickBot="1" x14ac:dyDescent="0.3">
      <c r="A289" s="507"/>
      <c r="B289" s="507"/>
      <c r="C289" s="527" t="s">
        <v>51</v>
      </c>
      <c r="D289" s="526"/>
      <c r="E289" s="526"/>
      <c r="F289" s="526">
        <f>+F275</f>
        <v>0</v>
      </c>
      <c r="G289" s="526">
        <f>+G275</f>
        <v>160000</v>
      </c>
      <c r="H289" s="547"/>
    </row>
    <row r="290" spans="1:8" ht="15.75" thickBot="1" x14ac:dyDescent="0.3">
      <c r="A290" s="507"/>
      <c r="B290" s="507"/>
      <c r="C290" s="527" t="s">
        <v>105</v>
      </c>
      <c r="D290" s="526"/>
      <c r="E290" s="526"/>
      <c r="F290" s="526"/>
      <c r="G290" s="526"/>
      <c r="H290" s="547"/>
    </row>
    <row r="291" spans="1:8" ht="15.75" thickBot="1" x14ac:dyDescent="0.3">
      <c r="A291" s="507"/>
      <c r="B291" s="507"/>
      <c r="C291" s="527" t="s">
        <v>106</v>
      </c>
      <c r="D291" s="526"/>
      <c r="E291" s="526"/>
      <c r="F291" s="526"/>
      <c r="G291" s="526"/>
      <c r="H291" s="547"/>
    </row>
    <row r="292" spans="1:8" ht="15.75" thickBot="1" x14ac:dyDescent="0.3">
      <c r="A292" s="507"/>
      <c r="B292" s="507"/>
      <c r="C292" s="527" t="s">
        <v>107</v>
      </c>
      <c r="D292" s="526"/>
      <c r="E292" s="526"/>
      <c r="F292" s="526"/>
      <c r="G292" s="526"/>
      <c r="H292" s="547"/>
    </row>
    <row r="293" spans="1:8" ht="15.75" thickBot="1" x14ac:dyDescent="0.3">
      <c r="A293" s="507"/>
      <c r="B293" s="507"/>
      <c r="C293" s="564" t="s">
        <v>712</v>
      </c>
      <c r="D293" s="528">
        <f>D283+D288</f>
        <v>0</v>
      </c>
      <c r="E293" s="528">
        <f>E283+E288</f>
        <v>0</v>
      </c>
      <c r="F293" s="528">
        <f>F283+F288</f>
        <v>0</v>
      </c>
      <c r="G293" s="528">
        <f>G283+G288</f>
        <v>160000</v>
      </c>
      <c r="H293" s="547"/>
    </row>
    <row r="294" spans="1:8" ht="34.5" thickBot="1" x14ac:dyDescent="0.3">
      <c r="A294" s="507"/>
      <c r="B294" s="507"/>
      <c r="C294" s="552" t="s">
        <v>291</v>
      </c>
      <c r="D294" s="515" t="s">
        <v>713</v>
      </c>
      <c r="E294" s="540" t="s">
        <v>200</v>
      </c>
      <c r="F294" s="877" t="s">
        <v>714</v>
      </c>
      <c r="G294" s="878"/>
    </row>
    <row r="295" spans="1:8" ht="28.9" customHeight="1" thickBot="1" x14ac:dyDescent="0.3">
      <c r="A295" s="507"/>
      <c r="B295" s="507"/>
      <c r="C295" s="553" t="s">
        <v>38</v>
      </c>
      <c r="D295" s="883" t="s">
        <v>715</v>
      </c>
      <c r="E295" s="884"/>
      <c r="F295" s="884"/>
      <c r="G295" s="885"/>
    </row>
    <row r="296" spans="1:8" ht="15.75" thickBot="1" x14ac:dyDescent="0.3">
      <c r="A296" s="507"/>
      <c r="B296" s="507"/>
      <c r="C296" s="553" t="s">
        <v>40</v>
      </c>
      <c r="D296" s="886" t="s">
        <v>716</v>
      </c>
      <c r="E296" s="887"/>
      <c r="F296" s="887"/>
      <c r="G296" s="888"/>
    </row>
    <row r="297" spans="1:8" x14ac:dyDescent="0.25">
      <c r="A297" s="507"/>
      <c r="B297" s="507"/>
      <c r="C297" s="889"/>
      <c r="D297" s="554">
        <v>2020</v>
      </c>
      <c r="E297" s="554">
        <v>2021</v>
      </c>
      <c r="F297" s="554">
        <v>2022</v>
      </c>
      <c r="G297" s="554">
        <v>2023</v>
      </c>
    </row>
    <row r="298" spans="1:8" ht="15.75" thickBot="1" x14ac:dyDescent="0.3">
      <c r="A298" s="507"/>
      <c r="B298" s="507"/>
      <c r="C298" s="890"/>
      <c r="D298" s="555" t="s">
        <v>16</v>
      </c>
      <c r="E298" s="555" t="s">
        <v>16</v>
      </c>
      <c r="F298" s="555" t="s">
        <v>16</v>
      </c>
      <c r="G298" s="555" t="s">
        <v>16</v>
      </c>
    </row>
    <row r="299" spans="1:8" ht="15.75" thickBot="1" x14ac:dyDescent="0.3">
      <c r="A299" s="507"/>
      <c r="B299" s="507"/>
      <c r="C299" s="553" t="s">
        <v>42</v>
      </c>
      <c r="D299" s="556"/>
      <c r="E299" s="556"/>
      <c r="F299" s="556"/>
      <c r="G299" s="556"/>
    </row>
    <row r="300" spans="1:8" ht="15.75" thickBot="1" x14ac:dyDescent="0.3">
      <c r="A300" s="507"/>
      <c r="B300" s="507"/>
      <c r="C300" s="553" t="s">
        <v>43</v>
      </c>
      <c r="D300" s="522">
        <v>1918.655</v>
      </c>
      <c r="E300" s="522"/>
      <c r="F300" s="522"/>
      <c r="G300" s="522"/>
    </row>
    <row r="301" spans="1:8" ht="15.75" thickBot="1" x14ac:dyDescent="0.3">
      <c r="A301" s="507"/>
      <c r="B301" s="507"/>
      <c r="C301" s="553" t="s">
        <v>44</v>
      </c>
      <c r="D301" s="522">
        <v>5974</v>
      </c>
      <c r="E301" s="522" t="e">
        <f>E300/E299</f>
        <v>#DIV/0!</v>
      </c>
      <c r="F301" s="522" t="e">
        <f>F300/F299</f>
        <v>#DIV/0!</v>
      </c>
      <c r="G301" s="522" t="e">
        <f>G300/G299</f>
        <v>#DIV/0!</v>
      </c>
    </row>
    <row r="302" spans="1:8" ht="15.75" thickBot="1" x14ac:dyDescent="0.3">
      <c r="A302" s="507"/>
      <c r="B302" s="507"/>
      <c r="C302" s="553" t="s">
        <v>45</v>
      </c>
      <c r="D302" s="557" t="e">
        <f t="shared" ref="D302:G304" si="10">D299/C299-1</f>
        <v>#VALUE!</v>
      </c>
      <c r="E302" s="557" t="e">
        <f t="shared" si="10"/>
        <v>#DIV/0!</v>
      </c>
      <c r="F302" s="557" t="e">
        <f t="shared" si="10"/>
        <v>#DIV/0!</v>
      </c>
      <c r="G302" s="557" t="e">
        <f t="shared" si="10"/>
        <v>#DIV/0!</v>
      </c>
    </row>
    <row r="303" spans="1:8" ht="15.75" thickBot="1" x14ac:dyDescent="0.3">
      <c r="A303" s="507"/>
      <c r="B303" s="507"/>
      <c r="C303" s="553" t="s">
        <v>47</v>
      </c>
      <c r="D303" s="557" t="e">
        <f t="shared" si="10"/>
        <v>#VALUE!</v>
      </c>
      <c r="E303" s="557">
        <f t="shared" si="10"/>
        <v>-1</v>
      </c>
      <c r="F303" s="557" t="e">
        <f t="shared" si="10"/>
        <v>#DIV/0!</v>
      </c>
      <c r="G303" s="557" t="e">
        <f t="shared" si="10"/>
        <v>#DIV/0!</v>
      </c>
    </row>
    <row r="304" spans="1:8" ht="15.75" thickBot="1" x14ac:dyDescent="0.3">
      <c r="A304" s="507"/>
      <c r="B304" s="507"/>
      <c r="C304" s="553" t="s">
        <v>48</v>
      </c>
      <c r="D304" s="557" t="e">
        <f t="shared" si="10"/>
        <v>#VALUE!</v>
      </c>
      <c r="E304" s="557" t="e">
        <f t="shared" si="10"/>
        <v>#DIV/0!</v>
      </c>
      <c r="F304" s="557" t="e">
        <f t="shared" si="10"/>
        <v>#DIV/0!</v>
      </c>
      <c r="G304" s="557" t="e">
        <f t="shared" si="10"/>
        <v>#DIV/0!</v>
      </c>
    </row>
    <row r="305" spans="1:7" ht="15.75" thickBot="1" x14ac:dyDescent="0.3">
      <c r="A305" s="507"/>
      <c r="B305" s="507"/>
      <c r="C305" s="891" t="s">
        <v>717</v>
      </c>
      <c r="D305" s="892"/>
      <c r="E305" s="892"/>
      <c r="F305" s="892"/>
      <c r="G305" s="893"/>
    </row>
    <row r="306" spans="1:7" x14ac:dyDescent="0.25">
      <c r="A306" s="507"/>
      <c r="B306" s="507"/>
      <c r="C306" s="889"/>
      <c r="D306" s="554">
        <v>2020</v>
      </c>
      <c r="E306" s="554">
        <v>2021</v>
      </c>
      <c r="F306" s="554">
        <v>2022</v>
      </c>
      <c r="G306" s="554">
        <v>2023</v>
      </c>
    </row>
    <row r="307" spans="1:7" ht="15.75" thickBot="1" x14ac:dyDescent="0.3">
      <c r="A307" s="507"/>
      <c r="B307" s="507"/>
      <c r="C307" s="890"/>
      <c r="D307" s="555" t="s">
        <v>16</v>
      </c>
      <c r="E307" s="555" t="s">
        <v>16</v>
      </c>
      <c r="F307" s="555" t="s">
        <v>16</v>
      </c>
      <c r="G307" s="555" t="s">
        <v>16</v>
      </c>
    </row>
    <row r="308" spans="1:7" ht="15.75" thickBot="1" x14ac:dyDescent="0.3">
      <c r="A308" s="507"/>
      <c r="B308" s="507"/>
      <c r="C308" s="559" t="s">
        <v>104</v>
      </c>
      <c r="D308" s="560">
        <f>D309+D310+D311+D312</f>
        <v>0</v>
      </c>
      <c r="E308" s="560">
        <f>E309+E310+E311+E312</f>
        <v>0</v>
      </c>
      <c r="F308" s="560">
        <f>F309+F310+F311+F312</f>
        <v>0</v>
      </c>
      <c r="G308" s="560">
        <f>G309+G310+G311+G312</f>
        <v>0</v>
      </c>
    </row>
    <row r="309" spans="1:7" ht="15.75" thickBot="1" x14ac:dyDescent="0.3">
      <c r="A309" s="507"/>
      <c r="B309" s="507"/>
      <c r="C309" s="561" t="s">
        <v>51</v>
      </c>
      <c r="D309" s="560"/>
      <c r="E309" s="560"/>
      <c r="F309" s="560"/>
      <c r="G309" s="560"/>
    </row>
    <row r="310" spans="1:7" ht="15.75" thickBot="1" x14ac:dyDescent="0.3">
      <c r="A310" s="507"/>
      <c r="B310" s="507"/>
      <c r="C310" s="561" t="s">
        <v>105</v>
      </c>
      <c r="D310" s="560"/>
      <c r="E310" s="560"/>
      <c r="F310" s="560"/>
      <c r="G310" s="560"/>
    </row>
    <row r="311" spans="1:7" ht="15.75" thickBot="1" x14ac:dyDescent="0.3">
      <c r="A311" s="507"/>
      <c r="B311" s="507"/>
      <c r="C311" s="561" t="s">
        <v>106</v>
      </c>
      <c r="D311" s="560"/>
      <c r="E311" s="560"/>
      <c r="F311" s="560"/>
      <c r="G311" s="560"/>
    </row>
    <row r="312" spans="1:7" ht="15.75" thickBot="1" x14ac:dyDescent="0.3">
      <c r="A312" s="507"/>
      <c r="B312" s="507"/>
      <c r="C312" s="561" t="s">
        <v>107</v>
      </c>
      <c r="D312" s="560"/>
      <c r="E312" s="560"/>
      <c r="F312" s="560"/>
      <c r="G312" s="560"/>
    </row>
    <row r="313" spans="1:7" ht="15.75" thickBot="1" x14ac:dyDescent="0.3">
      <c r="A313" s="507"/>
      <c r="B313" s="507"/>
      <c r="C313" s="559" t="s">
        <v>108</v>
      </c>
      <c r="D313" s="562">
        <f>D314+D315+D316+D317</f>
        <v>1918.655</v>
      </c>
      <c r="E313" s="562">
        <f>E314+E315+E316+E317</f>
        <v>0</v>
      </c>
      <c r="F313" s="562">
        <f>F314+F315+F316+F317</f>
        <v>0</v>
      </c>
      <c r="G313" s="562">
        <f>G314+G315+G316+G317</f>
        <v>0</v>
      </c>
    </row>
    <row r="314" spans="1:7" ht="15.75" thickBot="1" x14ac:dyDescent="0.3">
      <c r="A314" s="507"/>
      <c r="B314" s="507"/>
      <c r="C314" s="561" t="s">
        <v>51</v>
      </c>
      <c r="D314" s="560">
        <f>+D300</f>
        <v>1918.655</v>
      </c>
      <c r="E314" s="560">
        <f>+E300</f>
        <v>0</v>
      </c>
      <c r="F314" s="560">
        <f>+F300</f>
        <v>0</v>
      </c>
      <c r="G314" s="560">
        <f>+G300</f>
        <v>0</v>
      </c>
    </row>
    <row r="315" spans="1:7" ht="15.75" thickBot="1" x14ac:dyDescent="0.3">
      <c r="A315" s="507"/>
      <c r="B315" s="507"/>
      <c r="C315" s="561" t="s">
        <v>105</v>
      </c>
      <c r="D315" s="560"/>
      <c r="E315" s="560"/>
      <c r="F315" s="560"/>
      <c r="G315" s="560"/>
    </row>
    <row r="316" spans="1:7" ht="15.75" thickBot="1" x14ac:dyDescent="0.3">
      <c r="A316" s="507"/>
      <c r="B316" s="507"/>
      <c r="C316" s="561" t="s">
        <v>106</v>
      </c>
      <c r="D316" s="560"/>
      <c r="E316" s="560"/>
      <c r="F316" s="560"/>
      <c r="G316" s="560"/>
    </row>
    <row r="317" spans="1:7" ht="15.75" thickBot="1" x14ac:dyDescent="0.3">
      <c r="A317" s="507"/>
      <c r="B317" s="507"/>
      <c r="C317" s="561" t="s">
        <v>107</v>
      </c>
      <c r="D317" s="560"/>
      <c r="E317" s="560"/>
      <c r="F317" s="560"/>
      <c r="G317" s="560"/>
    </row>
    <row r="318" spans="1:7" ht="15.75" thickBot="1" x14ac:dyDescent="0.3">
      <c r="A318" s="507"/>
      <c r="B318" s="507"/>
      <c r="C318" s="563" t="s">
        <v>718</v>
      </c>
      <c r="D318" s="562">
        <f>D308+D313</f>
        <v>1918.655</v>
      </c>
      <c r="E318" s="562">
        <f>E308+E313</f>
        <v>0</v>
      </c>
      <c r="F318" s="562">
        <f>F308+F313</f>
        <v>0</v>
      </c>
      <c r="G318" s="562">
        <f>G308+G313</f>
        <v>0</v>
      </c>
    </row>
    <row r="319" spans="1:7" s="4" customFormat="1" ht="15.75" thickBot="1" x14ac:dyDescent="0.3">
      <c r="A319" s="507"/>
      <c r="B319" s="507"/>
      <c r="C319" s="845" t="s">
        <v>197</v>
      </c>
      <c r="D319" s="846"/>
      <c r="E319" s="846"/>
      <c r="F319" s="846"/>
      <c r="G319" s="847"/>
    </row>
    <row r="320" spans="1:7" s="4" customFormat="1" ht="15.75" thickBot="1" x14ac:dyDescent="0.3">
      <c r="A320" s="507"/>
      <c r="B320" s="507"/>
      <c r="C320" s="845" t="s">
        <v>254</v>
      </c>
      <c r="D320" s="846"/>
      <c r="E320" s="846"/>
      <c r="F320" s="846"/>
      <c r="G320" s="847"/>
    </row>
    <row r="321" spans="1:7" s="4" customFormat="1" ht="41.45" customHeight="1" thickBot="1" x14ac:dyDescent="0.3">
      <c r="A321" s="507"/>
      <c r="B321" s="507"/>
      <c r="C321" s="515" t="s">
        <v>96</v>
      </c>
      <c r="D321" s="894" t="s">
        <v>719</v>
      </c>
      <c r="E321" s="895"/>
      <c r="F321" s="895"/>
      <c r="G321" s="896"/>
    </row>
    <row r="322" spans="1:7" ht="34.5" thickBot="1" x14ac:dyDescent="0.3">
      <c r="A322" s="507"/>
      <c r="B322" s="507"/>
      <c r="C322" s="552" t="s">
        <v>35</v>
      </c>
      <c r="D322" s="515" t="s">
        <v>720</v>
      </c>
      <c r="E322" s="540" t="s">
        <v>200</v>
      </c>
      <c r="F322" s="897" t="s">
        <v>721</v>
      </c>
      <c r="G322" s="878"/>
    </row>
    <row r="323" spans="1:7" ht="29.25" customHeight="1" thickBot="1" x14ac:dyDescent="0.3">
      <c r="A323" s="507"/>
      <c r="B323" s="507"/>
      <c r="C323" s="217" t="s">
        <v>38</v>
      </c>
      <c r="D323" s="778" t="s">
        <v>722</v>
      </c>
      <c r="E323" s="779"/>
      <c r="F323" s="779"/>
      <c r="G323" s="650"/>
    </row>
    <row r="324" spans="1:7" ht="15.75" thickBot="1" x14ac:dyDescent="0.3">
      <c r="A324" s="507"/>
      <c r="B324" s="507"/>
      <c r="C324" s="217" t="s">
        <v>40</v>
      </c>
      <c r="D324" s="851" t="s">
        <v>700</v>
      </c>
      <c r="E324" s="852"/>
      <c r="F324" s="852"/>
      <c r="G324" s="853"/>
    </row>
    <row r="325" spans="1:7" x14ac:dyDescent="0.25">
      <c r="A325" s="507"/>
      <c r="B325" s="507"/>
      <c r="C325" s="854"/>
      <c r="D325" s="516">
        <v>2020</v>
      </c>
      <c r="E325" s="516">
        <v>2021</v>
      </c>
      <c r="F325" s="516">
        <v>2022</v>
      </c>
      <c r="G325" s="516">
        <v>2023</v>
      </c>
    </row>
    <row r="326" spans="1:7" ht="15.75" thickBot="1" x14ac:dyDescent="0.3">
      <c r="A326" s="507"/>
      <c r="B326" s="507"/>
      <c r="C326" s="855"/>
      <c r="D326" s="518" t="s">
        <v>16</v>
      </c>
      <c r="E326" s="518" t="s">
        <v>16</v>
      </c>
      <c r="F326" s="518" t="s">
        <v>16</v>
      </c>
      <c r="G326" s="518" t="s">
        <v>16</v>
      </c>
    </row>
    <row r="327" spans="1:7" ht="15.75" thickBot="1" x14ac:dyDescent="0.3">
      <c r="A327" s="507"/>
      <c r="B327" s="507"/>
      <c r="C327" s="217" t="s">
        <v>42</v>
      </c>
      <c r="D327" s="565">
        <v>1</v>
      </c>
      <c r="E327" s="565"/>
      <c r="F327" s="553"/>
      <c r="G327" s="553"/>
    </row>
    <row r="328" spans="1:7" ht="15.75" thickBot="1" x14ac:dyDescent="0.3">
      <c r="A328" s="507"/>
      <c r="B328" s="507"/>
      <c r="C328" s="217" t="s">
        <v>43</v>
      </c>
      <c r="D328" s="522">
        <v>24444.550999999999</v>
      </c>
      <c r="E328" s="522"/>
      <c r="F328" s="520"/>
      <c r="G328" s="520"/>
    </row>
    <row r="329" spans="1:7" ht="15.75" thickBot="1" x14ac:dyDescent="0.3">
      <c r="A329" s="507"/>
      <c r="B329" s="507"/>
      <c r="C329" s="217" t="s">
        <v>44</v>
      </c>
      <c r="D329" s="520">
        <f>D328/D327</f>
        <v>24444.550999999999</v>
      </c>
      <c r="E329" s="520" t="e">
        <f>E328/E327</f>
        <v>#DIV/0!</v>
      </c>
      <c r="F329" s="520" t="e">
        <f>F328/F327</f>
        <v>#DIV/0!</v>
      </c>
      <c r="G329" s="520" t="e">
        <f>G328/G327</f>
        <v>#DIV/0!</v>
      </c>
    </row>
    <row r="330" spans="1:7" ht="15.75" thickBot="1" x14ac:dyDescent="0.3">
      <c r="A330" s="507"/>
      <c r="B330" s="507"/>
      <c r="C330" s="217" t="s">
        <v>45</v>
      </c>
      <c r="D330" s="523" t="e">
        <f>D327/C327-1</f>
        <v>#VALUE!</v>
      </c>
      <c r="E330" s="523">
        <f t="shared" ref="E330:F332" si="11">E327/D327-1</f>
        <v>-1</v>
      </c>
      <c r="F330" s="523" t="e">
        <f t="shared" si="11"/>
        <v>#DIV/0!</v>
      </c>
      <c r="G330" s="523" t="e">
        <f>G327/F327-1</f>
        <v>#DIV/0!</v>
      </c>
    </row>
    <row r="331" spans="1:7" ht="15.75" thickBot="1" x14ac:dyDescent="0.3">
      <c r="A331" s="507"/>
      <c r="B331" s="507"/>
      <c r="C331" s="217" t="s">
        <v>47</v>
      </c>
      <c r="D331" s="523" t="e">
        <f>D328/C328-1</f>
        <v>#VALUE!</v>
      </c>
      <c r="E331" s="523">
        <f t="shared" si="11"/>
        <v>-1</v>
      </c>
      <c r="F331" s="523" t="e">
        <f t="shared" si="11"/>
        <v>#DIV/0!</v>
      </c>
      <c r="G331" s="523" t="e">
        <f>G328/F328-1</f>
        <v>#DIV/0!</v>
      </c>
    </row>
    <row r="332" spans="1:7" ht="15.75" thickBot="1" x14ac:dyDescent="0.3">
      <c r="A332" s="507"/>
      <c r="B332" s="507"/>
      <c r="C332" s="217" t="s">
        <v>48</v>
      </c>
      <c r="D332" s="523" t="e">
        <f>D329/C329-1</f>
        <v>#VALUE!</v>
      </c>
      <c r="E332" s="523" t="e">
        <f t="shared" si="11"/>
        <v>#DIV/0!</v>
      </c>
      <c r="F332" s="523" t="e">
        <f t="shared" si="11"/>
        <v>#DIV/0!</v>
      </c>
      <c r="G332" s="523" t="e">
        <f>G329/F329-1</f>
        <v>#DIV/0!</v>
      </c>
    </row>
    <row r="333" spans="1:7" ht="15.75" customHeight="1" thickBot="1" x14ac:dyDescent="0.3">
      <c r="A333" s="507"/>
      <c r="B333" s="507"/>
      <c r="C333" s="856" t="s">
        <v>665</v>
      </c>
      <c r="D333" s="857"/>
      <c r="E333" s="857"/>
      <c r="F333" s="857"/>
      <c r="G333" s="858"/>
    </row>
    <row r="334" spans="1:7" x14ac:dyDescent="0.25">
      <c r="A334" s="507"/>
      <c r="B334" s="507"/>
      <c r="C334" s="854"/>
      <c r="D334" s="516">
        <v>2019</v>
      </c>
      <c r="E334" s="516">
        <v>2020</v>
      </c>
      <c r="F334" s="516">
        <v>2021</v>
      </c>
      <c r="G334" s="516">
        <v>2022</v>
      </c>
    </row>
    <row r="335" spans="1:7" ht="15.75" thickBot="1" x14ac:dyDescent="0.3">
      <c r="A335" s="507"/>
      <c r="B335" s="507"/>
      <c r="C335" s="855"/>
      <c r="D335" s="518" t="s">
        <v>16</v>
      </c>
      <c r="E335" s="518" t="s">
        <v>16</v>
      </c>
      <c r="F335" s="518" t="s">
        <v>16</v>
      </c>
      <c r="G335" s="518" t="s">
        <v>16</v>
      </c>
    </row>
    <row r="336" spans="1:7" ht="15.75" thickBot="1" x14ac:dyDescent="0.3">
      <c r="A336" s="507"/>
      <c r="B336" s="507"/>
      <c r="C336" s="525" t="s">
        <v>104</v>
      </c>
      <c r="D336" s="526">
        <f>D337+D338+D339+D340</f>
        <v>0</v>
      </c>
      <c r="E336" s="526">
        <f>E337+E338+E339+E340</f>
        <v>0</v>
      </c>
      <c r="F336" s="526">
        <f>F337+F338+F339+F340</f>
        <v>0</v>
      </c>
      <c r="G336" s="526">
        <f>G337+G338+G339+G340</f>
        <v>0</v>
      </c>
    </row>
    <row r="337" spans="1:10" ht="15.75" thickBot="1" x14ac:dyDescent="0.3">
      <c r="A337" s="507"/>
      <c r="B337" s="507"/>
      <c r="C337" s="527" t="s">
        <v>51</v>
      </c>
      <c r="D337" s="526"/>
      <c r="E337" s="526"/>
      <c r="F337" s="526"/>
      <c r="G337" s="526"/>
    </row>
    <row r="338" spans="1:10" ht="15.75" thickBot="1" x14ac:dyDescent="0.3">
      <c r="A338" s="507"/>
      <c r="B338" s="507"/>
      <c r="C338" s="527" t="s">
        <v>105</v>
      </c>
      <c r="D338" s="526"/>
      <c r="E338" s="526"/>
      <c r="F338" s="526"/>
      <c r="G338" s="526"/>
      <c r="J338" s="56"/>
    </row>
    <row r="339" spans="1:10" ht="15.75" thickBot="1" x14ac:dyDescent="0.3">
      <c r="A339" s="507"/>
      <c r="B339" s="507"/>
      <c r="C339" s="527" t="s">
        <v>106</v>
      </c>
      <c r="D339" s="526"/>
      <c r="E339" s="526"/>
      <c r="F339" s="526"/>
      <c r="G339" s="526"/>
    </row>
    <row r="340" spans="1:10" ht="15.75" thickBot="1" x14ac:dyDescent="0.3">
      <c r="A340" s="507"/>
      <c r="B340" s="507"/>
      <c r="C340" s="527" t="s">
        <v>107</v>
      </c>
      <c r="D340" s="526"/>
      <c r="E340" s="526"/>
      <c r="F340" s="526"/>
      <c r="G340" s="526"/>
    </row>
    <row r="341" spans="1:10" ht="15.75" thickBot="1" x14ac:dyDescent="0.3">
      <c r="A341" s="507"/>
      <c r="B341" s="507"/>
      <c r="C341" s="525" t="s">
        <v>108</v>
      </c>
      <c r="D341" s="528">
        <f>D342+D343+D344+D345</f>
        <v>24444.550999999999</v>
      </c>
      <c r="E341" s="528">
        <f>E342+E343+E344+E345</f>
        <v>0</v>
      </c>
      <c r="F341" s="528">
        <f>F342+F343+F344+F345</f>
        <v>0</v>
      </c>
      <c r="G341" s="528">
        <f>G342+G343+G344+G345</f>
        <v>0</v>
      </c>
    </row>
    <row r="342" spans="1:10" ht="15.75" thickBot="1" x14ac:dyDescent="0.3">
      <c r="A342" s="507"/>
      <c r="B342" s="507"/>
      <c r="C342" s="527" t="s">
        <v>51</v>
      </c>
      <c r="D342" s="526">
        <f>+D328</f>
        <v>24444.550999999999</v>
      </c>
      <c r="E342" s="526">
        <f>+E328</f>
        <v>0</v>
      </c>
      <c r="F342" s="526">
        <f>+F328</f>
        <v>0</v>
      </c>
      <c r="G342" s="526">
        <f>+G328</f>
        <v>0</v>
      </c>
    </row>
    <row r="343" spans="1:10" ht="15.75" thickBot="1" x14ac:dyDescent="0.3">
      <c r="A343" s="507"/>
      <c r="B343" s="507"/>
      <c r="C343" s="527" t="s">
        <v>105</v>
      </c>
      <c r="D343" s="526"/>
      <c r="E343" s="526"/>
      <c r="F343" s="526"/>
      <c r="G343" s="526"/>
    </row>
    <row r="344" spans="1:10" ht="15.75" thickBot="1" x14ac:dyDescent="0.3">
      <c r="A344" s="507"/>
      <c r="B344" s="507"/>
      <c r="C344" s="527" t="s">
        <v>106</v>
      </c>
      <c r="D344" s="526"/>
      <c r="E344" s="526"/>
      <c r="F344" s="526"/>
      <c r="G344" s="526"/>
    </row>
    <row r="345" spans="1:10" ht="15.75" thickBot="1" x14ac:dyDescent="0.3">
      <c r="A345" s="507"/>
      <c r="B345" s="507"/>
      <c r="C345" s="527" t="s">
        <v>107</v>
      </c>
      <c r="D345" s="526"/>
      <c r="E345" s="526"/>
      <c r="F345" s="526"/>
      <c r="G345" s="526"/>
    </row>
    <row r="346" spans="1:10" ht="15.75" thickBot="1" x14ac:dyDescent="0.3">
      <c r="A346" s="507"/>
      <c r="B346" s="507"/>
      <c r="C346" s="533" t="s">
        <v>671</v>
      </c>
      <c r="D346" s="528">
        <f>D336+D341</f>
        <v>24444.550999999999</v>
      </c>
      <c r="E346" s="528">
        <f>E336+E341</f>
        <v>0</v>
      </c>
      <c r="F346" s="528">
        <f>F336+F341</f>
        <v>0</v>
      </c>
      <c r="G346" s="528">
        <f>G336+G341</f>
        <v>0</v>
      </c>
    </row>
    <row r="347" spans="1:10" ht="34.5" thickBot="1" x14ac:dyDescent="0.3">
      <c r="A347" s="507"/>
      <c r="B347" s="507"/>
      <c r="C347" s="552" t="s">
        <v>61</v>
      </c>
      <c r="D347" s="515" t="s">
        <v>723</v>
      </c>
      <c r="E347" s="540" t="s">
        <v>200</v>
      </c>
      <c r="F347" s="897" t="s">
        <v>724</v>
      </c>
      <c r="G347" s="878"/>
    </row>
    <row r="348" spans="1:10" ht="15.75" customHeight="1" thickBot="1" x14ac:dyDescent="0.3">
      <c r="A348" s="507"/>
      <c r="B348" s="507"/>
      <c r="C348" s="217" t="s">
        <v>38</v>
      </c>
      <c r="D348" s="778" t="s">
        <v>725</v>
      </c>
      <c r="E348" s="779"/>
      <c r="F348" s="779"/>
      <c r="G348" s="650"/>
    </row>
    <row r="349" spans="1:10" ht="15.75" thickBot="1" x14ac:dyDescent="0.3">
      <c r="A349" s="507"/>
      <c r="B349" s="507"/>
      <c r="C349" s="217" t="s">
        <v>40</v>
      </c>
      <c r="D349" s="851" t="s">
        <v>700</v>
      </c>
      <c r="E349" s="852"/>
      <c r="F349" s="852"/>
      <c r="G349" s="853"/>
    </row>
    <row r="350" spans="1:10" x14ac:dyDescent="0.25">
      <c r="A350" s="507"/>
      <c r="B350" s="507"/>
      <c r="C350" s="854"/>
      <c r="D350" s="516">
        <v>2020</v>
      </c>
      <c r="E350" s="516">
        <v>2021</v>
      </c>
      <c r="F350" s="516">
        <v>2022</v>
      </c>
      <c r="G350" s="516">
        <v>2023</v>
      </c>
    </row>
    <row r="351" spans="1:10" ht="15.75" thickBot="1" x14ac:dyDescent="0.3">
      <c r="A351" s="507"/>
      <c r="B351" s="507"/>
      <c r="C351" s="855"/>
      <c r="D351" s="518" t="s">
        <v>16</v>
      </c>
      <c r="E351" s="518" t="s">
        <v>16</v>
      </c>
      <c r="F351" s="518" t="s">
        <v>16</v>
      </c>
      <c r="G351" s="518" t="s">
        <v>16</v>
      </c>
    </row>
    <row r="352" spans="1:10" ht="15.75" thickBot="1" x14ac:dyDescent="0.3">
      <c r="A352" s="507"/>
      <c r="B352" s="507"/>
      <c r="C352" s="217" t="s">
        <v>42</v>
      </c>
      <c r="D352" s="565"/>
      <c r="E352" s="565"/>
      <c r="F352" s="553"/>
      <c r="G352" s="553"/>
    </row>
    <row r="353" spans="1:7" ht="15.75" thickBot="1" x14ac:dyDescent="0.3">
      <c r="A353" s="507"/>
      <c r="B353" s="507"/>
      <c r="C353" s="217" t="s">
        <v>43</v>
      </c>
      <c r="D353" s="520">
        <v>22953.07</v>
      </c>
      <c r="E353" s="520"/>
      <c r="F353" s="520"/>
      <c r="G353" s="520"/>
    </row>
    <row r="354" spans="1:7" ht="15.75" thickBot="1" x14ac:dyDescent="0.3">
      <c r="A354" s="507"/>
      <c r="B354" s="507"/>
      <c r="C354" s="217" t="s">
        <v>44</v>
      </c>
      <c r="D354" s="520" t="e">
        <f>D353/D352</f>
        <v>#DIV/0!</v>
      </c>
      <c r="E354" s="520" t="e">
        <f>E353/E352</f>
        <v>#DIV/0!</v>
      </c>
      <c r="F354" s="520" t="e">
        <f>F353/F352</f>
        <v>#DIV/0!</v>
      </c>
      <c r="G354" s="520" t="e">
        <f>G353/G352</f>
        <v>#DIV/0!</v>
      </c>
    </row>
    <row r="355" spans="1:7" ht="15.75" thickBot="1" x14ac:dyDescent="0.3">
      <c r="A355" s="507"/>
      <c r="B355" s="507"/>
      <c r="C355" s="217" t="s">
        <v>45</v>
      </c>
      <c r="D355" s="523" t="e">
        <f t="shared" ref="D355:G357" si="12">D352/C352-1</f>
        <v>#VALUE!</v>
      </c>
      <c r="E355" s="523" t="e">
        <f t="shared" si="12"/>
        <v>#DIV/0!</v>
      </c>
      <c r="F355" s="523" t="e">
        <f t="shared" si="12"/>
        <v>#DIV/0!</v>
      </c>
      <c r="G355" s="523" t="e">
        <f t="shared" si="12"/>
        <v>#DIV/0!</v>
      </c>
    </row>
    <row r="356" spans="1:7" ht="15.75" thickBot="1" x14ac:dyDescent="0.3">
      <c r="A356" s="507"/>
      <c r="B356" s="507"/>
      <c r="C356" s="217" t="s">
        <v>47</v>
      </c>
      <c r="D356" s="523" t="e">
        <f t="shared" si="12"/>
        <v>#VALUE!</v>
      </c>
      <c r="E356" s="523">
        <f t="shared" si="12"/>
        <v>-1</v>
      </c>
      <c r="F356" s="523" t="e">
        <f t="shared" si="12"/>
        <v>#DIV/0!</v>
      </c>
      <c r="G356" s="523" t="e">
        <f t="shared" si="12"/>
        <v>#DIV/0!</v>
      </c>
    </row>
    <row r="357" spans="1:7" ht="15.75" thickBot="1" x14ac:dyDescent="0.3">
      <c r="A357" s="507"/>
      <c r="B357" s="507"/>
      <c r="C357" s="217" t="s">
        <v>48</v>
      </c>
      <c r="D357" s="523" t="e">
        <f t="shared" si="12"/>
        <v>#DIV/0!</v>
      </c>
      <c r="E357" s="523" t="e">
        <f t="shared" si="12"/>
        <v>#DIV/0!</v>
      </c>
      <c r="F357" s="523" t="e">
        <f t="shared" si="12"/>
        <v>#DIV/0!</v>
      </c>
      <c r="G357" s="523" t="e">
        <f t="shared" si="12"/>
        <v>#DIV/0!</v>
      </c>
    </row>
    <row r="358" spans="1:7" ht="15.75" thickBot="1" x14ac:dyDescent="0.3">
      <c r="A358" s="507"/>
      <c r="B358" s="507"/>
      <c r="C358" s="856" t="s">
        <v>675</v>
      </c>
      <c r="D358" s="857"/>
      <c r="E358" s="857"/>
      <c r="F358" s="857"/>
      <c r="G358" s="858"/>
    </row>
    <row r="359" spans="1:7" x14ac:dyDescent="0.25">
      <c r="A359" s="507"/>
      <c r="B359" s="507"/>
      <c r="C359" s="854"/>
      <c r="D359" s="516">
        <v>2020</v>
      </c>
      <c r="E359" s="516">
        <v>2021</v>
      </c>
      <c r="F359" s="516">
        <v>2022</v>
      </c>
      <c r="G359" s="516">
        <v>2023</v>
      </c>
    </row>
    <row r="360" spans="1:7" ht="15.75" thickBot="1" x14ac:dyDescent="0.3">
      <c r="A360" s="507"/>
      <c r="B360" s="507"/>
      <c r="C360" s="855"/>
      <c r="D360" s="518" t="s">
        <v>16</v>
      </c>
      <c r="E360" s="518" t="s">
        <v>16</v>
      </c>
      <c r="F360" s="518" t="s">
        <v>16</v>
      </c>
      <c r="G360" s="518" t="s">
        <v>16</v>
      </c>
    </row>
    <row r="361" spans="1:7" ht="15.75" thickBot="1" x14ac:dyDescent="0.3">
      <c r="A361" s="507"/>
      <c r="B361" s="507"/>
      <c r="C361" s="525" t="s">
        <v>104</v>
      </c>
      <c r="D361" s="526">
        <f>D362+D363+D364+D365</f>
        <v>0</v>
      </c>
      <c r="E361" s="526">
        <f>E362+E363+E364+E365</f>
        <v>0</v>
      </c>
      <c r="F361" s="526">
        <f>F362+F363+F364+F365</f>
        <v>0</v>
      </c>
      <c r="G361" s="526">
        <f>G362+G363+G364+G365</f>
        <v>0</v>
      </c>
    </row>
    <row r="362" spans="1:7" ht="15.75" thickBot="1" x14ac:dyDescent="0.3">
      <c r="A362" s="507"/>
      <c r="B362" s="507"/>
      <c r="C362" s="527" t="s">
        <v>51</v>
      </c>
      <c r="D362" s="526"/>
      <c r="E362" s="526"/>
      <c r="F362" s="526"/>
      <c r="G362" s="526"/>
    </row>
    <row r="363" spans="1:7" ht="15.75" thickBot="1" x14ac:dyDescent="0.3">
      <c r="A363" s="507"/>
      <c r="B363" s="507"/>
      <c r="C363" s="527" t="s">
        <v>105</v>
      </c>
      <c r="D363" s="526"/>
      <c r="E363" s="526"/>
      <c r="F363" s="526"/>
      <c r="G363" s="526"/>
    </row>
    <row r="364" spans="1:7" ht="15.75" thickBot="1" x14ac:dyDescent="0.3">
      <c r="A364" s="507"/>
      <c r="B364" s="507"/>
      <c r="C364" s="527" t="s">
        <v>106</v>
      </c>
      <c r="D364" s="526"/>
      <c r="E364" s="526"/>
      <c r="F364" s="526"/>
      <c r="G364" s="526"/>
    </row>
    <row r="365" spans="1:7" ht="15.75" thickBot="1" x14ac:dyDescent="0.3">
      <c r="A365" s="507"/>
      <c r="B365" s="507"/>
      <c r="C365" s="527" t="s">
        <v>107</v>
      </c>
      <c r="D365" s="526"/>
      <c r="E365" s="526"/>
      <c r="F365" s="526"/>
      <c r="G365" s="526"/>
    </row>
    <row r="366" spans="1:7" ht="15.75" thickBot="1" x14ac:dyDescent="0.3">
      <c r="A366" s="507"/>
      <c r="B366" s="507"/>
      <c r="C366" s="525" t="s">
        <v>108</v>
      </c>
      <c r="D366" s="528">
        <f>D367+D368+D369+D370</f>
        <v>22953.07</v>
      </c>
      <c r="E366" s="528">
        <f>E367+E368+E369+E370</f>
        <v>0</v>
      </c>
      <c r="F366" s="528">
        <f>F367+F368+F369+F370</f>
        <v>0</v>
      </c>
      <c r="G366" s="528">
        <f>G367+G368+G369+G370</f>
        <v>0</v>
      </c>
    </row>
    <row r="367" spans="1:7" ht="15.75" thickBot="1" x14ac:dyDescent="0.3">
      <c r="A367" s="507"/>
      <c r="B367" s="507"/>
      <c r="C367" s="527" t="s">
        <v>51</v>
      </c>
      <c r="D367" s="526">
        <f>+D353</f>
        <v>22953.07</v>
      </c>
      <c r="E367" s="526">
        <f>+E353</f>
        <v>0</v>
      </c>
      <c r="F367" s="526">
        <f>+F353</f>
        <v>0</v>
      </c>
      <c r="G367" s="526">
        <f>+G353</f>
        <v>0</v>
      </c>
    </row>
    <row r="368" spans="1:7" ht="15.75" thickBot="1" x14ac:dyDescent="0.3">
      <c r="A368" s="507"/>
      <c r="B368" s="507"/>
      <c r="C368" s="527" t="s">
        <v>105</v>
      </c>
      <c r="D368" s="526"/>
      <c r="E368" s="526"/>
      <c r="F368" s="526"/>
      <c r="G368" s="526"/>
    </row>
    <row r="369" spans="1:7" ht="15.75" thickBot="1" x14ac:dyDescent="0.3">
      <c r="A369" s="507"/>
      <c r="B369" s="507"/>
      <c r="C369" s="527" t="s">
        <v>106</v>
      </c>
      <c r="D369" s="526"/>
      <c r="E369" s="526"/>
      <c r="F369" s="526"/>
      <c r="G369" s="526"/>
    </row>
    <row r="370" spans="1:7" ht="15.75" thickBot="1" x14ac:dyDescent="0.3">
      <c r="A370" s="507"/>
      <c r="B370" s="507"/>
      <c r="C370" s="527" t="s">
        <v>107</v>
      </c>
      <c r="D370" s="526"/>
      <c r="E370" s="526"/>
      <c r="F370" s="526"/>
      <c r="G370" s="526"/>
    </row>
    <row r="371" spans="1:7" ht="15.75" thickBot="1" x14ac:dyDescent="0.3">
      <c r="A371" s="507"/>
      <c r="B371" s="507"/>
      <c r="C371" s="533" t="s">
        <v>317</v>
      </c>
      <c r="D371" s="528">
        <f>D361+D366</f>
        <v>22953.07</v>
      </c>
      <c r="E371" s="528">
        <f>E361+E366</f>
        <v>0</v>
      </c>
      <c r="F371" s="528">
        <f>F361+F366</f>
        <v>0</v>
      </c>
      <c r="G371" s="528">
        <f>G361+G366</f>
        <v>0</v>
      </c>
    </row>
    <row r="372" spans="1:7" ht="34.5" thickBot="1" x14ac:dyDescent="0.3">
      <c r="A372" s="507"/>
      <c r="B372" s="507"/>
      <c r="C372" s="552" t="s">
        <v>68</v>
      </c>
      <c r="D372" s="515" t="s">
        <v>726</v>
      </c>
      <c r="E372" s="540" t="s">
        <v>200</v>
      </c>
      <c r="F372" s="897" t="s">
        <v>727</v>
      </c>
      <c r="G372" s="878"/>
    </row>
    <row r="373" spans="1:7" ht="15.75" customHeight="1" thickBot="1" x14ac:dyDescent="0.3">
      <c r="A373" s="507"/>
      <c r="B373" s="507"/>
      <c r="C373" s="217" t="s">
        <v>38</v>
      </c>
      <c r="D373" s="778" t="s">
        <v>728</v>
      </c>
      <c r="E373" s="779"/>
      <c r="F373" s="779"/>
      <c r="G373" s="650"/>
    </row>
    <row r="374" spans="1:7" ht="15.75" thickBot="1" x14ac:dyDescent="0.3">
      <c r="A374" s="507"/>
      <c r="B374" s="507"/>
      <c r="C374" s="217" t="s">
        <v>40</v>
      </c>
      <c r="D374" s="851" t="s">
        <v>700</v>
      </c>
      <c r="E374" s="852"/>
      <c r="F374" s="852"/>
      <c r="G374" s="853"/>
    </row>
    <row r="375" spans="1:7" x14ac:dyDescent="0.25">
      <c r="A375" s="507"/>
      <c r="B375" s="507"/>
      <c r="C375" s="854"/>
      <c r="D375" s="516">
        <v>2020</v>
      </c>
      <c r="E375" s="516">
        <v>2021</v>
      </c>
      <c r="F375" s="516">
        <v>2022</v>
      </c>
      <c r="G375" s="516">
        <v>2023</v>
      </c>
    </row>
    <row r="376" spans="1:7" ht="15.75" thickBot="1" x14ac:dyDescent="0.3">
      <c r="A376" s="507"/>
      <c r="B376" s="507"/>
      <c r="C376" s="855"/>
      <c r="D376" s="518" t="s">
        <v>16</v>
      </c>
      <c r="E376" s="518" t="s">
        <v>16</v>
      </c>
      <c r="F376" s="518" t="s">
        <v>16</v>
      </c>
      <c r="G376" s="518" t="s">
        <v>16</v>
      </c>
    </row>
    <row r="377" spans="1:7" ht="15.75" thickBot="1" x14ac:dyDescent="0.3">
      <c r="A377" s="507"/>
      <c r="B377" s="507"/>
      <c r="C377" s="217" t="s">
        <v>42</v>
      </c>
      <c r="D377" s="565"/>
      <c r="E377" s="565"/>
      <c r="F377" s="553"/>
      <c r="G377" s="553"/>
    </row>
    <row r="378" spans="1:7" ht="15.75" thickBot="1" x14ac:dyDescent="0.3">
      <c r="A378" s="507"/>
      <c r="B378" s="507"/>
      <c r="C378" s="217" t="s">
        <v>43</v>
      </c>
      <c r="D378" s="522">
        <v>10352.334999999999</v>
      </c>
      <c r="E378" s="522"/>
      <c r="F378" s="520"/>
      <c r="G378" s="520"/>
    </row>
    <row r="379" spans="1:7" ht="15.75" thickBot="1" x14ac:dyDescent="0.3">
      <c r="A379" s="507"/>
      <c r="B379" s="507"/>
      <c r="C379" s="217" t="s">
        <v>44</v>
      </c>
      <c r="D379" s="520" t="e">
        <f>D378/D377</f>
        <v>#DIV/0!</v>
      </c>
      <c r="E379" s="520" t="e">
        <f>E378/E377</f>
        <v>#DIV/0!</v>
      </c>
      <c r="F379" s="520" t="e">
        <f>F378/F377</f>
        <v>#DIV/0!</v>
      </c>
      <c r="G379" s="520" t="e">
        <f>G378/G377</f>
        <v>#DIV/0!</v>
      </c>
    </row>
    <row r="380" spans="1:7" ht="15.75" thickBot="1" x14ac:dyDescent="0.3">
      <c r="A380" s="507"/>
      <c r="B380" s="507"/>
      <c r="C380" s="217" t="s">
        <v>45</v>
      </c>
      <c r="D380" s="523" t="e">
        <f t="shared" ref="D380:G382" si="13">D377/C377-1</f>
        <v>#VALUE!</v>
      </c>
      <c r="E380" s="523" t="e">
        <f t="shared" si="13"/>
        <v>#DIV/0!</v>
      </c>
      <c r="F380" s="523" t="e">
        <f t="shared" si="13"/>
        <v>#DIV/0!</v>
      </c>
      <c r="G380" s="523" t="e">
        <f t="shared" si="13"/>
        <v>#DIV/0!</v>
      </c>
    </row>
    <row r="381" spans="1:7" ht="15.75" thickBot="1" x14ac:dyDescent="0.3">
      <c r="A381" s="507"/>
      <c r="B381" s="507"/>
      <c r="C381" s="217" t="s">
        <v>47</v>
      </c>
      <c r="D381" s="523" t="e">
        <f t="shared" si="13"/>
        <v>#VALUE!</v>
      </c>
      <c r="E381" s="523">
        <f t="shared" si="13"/>
        <v>-1</v>
      </c>
      <c r="F381" s="523" t="e">
        <f t="shared" si="13"/>
        <v>#DIV/0!</v>
      </c>
      <c r="G381" s="523" t="e">
        <f t="shared" si="13"/>
        <v>#DIV/0!</v>
      </c>
    </row>
    <row r="382" spans="1:7" ht="15.75" thickBot="1" x14ac:dyDescent="0.3">
      <c r="A382" s="507"/>
      <c r="B382" s="507"/>
      <c r="C382" s="217" t="s">
        <v>48</v>
      </c>
      <c r="D382" s="523" t="e">
        <f t="shared" si="13"/>
        <v>#DIV/0!</v>
      </c>
      <c r="E382" s="523" t="e">
        <f t="shared" si="13"/>
        <v>#DIV/0!</v>
      </c>
      <c r="F382" s="523" t="e">
        <f t="shared" si="13"/>
        <v>#DIV/0!</v>
      </c>
      <c r="G382" s="523" t="e">
        <f t="shared" si="13"/>
        <v>#DIV/0!</v>
      </c>
    </row>
    <row r="383" spans="1:7" ht="15.75" thickBot="1" x14ac:dyDescent="0.3">
      <c r="A383" s="507"/>
      <c r="B383" s="507"/>
      <c r="C383" s="856" t="s">
        <v>679</v>
      </c>
      <c r="D383" s="857"/>
      <c r="E383" s="857"/>
      <c r="F383" s="857"/>
      <c r="G383" s="858"/>
    </row>
    <row r="384" spans="1:7" x14ac:dyDescent="0.25">
      <c r="A384" s="507"/>
      <c r="B384" s="507"/>
      <c r="C384" s="854"/>
      <c r="D384" s="516">
        <v>2020</v>
      </c>
      <c r="E384" s="516">
        <v>2021</v>
      </c>
      <c r="F384" s="516">
        <v>2022</v>
      </c>
      <c r="G384" s="516">
        <v>2023</v>
      </c>
    </row>
    <row r="385" spans="1:7" ht="15.75" thickBot="1" x14ac:dyDescent="0.3">
      <c r="A385" s="507"/>
      <c r="B385" s="507"/>
      <c r="C385" s="855"/>
      <c r="D385" s="518" t="s">
        <v>16</v>
      </c>
      <c r="E385" s="518" t="s">
        <v>16</v>
      </c>
      <c r="F385" s="518" t="s">
        <v>16</v>
      </c>
      <c r="G385" s="518" t="s">
        <v>16</v>
      </c>
    </row>
    <row r="386" spans="1:7" ht="15.75" thickBot="1" x14ac:dyDescent="0.3">
      <c r="A386" s="507"/>
      <c r="B386" s="507"/>
      <c r="C386" s="525" t="s">
        <v>104</v>
      </c>
      <c r="D386" s="526">
        <f>D387+D388+D389+D390</f>
        <v>0</v>
      </c>
      <c r="E386" s="526">
        <f>E387+E388+E389+E390</f>
        <v>0</v>
      </c>
      <c r="F386" s="526">
        <f>F387+F388+F389+F390</f>
        <v>0</v>
      </c>
      <c r="G386" s="526">
        <f>G387+G388+G389+G390</f>
        <v>0</v>
      </c>
    </row>
    <row r="387" spans="1:7" ht="15.75" thickBot="1" x14ac:dyDescent="0.3">
      <c r="A387" s="507"/>
      <c r="B387" s="507"/>
      <c r="C387" s="527" t="s">
        <v>51</v>
      </c>
      <c r="D387" s="526"/>
      <c r="E387" s="526"/>
      <c r="F387" s="526"/>
      <c r="G387" s="526"/>
    </row>
    <row r="388" spans="1:7" ht="15.75" thickBot="1" x14ac:dyDescent="0.3">
      <c r="A388" s="507"/>
      <c r="B388" s="507"/>
      <c r="C388" s="527" t="s">
        <v>105</v>
      </c>
      <c r="D388" s="526"/>
      <c r="E388" s="526"/>
      <c r="F388" s="526"/>
      <c r="G388" s="526"/>
    </row>
    <row r="389" spans="1:7" ht="15.75" thickBot="1" x14ac:dyDescent="0.3">
      <c r="A389" s="507"/>
      <c r="B389" s="507"/>
      <c r="C389" s="527" t="s">
        <v>106</v>
      </c>
      <c r="D389" s="526"/>
      <c r="E389" s="526"/>
      <c r="F389" s="526"/>
      <c r="G389" s="526"/>
    </row>
    <row r="390" spans="1:7" ht="15.75" thickBot="1" x14ac:dyDescent="0.3">
      <c r="A390" s="507"/>
      <c r="B390" s="507"/>
      <c r="C390" s="527" t="s">
        <v>107</v>
      </c>
      <c r="D390" s="526"/>
      <c r="E390" s="526"/>
      <c r="F390" s="526"/>
      <c r="G390" s="526"/>
    </row>
    <row r="391" spans="1:7" ht="15.75" thickBot="1" x14ac:dyDescent="0.3">
      <c r="A391" s="507"/>
      <c r="B391" s="507"/>
      <c r="C391" s="525" t="s">
        <v>108</v>
      </c>
      <c r="D391" s="528">
        <f>D392+D393+D394+D395</f>
        <v>10352.334999999999</v>
      </c>
      <c r="E391" s="528">
        <f>E392+E393+E394+E395</f>
        <v>0</v>
      </c>
      <c r="F391" s="528">
        <f>F392+F393+F394+F395</f>
        <v>0</v>
      </c>
      <c r="G391" s="528">
        <f>G392+G393+G394+G395</f>
        <v>0</v>
      </c>
    </row>
    <row r="392" spans="1:7" ht="15.75" thickBot="1" x14ac:dyDescent="0.3">
      <c r="A392" s="507"/>
      <c r="B392" s="507"/>
      <c r="C392" s="527" t="s">
        <v>51</v>
      </c>
      <c r="D392" s="526">
        <f>+D378</f>
        <v>10352.334999999999</v>
      </c>
      <c r="E392" s="526">
        <f>+E378</f>
        <v>0</v>
      </c>
      <c r="F392" s="526">
        <f>+F378</f>
        <v>0</v>
      </c>
      <c r="G392" s="526">
        <f>+G378</f>
        <v>0</v>
      </c>
    </row>
    <row r="393" spans="1:7" ht="15.75" thickBot="1" x14ac:dyDescent="0.3">
      <c r="A393" s="507"/>
      <c r="B393" s="507"/>
      <c r="C393" s="527" t="s">
        <v>105</v>
      </c>
      <c r="D393" s="526"/>
      <c r="E393" s="526"/>
      <c r="F393" s="526"/>
      <c r="G393" s="526"/>
    </row>
    <row r="394" spans="1:7" ht="15.75" thickBot="1" x14ac:dyDescent="0.3">
      <c r="A394" s="507"/>
      <c r="B394" s="507"/>
      <c r="C394" s="527" t="s">
        <v>106</v>
      </c>
      <c r="D394" s="526"/>
      <c r="E394" s="526"/>
      <c r="F394" s="526"/>
      <c r="G394" s="526"/>
    </row>
    <row r="395" spans="1:7" ht="15.75" thickBot="1" x14ac:dyDescent="0.3">
      <c r="A395" s="507"/>
      <c r="B395" s="507"/>
      <c r="C395" s="527" t="s">
        <v>107</v>
      </c>
      <c r="D395" s="526"/>
      <c r="E395" s="526"/>
      <c r="F395" s="526"/>
      <c r="G395" s="526"/>
    </row>
    <row r="396" spans="1:7" ht="15.75" thickBot="1" x14ac:dyDescent="0.3">
      <c r="A396" s="507"/>
      <c r="B396" s="507"/>
      <c r="C396" s="533" t="s">
        <v>680</v>
      </c>
      <c r="D396" s="528">
        <f>D386+D391</f>
        <v>10352.334999999999</v>
      </c>
      <c r="E396" s="528">
        <f>E386+E391</f>
        <v>0</v>
      </c>
      <c r="F396" s="528">
        <f>F386+F391</f>
        <v>0</v>
      </c>
      <c r="G396" s="528">
        <f>G386+G391</f>
        <v>0</v>
      </c>
    </row>
    <row r="397" spans="1:7" ht="34.5" thickBot="1" x14ac:dyDescent="0.3">
      <c r="A397" s="507"/>
      <c r="B397" s="507"/>
      <c r="C397" s="552" t="s">
        <v>75</v>
      </c>
      <c r="D397" s="515" t="s">
        <v>729</v>
      </c>
      <c r="E397" s="540" t="s">
        <v>200</v>
      </c>
      <c r="F397" s="897" t="s">
        <v>730</v>
      </c>
      <c r="G397" s="878"/>
    </row>
    <row r="398" spans="1:7" ht="15.75" customHeight="1" thickBot="1" x14ac:dyDescent="0.3">
      <c r="A398" s="507"/>
      <c r="B398" s="507"/>
      <c r="C398" s="217" t="s">
        <v>38</v>
      </c>
      <c r="D398" s="778" t="s">
        <v>731</v>
      </c>
      <c r="E398" s="779"/>
      <c r="F398" s="779"/>
      <c r="G398" s="650"/>
    </row>
    <row r="399" spans="1:7" ht="15.75" thickBot="1" x14ac:dyDescent="0.3">
      <c r="A399" s="507"/>
      <c r="B399" s="507"/>
      <c r="C399" s="217" t="s">
        <v>40</v>
      </c>
      <c r="D399" s="851" t="s">
        <v>700</v>
      </c>
      <c r="E399" s="852"/>
      <c r="F399" s="852"/>
      <c r="G399" s="853"/>
    </row>
    <row r="400" spans="1:7" x14ac:dyDescent="0.25">
      <c r="A400" s="507"/>
      <c r="B400" s="507"/>
      <c r="C400" s="854"/>
      <c r="D400" s="516">
        <v>2020</v>
      </c>
      <c r="E400" s="516">
        <v>2021</v>
      </c>
      <c r="F400" s="516">
        <v>2022</v>
      </c>
      <c r="G400" s="516">
        <v>2023</v>
      </c>
    </row>
    <row r="401" spans="1:7" ht="15.75" thickBot="1" x14ac:dyDescent="0.3">
      <c r="A401" s="507"/>
      <c r="B401" s="507"/>
      <c r="C401" s="855"/>
      <c r="D401" s="518" t="s">
        <v>16</v>
      </c>
      <c r="E401" s="518" t="s">
        <v>16</v>
      </c>
      <c r="F401" s="518" t="s">
        <v>16</v>
      </c>
      <c r="G401" s="518" t="s">
        <v>16</v>
      </c>
    </row>
    <row r="402" spans="1:7" ht="15.75" thickBot="1" x14ac:dyDescent="0.3">
      <c r="A402" s="507"/>
      <c r="B402" s="507"/>
      <c r="C402" s="217" t="s">
        <v>42</v>
      </c>
      <c r="D402" s="565"/>
      <c r="E402" s="565"/>
      <c r="F402" s="553"/>
      <c r="G402" s="553"/>
    </row>
    <row r="403" spans="1:7" ht="15.75" thickBot="1" x14ac:dyDescent="0.3">
      <c r="A403" s="507"/>
      <c r="B403" s="507"/>
      <c r="C403" s="217" t="s">
        <v>43</v>
      </c>
      <c r="D403" s="522">
        <v>38865.896000000001</v>
      </c>
      <c r="E403" s="522"/>
      <c r="F403" s="520"/>
      <c r="G403" s="520"/>
    </row>
    <row r="404" spans="1:7" ht="15.75" thickBot="1" x14ac:dyDescent="0.3">
      <c r="A404" s="507"/>
      <c r="B404" s="507"/>
      <c r="C404" s="217" t="s">
        <v>44</v>
      </c>
      <c r="D404" s="520" t="e">
        <f>D403/D402</f>
        <v>#DIV/0!</v>
      </c>
      <c r="E404" s="520" t="e">
        <f>E403/E402</f>
        <v>#DIV/0!</v>
      </c>
      <c r="F404" s="520" t="e">
        <f>F403/F402</f>
        <v>#DIV/0!</v>
      </c>
      <c r="G404" s="520" t="e">
        <f>G403/G402</f>
        <v>#DIV/0!</v>
      </c>
    </row>
    <row r="405" spans="1:7" ht="15.75" thickBot="1" x14ac:dyDescent="0.3">
      <c r="A405" s="507"/>
      <c r="B405" s="507"/>
      <c r="C405" s="217" t="s">
        <v>45</v>
      </c>
      <c r="D405" s="523" t="e">
        <f t="shared" ref="D405:G407" si="14">D402/C402-1</f>
        <v>#VALUE!</v>
      </c>
      <c r="E405" s="523" t="e">
        <f t="shared" si="14"/>
        <v>#DIV/0!</v>
      </c>
      <c r="F405" s="523" t="e">
        <f t="shared" si="14"/>
        <v>#DIV/0!</v>
      </c>
      <c r="G405" s="523" t="e">
        <f t="shared" si="14"/>
        <v>#DIV/0!</v>
      </c>
    </row>
    <row r="406" spans="1:7" ht="15.75" thickBot="1" x14ac:dyDescent="0.3">
      <c r="A406" s="507"/>
      <c r="B406" s="507"/>
      <c r="C406" s="217" t="s">
        <v>47</v>
      </c>
      <c r="D406" s="523" t="e">
        <f t="shared" si="14"/>
        <v>#VALUE!</v>
      </c>
      <c r="E406" s="523">
        <f t="shared" si="14"/>
        <v>-1</v>
      </c>
      <c r="F406" s="523" t="e">
        <f t="shared" si="14"/>
        <v>#DIV/0!</v>
      </c>
      <c r="G406" s="523" t="e">
        <f t="shared" si="14"/>
        <v>#DIV/0!</v>
      </c>
    </row>
    <row r="407" spans="1:7" ht="15.75" thickBot="1" x14ac:dyDescent="0.3">
      <c r="A407" s="507"/>
      <c r="B407" s="507"/>
      <c r="C407" s="217" t="s">
        <v>48</v>
      </c>
      <c r="D407" s="523" t="e">
        <f t="shared" si="14"/>
        <v>#DIV/0!</v>
      </c>
      <c r="E407" s="523" t="e">
        <f t="shared" si="14"/>
        <v>#DIV/0!</v>
      </c>
      <c r="F407" s="523" t="e">
        <f t="shared" si="14"/>
        <v>#DIV/0!</v>
      </c>
      <c r="G407" s="523" t="e">
        <f t="shared" si="14"/>
        <v>#DIV/0!</v>
      </c>
    </row>
    <row r="408" spans="1:7" ht="15.75" thickBot="1" x14ac:dyDescent="0.3">
      <c r="A408" s="507"/>
      <c r="B408" s="507"/>
      <c r="C408" s="856" t="s">
        <v>684</v>
      </c>
      <c r="D408" s="857"/>
      <c r="E408" s="857"/>
      <c r="F408" s="857"/>
      <c r="G408" s="858"/>
    </row>
    <row r="409" spans="1:7" x14ac:dyDescent="0.25">
      <c r="A409" s="507"/>
      <c r="B409" s="507"/>
      <c r="C409" s="854"/>
      <c r="D409" s="516">
        <v>2020</v>
      </c>
      <c r="E409" s="516">
        <v>2021</v>
      </c>
      <c r="F409" s="516">
        <v>2022</v>
      </c>
      <c r="G409" s="516">
        <v>2023</v>
      </c>
    </row>
    <row r="410" spans="1:7" ht="15.75" thickBot="1" x14ac:dyDescent="0.3">
      <c r="A410" s="507"/>
      <c r="B410" s="507"/>
      <c r="C410" s="855"/>
      <c r="D410" s="518" t="s">
        <v>16</v>
      </c>
      <c r="E410" s="518" t="s">
        <v>16</v>
      </c>
      <c r="F410" s="518" t="s">
        <v>16</v>
      </c>
      <c r="G410" s="518" t="s">
        <v>16</v>
      </c>
    </row>
    <row r="411" spans="1:7" ht="15.75" thickBot="1" x14ac:dyDescent="0.3">
      <c r="A411" s="507"/>
      <c r="B411" s="507"/>
      <c r="C411" s="525" t="s">
        <v>104</v>
      </c>
      <c r="D411" s="526">
        <f>D412+D413+D414+D415</f>
        <v>0</v>
      </c>
      <c r="E411" s="526">
        <f>E412+E413+E414+E415</f>
        <v>0</v>
      </c>
      <c r="F411" s="526">
        <f>F412+F413+F414+F415</f>
        <v>0</v>
      </c>
      <c r="G411" s="526">
        <f>G412+G413+G414+G415</f>
        <v>0</v>
      </c>
    </row>
    <row r="412" spans="1:7" ht="15.75" thickBot="1" x14ac:dyDescent="0.3">
      <c r="A412" s="507"/>
      <c r="B412" s="507"/>
      <c r="C412" s="527" t="s">
        <v>51</v>
      </c>
      <c r="D412" s="526"/>
      <c r="E412" s="526"/>
      <c r="F412" s="526"/>
      <c r="G412" s="526"/>
    </row>
    <row r="413" spans="1:7" ht="15.75" thickBot="1" x14ac:dyDescent="0.3">
      <c r="A413" s="507"/>
      <c r="B413" s="507"/>
      <c r="C413" s="527" t="s">
        <v>105</v>
      </c>
      <c r="D413" s="526"/>
      <c r="E413" s="526"/>
      <c r="F413" s="526"/>
      <c r="G413" s="526"/>
    </row>
    <row r="414" spans="1:7" ht="15.75" thickBot="1" x14ac:dyDescent="0.3">
      <c r="A414" s="507"/>
      <c r="B414" s="507"/>
      <c r="C414" s="527" t="s">
        <v>106</v>
      </c>
      <c r="D414" s="526"/>
      <c r="E414" s="526"/>
      <c r="F414" s="526"/>
      <c r="G414" s="526"/>
    </row>
    <row r="415" spans="1:7" ht="15.75" thickBot="1" x14ac:dyDescent="0.3">
      <c r="A415" s="507"/>
      <c r="B415" s="507"/>
      <c r="C415" s="527" t="s">
        <v>107</v>
      </c>
      <c r="D415" s="526"/>
      <c r="E415" s="526"/>
      <c r="F415" s="526"/>
      <c r="G415" s="526"/>
    </row>
    <row r="416" spans="1:7" ht="15.75" thickBot="1" x14ac:dyDescent="0.3">
      <c r="A416" s="507"/>
      <c r="B416" s="507"/>
      <c r="C416" s="525" t="s">
        <v>108</v>
      </c>
      <c r="D416" s="528">
        <f>D417+D418+D419+D420</f>
        <v>38865.896000000001</v>
      </c>
      <c r="E416" s="528">
        <f>E417+E418+E419+E420</f>
        <v>0</v>
      </c>
      <c r="F416" s="528">
        <f>F417+F418+F419+F420</f>
        <v>0</v>
      </c>
      <c r="G416" s="528">
        <f>G417+G418+G419+G420</f>
        <v>0</v>
      </c>
    </row>
    <row r="417" spans="1:7" ht="15.75" thickBot="1" x14ac:dyDescent="0.3">
      <c r="A417" s="507"/>
      <c r="B417" s="507"/>
      <c r="C417" s="527" t="s">
        <v>51</v>
      </c>
      <c r="D417" s="526">
        <f>+D403</f>
        <v>38865.896000000001</v>
      </c>
      <c r="E417" s="526">
        <f>+E403</f>
        <v>0</v>
      </c>
      <c r="F417" s="526">
        <f>+F403</f>
        <v>0</v>
      </c>
      <c r="G417" s="526">
        <f>+G403</f>
        <v>0</v>
      </c>
    </row>
    <row r="418" spans="1:7" ht="15.75" thickBot="1" x14ac:dyDescent="0.3">
      <c r="A418" s="507"/>
      <c r="B418" s="507"/>
      <c r="C418" s="527" t="s">
        <v>105</v>
      </c>
      <c r="D418" s="526"/>
      <c r="E418" s="526"/>
      <c r="F418" s="526"/>
      <c r="G418" s="526"/>
    </row>
    <row r="419" spans="1:7" ht="15.75" thickBot="1" x14ac:dyDescent="0.3">
      <c r="A419" s="507"/>
      <c r="B419" s="507"/>
      <c r="C419" s="527" t="s">
        <v>106</v>
      </c>
      <c r="D419" s="526"/>
      <c r="E419" s="526"/>
      <c r="F419" s="526"/>
      <c r="G419" s="526"/>
    </row>
    <row r="420" spans="1:7" ht="15.75" thickBot="1" x14ac:dyDescent="0.3">
      <c r="A420" s="507"/>
      <c r="B420" s="507"/>
      <c r="C420" s="527" t="s">
        <v>107</v>
      </c>
      <c r="D420" s="526"/>
      <c r="E420" s="526"/>
      <c r="F420" s="526"/>
      <c r="G420" s="526"/>
    </row>
    <row r="421" spans="1:7" ht="15.75" thickBot="1" x14ac:dyDescent="0.3">
      <c r="A421" s="507"/>
      <c r="B421" s="507"/>
      <c r="C421" s="533" t="s">
        <v>685</v>
      </c>
      <c r="D421" s="528">
        <f>D411+D416</f>
        <v>38865.896000000001</v>
      </c>
      <c r="E421" s="528">
        <f>E411+E416</f>
        <v>0</v>
      </c>
      <c r="F421" s="528">
        <f>F411+F416</f>
        <v>0</v>
      </c>
      <c r="G421" s="528">
        <f>G411+G416</f>
        <v>0</v>
      </c>
    </row>
    <row r="422" spans="1:7" ht="34.5" thickBot="1" x14ac:dyDescent="0.3">
      <c r="A422" s="507"/>
      <c r="B422" s="507"/>
      <c r="C422" s="552" t="s">
        <v>179</v>
      </c>
      <c r="D422" s="515" t="s">
        <v>732</v>
      </c>
      <c r="E422" s="540" t="s">
        <v>200</v>
      </c>
      <c r="F422" s="897" t="s">
        <v>733</v>
      </c>
      <c r="G422" s="878"/>
    </row>
    <row r="423" spans="1:7" ht="15.75" customHeight="1" thickBot="1" x14ac:dyDescent="0.3">
      <c r="A423" s="507"/>
      <c r="B423" s="507"/>
      <c r="C423" s="217" t="s">
        <v>38</v>
      </c>
      <c r="D423" s="778" t="s">
        <v>734</v>
      </c>
      <c r="E423" s="779"/>
      <c r="F423" s="779"/>
      <c r="G423" s="650"/>
    </row>
    <row r="424" spans="1:7" ht="15.75" thickBot="1" x14ac:dyDescent="0.3">
      <c r="A424" s="507"/>
      <c r="B424" s="507"/>
      <c r="C424" s="217" t="s">
        <v>40</v>
      </c>
      <c r="D424" s="851" t="s">
        <v>700</v>
      </c>
      <c r="E424" s="852"/>
      <c r="F424" s="852"/>
      <c r="G424" s="853"/>
    </row>
    <row r="425" spans="1:7" x14ac:dyDescent="0.25">
      <c r="A425" s="507"/>
      <c r="B425" s="507"/>
      <c r="C425" s="854"/>
      <c r="D425" s="516">
        <v>2020</v>
      </c>
      <c r="E425" s="516">
        <v>2021</v>
      </c>
      <c r="F425" s="516">
        <v>2022</v>
      </c>
      <c r="G425" s="516">
        <v>2023</v>
      </c>
    </row>
    <row r="426" spans="1:7" ht="15.75" thickBot="1" x14ac:dyDescent="0.3">
      <c r="A426" s="507"/>
      <c r="B426" s="507"/>
      <c r="C426" s="855"/>
      <c r="D426" s="518" t="s">
        <v>16</v>
      </c>
      <c r="E426" s="518" t="s">
        <v>16</v>
      </c>
      <c r="F426" s="518" t="s">
        <v>16</v>
      </c>
      <c r="G426" s="518" t="s">
        <v>16</v>
      </c>
    </row>
    <row r="427" spans="1:7" ht="15.75" thickBot="1" x14ac:dyDescent="0.3">
      <c r="A427" s="507"/>
      <c r="B427" s="507"/>
      <c r="C427" s="217" t="s">
        <v>42</v>
      </c>
      <c r="D427" s="565"/>
      <c r="E427" s="565"/>
      <c r="F427" s="553"/>
      <c r="G427" s="553"/>
    </row>
    <row r="428" spans="1:7" ht="15.75" thickBot="1" x14ac:dyDescent="0.3">
      <c r="A428" s="507"/>
      <c r="B428" s="507"/>
      <c r="C428" s="217" t="s">
        <v>43</v>
      </c>
      <c r="D428" s="520">
        <v>19069.255000000001</v>
      </c>
      <c r="E428" s="520"/>
      <c r="F428" s="520"/>
      <c r="G428" s="520"/>
    </row>
    <row r="429" spans="1:7" ht="15.75" thickBot="1" x14ac:dyDescent="0.3">
      <c r="A429" s="507"/>
      <c r="B429" s="507"/>
      <c r="C429" s="217" t="s">
        <v>44</v>
      </c>
      <c r="D429" s="520" t="e">
        <f>D428/D427</f>
        <v>#DIV/0!</v>
      </c>
      <c r="E429" s="520" t="e">
        <f>E428/E427</f>
        <v>#DIV/0!</v>
      </c>
      <c r="F429" s="520" t="e">
        <f>F428/F427</f>
        <v>#DIV/0!</v>
      </c>
      <c r="G429" s="520" t="e">
        <f>G428/G427</f>
        <v>#DIV/0!</v>
      </c>
    </row>
    <row r="430" spans="1:7" ht="15.75" thickBot="1" x14ac:dyDescent="0.3">
      <c r="A430" s="507"/>
      <c r="B430" s="507"/>
      <c r="C430" s="217" t="s">
        <v>45</v>
      </c>
      <c r="D430" s="523" t="e">
        <f t="shared" ref="D430:G432" si="15">D427/C427-1</f>
        <v>#VALUE!</v>
      </c>
      <c r="E430" s="523" t="e">
        <f t="shared" si="15"/>
        <v>#DIV/0!</v>
      </c>
      <c r="F430" s="523" t="e">
        <f t="shared" si="15"/>
        <v>#DIV/0!</v>
      </c>
      <c r="G430" s="523" t="e">
        <f t="shared" si="15"/>
        <v>#DIV/0!</v>
      </c>
    </row>
    <row r="431" spans="1:7" ht="15.75" thickBot="1" x14ac:dyDescent="0.3">
      <c r="A431" s="507"/>
      <c r="B431" s="507"/>
      <c r="C431" s="217" t="s">
        <v>47</v>
      </c>
      <c r="D431" s="523" t="e">
        <f t="shared" si="15"/>
        <v>#VALUE!</v>
      </c>
      <c r="E431" s="523">
        <f t="shared" si="15"/>
        <v>-1</v>
      </c>
      <c r="F431" s="523" t="e">
        <f t="shared" si="15"/>
        <v>#DIV/0!</v>
      </c>
      <c r="G431" s="523" t="e">
        <f t="shared" si="15"/>
        <v>#DIV/0!</v>
      </c>
    </row>
    <row r="432" spans="1:7" ht="15.75" thickBot="1" x14ac:dyDescent="0.3">
      <c r="A432" s="507"/>
      <c r="B432" s="507"/>
      <c r="C432" s="217" t="s">
        <v>48</v>
      </c>
      <c r="D432" s="523" t="e">
        <f t="shared" si="15"/>
        <v>#DIV/0!</v>
      </c>
      <c r="E432" s="523" t="e">
        <f t="shared" si="15"/>
        <v>#DIV/0!</v>
      </c>
      <c r="F432" s="523" t="e">
        <f t="shared" si="15"/>
        <v>#DIV/0!</v>
      </c>
      <c r="G432" s="523" t="e">
        <f t="shared" si="15"/>
        <v>#DIV/0!</v>
      </c>
    </row>
    <row r="433" spans="1:7" ht="15.75" thickBot="1" x14ac:dyDescent="0.3">
      <c r="A433" s="507"/>
      <c r="B433" s="507"/>
      <c r="C433" s="856" t="s">
        <v>690</v>
      </c>
      <c r="D433" s="857"/>
      <c r="E433" s="857"/>
      <c r="F433" s="857"/>
      <c r="G433" s="858"/>
    </row>
    <row r="434" spans="1:7" x14ac:dyDescent="0.25">
      <c r="A434" s="507"/>
      <c r="B434" s="507"/>
      <c r="C434" s="854"/>
      <c r="D434" s="516">
        <v>2020</v>
      </c>
      <c r="E434" s="516">
        <v>2021</v>
      </c>
      <c r="F434" s="516">
        <v>2022</v>
      </c>
      <c r="G434" s="516">
        <v>2023</v>
      </c>
    </row>
    <row r="435" spans="1:7" ht="15.75" thickBot="1" x14ac:dyDescent="0.3">
      <c r="A435" s="507"/>
      <c r="B435" s="507"/>
      <c r="C435" s="855"/>
      <c r="D435" s="518" t="s">
        <v>16</v>
      </c>
      <c r="E435" s="518" t="s">
        <v>16</v>
      </c>
      <c r="F435" s="518" t="s">
        <v>16</v>
      </c>
      <c r="G435" s="518" t="s">
        <v>16</v>
      </c>
    </row>
    <row r="436" spans="1:7" ht="15.75" thickBot="1" x14ac:dyDescent="0.3">
      <c r="A436" s="507"/>
      <c r="B436" s="507"/>
      <c r="C436" s="525" t="s">
        <v>104</v>
      </c>
      <c r="D436" s="526">
        <f>D437+D438+D439+D440</f>
        <v>0</v>
      </c>
      <c r="E436" s="526">
        <f>E437+E438+E439+E440</f>
        <v>0</v>
      </c>
      <c r="F436" s="526">
        <f>F437+F438+F439+F440</f>
        <v>0</v>
      </c>
      <c r="G436" s="526">
        <f>G437+G438+G439+G440</f>
        <v>0</v>
      </c>
    </row>
    <row r="437" spans="1:7" ht="15.75" thickBot="1" x14ac:dyDescent="0.3">
      <c r="A437" s="507"/>
      <c r="B437" s="507"/>
      <c r="C437" s="527" t="s">
        <v>51</v>
      </c>
      <c r="D437" s="526"/>
      <c r="E437" s="526"/>
      <c r="F437" s="526"/>
      <c r="G437" s="526"/>
    </row>
    <row r="438" spans="1:7" ht="15.75" thickBot="1" x14ac:dyDescent="0.3">
      <c r="A438" s="507"/>
      <c r="B438" s="507"/>
      <c r="C438" s="527" t="s">
        <v>105</v>
      </c>
      <c r="D438" s="526"/>
      <c r="E438" s="526"/>
      <c r="F438" s="526"/>
      <c r="G438" s="526"/>
    </row>
    <row r="439" spans="1:7" ht="15.75" thickBot="1" x14ac:dyDescent="0.3">
      <c r="A439" s="507"/>
      <c r="B439" s="507"/>
      <c r="C439" s="527" t="s">
        <v>106</v>
      </c>
      <c r="D439" s="526"/>
      <c r="E439" s="526"/>
      <c r="F439" s="526"/>
      <c r="G439" s="526"/>
    </row>
    <row r="440" spans="1:7" ht="15.75" thickBot="1" x14ac:dyDescent="0.3">
      <c r="A440" s="507"/>
      <c r="B440" s="507"/>
      <c r="C440" s="527" t="s">
        <v>107</v>
      </c>
      <c r="D440" s="526"/>
      <c r="E440" s="526"/>
      <c r="F440" s="526"/>
      <c r="G440" s="526"/>
    </row>
    <row r="441" spans="1:7" ht="15.75" thickBot="1" x14ac:dyDescent="0.3">
      <c r="A441" s="507"/>
      <c r="B441" s="507"/>
      <c r="C441" s="525" t="s">
        <v>108</v>
      </c>
      <c r="D441" s="528">
        <f>D442+D443+D444+D445</f>
        <v>19069.255000000001</v>
      </c>
      <c r="E441" s="528">
        <f>E442+E443+E444+E445</f>
        <v>0</v>
      </c>
      <c r="F441" s="528">
        <f>F442+F443+F444+F445</f>
        <v>0</v>
      </c>
      <c r="G441" s="528">
        <f>G442+G443+G444+G445</f>
        <v>0</v>
      </c>
    </row>
    <row r="442" spans="1:7" ht="15.75" thickBot="1" x14ac:dyDescent="0.3">
      <c r="A442" s="507"/>
      <c r="B442" s="507"/>
      <c r="C442" s="527" t="s">
        <v>51</v>
      </c>
      <c r="D442" s="526">
        <f>+D428</f>
        <v>19069.255000000001</v>
      </c>
      <c r="E442" s="526">
        <f>+E428</f>
        <v>0</v>
      </c>
      <c r="F442" s="526">
        <f>+F428</f>
        <v>0</v>
      </c>
      <c r="G442" s="526">
        <f>+G428</f>
        <v>0</v>
      </c>
    </row>
    <row r="443" spans="1:7" ht="15.75" thickBot="1" x14ac:dyDescent="0.3">
      <c r="A443" s="507"/>
      <c r="B443" s="507"/>
      <c r="C443" s="527" t="s">
        <v>105</v>
      </c>
      <c r="D443" s="526"/>
      <c r="E443" s="526"/>
      <c r="F443" s="526"/>
      <c r="G443" s="526"/>
    </row>
    <row r="444" spans="1:7" ht="15.75" thickBot="1" x14ac:dyDescent="0.3">
      <c r="A444" s="507"/>
      <c r="B444" s="507"/>
      <c r="C444" s="527" t="s">
        <v>106</v>
      </c>
      <c r="D444" s="526"/>
      <c r="E444" s="526"/>
      <c r="F444" s="526"/>
      <c r="G444" s="526"/>
    </row>
    <row r="445" spans="1:7" ht="15.75" thickBot="1" x14ac:dyDescent="0.3">
      <c r="A445" s="507"/>
      <c r="B445" s="507"/>
      <c r="C445" s="527" t="s">
        <v>107</v>
      </c>
      <c r="D445" s="526"/>
      <c r="E445" s="526"/>
      <c r="F445" s="526"/>
      <c r="G445" s="526"/>
    </row>
    <row r="446" spans="1:7" ht="15.75" thickBot="1" x14ac:dyDescent="0.3">
      <c r="A446" s="507"/>
      <c r="B446" s="507"/>
      <c r="C446" s="533" t="s">
        <v>691</v>
      </c>
      <c r="D446" s="528">
        <f>D436+D441</f>
        <v>19069.255000000001</v>
      </c>
      <c r="E446" s="528">
        <f>E436+E441</f>
        <v>0</v>
      </c>
      <c r="F446" s="528">
        <f>F436+F441</f>
        <v>0</v>
      </c>
      <c r="G446" s="528">
        <f>G436+G441</f>
        <v>0</v>
      </c>
    </row>
    <row r="447" spans="1:7" ht="34.5" thickBot="1" x14ac:dyDescent="0.3">
      <c r="A447" s="507"/>
      <c r="B447" s="507"/>
      <c r="C447" s="552" t="s">
        <v>185</v>
      </c>
      <c r="D447" s="515" t="s">
        <v>735</v>
      </c>
      <c r="E447" s="540" t="s">
        <v>200</v>
      </c>
      <c r="F447" s="897" t="s">
        <v>736</v>
      </c>
      <c r="G447" s="878"/>
    </row>
    <row r="448" spans="1:7" ht="15.75" customHeight="1" thickBot="1" x14ac:dyDescent="0.3">
      <c r="A448" s="507"/>
      <c r="B448" s="507"/>
      <c r="C448" s="217" t="s">
        <v>38</v>
      </c>
      <c r="D448" s="778" t="s">
        <v>737</v>
      </c>
      <c r="E448" s="779"/>
      <c r="F448" s="779"/>
      <c r="G448" s="650"/>
    </row>
    <row r="449" spans="1:8" ht="15.75" thickBot="1" x14ac:dyDescent="0.3">
      <c r="A449" s="507"/>
      <c r="B449" s="507"/>
      <c r="C449" s="217" t="s">
        <v>40</v>
      </c>
      <c r="D449" s="851" t="s">
        <v>700</v>
      </c>
      <c r="E449" s="852"/>
      <c r="F449" s="852"/>
      <c r="G449" s="853"/>
    </row>
    <row r="450" spans="1:8" x14ac:dyDescent="0.25">
      <c r="A450" s="507"/>
      <c r="B450" s="507"/>
      <c r="C450" s="854"/>
      <c r="D450" s="516">
        <v>2020</v>
      </c>
      <c r="E450" s="516">
        <v>2021</v>
      </c>
      <c r="F450" s="516">
        <v>2022</v>
      </c>
      <c r="G450" s="516">
        <v>2023</v>
      </c>
    </row>
    <row r="451" spans="1:8" ht="15.75" thickBot="1" x14ac:dyDescent="0.3">
      <c r="A451" s="507"/>
      <c r="B451" s="507"/>
      <c r="C451" s="855"/>
      <c r="D451" s="518" t="s">
        <v>16</v>
      </c>
      <c r="E451" s="518" t="s">
        <v>16</v>
      </c>
      <c r="F451" s="518" t="s">
        <v>16</v>
      </c>
      <c r="G451" s="518" t="s">
        <v>16</v>
      </c>
    </row>
    <row r="452" spans="1:8" ht="15.75" thickBot="1" x14ac:dyDescent="0.3">
      <c r="A452" s="507"/>
      <c r="B452" s="507"/>
      <c r="C452" s="217" t="s">
        <v>42</v>
      </c>
      <c r="D452" s="565"/>
      <c r="E452" s="565"/>
      <c r="F452" s="553"/>
      <c r="G452" s="553"/>
    </row>
    <row r="453" spans="1:8" ht="15.75" thickBot="1" x14ac:dyDescent="0.3">
      <c r="A453" s="507"/>
      <c r="B453" s="507"/>
      <c r="C453" s="217" t="s">
        <v>43</v>
      </c>
      <c r="D453" s="520"/>
      <c r="E453" s="520">
        <v>29945.787</v>
      </c>
      <c r="F453" s="520"/>
      <c r="G453" s="520"/>
      <c r="H453" s="547"/>
    </row>
    <row r="454" spans="1:8" ht="15.75" thickBot="1" x14ac:dyDescent="0.3">
      <c r="A454" s="507"/>
      <c r="B454" s="507"/>
      <c r="C454" s="217" t="s">
        <v>44</v>
      </c>
      <c r="D454" s="520" t="e">
        <f>D453/D452</f>
        <v>#DIV/0!</v>
      </c>
      <c r="E454" s="520" t="e">
        <f>E453/E452</f>
        <v>#DIV/0!</v>
      </c>
      <c r="F454" s="520" t="e">
        <f>F453/F452</f>
        <v>#DIV/0!</v>
      </c>
      <c r="G454" s="520" t="e">
        <f>G453/G452</f>
        <v>#DIV/0!</v>
      </c>
    </row>
    <row r="455" spans="1:8" ht="15.75" thickBot="1" x14ac:dyDescent="0.3">
      <c r="A455" s="507"/>
      <c r="B455" s="507"/>
      <c r="C455" s="217" t="s">
        <v>45</v>
      </c>
      <c r="D455" s="523" t="e">
        <f t="shared" ref="D455:G457" si="16">D452/C452-1</f>
        <v>#VALUE!</v>
      </c>
      <c r="E455" s="523" t="e">
        <f t="shared" si="16"/>
        <v>#DIV/0!</v>
      </c>
      <c r="F455" s="523" t="e">
        <f t="shared" si="16"/>
        <v>#DIV/0!</v>
      </c>
      <c r="G455" s="523" t="e">
        <f t="shared" si="16"/>
        <v>#DIV/0!</v>
      </c>
    </row>
    <row r="456" spans="1:8" ht="15.75" thickBot="1" x14ac:dyDescent="0.3">
      <c r="A456" s="507"/>
      <c r="B456" s="507"/>
      <c r="C456" s="217" t="s">
        <v>47</v>
      </c>
      <c r="D456" s="523" t="e">
        <f t="shared" si="16"/>
        <v>#VALUE!</v>
      </c>
      <c r="E456" s="523" t="e">
        <f t="shared" si="16"/>
        <v>#DIV/0!</v>
      </c>
      <c r="F456" s="523">
        <f t="shared" si="16"/>
        <v>-1</v>
      </c>
      <c r="G456" s="523" t="e">
        <f t="shared" si="16"/>
        <v>#DIV/0!</v>
      </c>
    </row>
    <row r="457" spans="1:8" ht="15.75" thickBot="1" x14ac:dyDescent="0.3">
      <c r="A457" s="507"/>
      <c r="B457" s="507"/>
      <c r="C457" s="217" t="s">
        <v>48</v>
      </c>
      <c r="D457" s="523" t="e">
        <f t="shared" si="16"/>
        <v>#DIV/0!</v>
      </c>
      <c r="E457" s="523" t="e">
        <f t="shared" si="16"/>
        <v>#DIV/0!</v>
      </c>
      <c r="F457" s="523" t="e">
        <f t="shared" si="16"/>
        <v>#DIV/0!</v>
      </c>
      <c r="G457" s="523" t="e">
        <f t="shared" si="16"/>
        <v>#DIV/0!</v>
      </c>
    </row>
    <row r="458" spans="1:8" ht="15.75" thickBot="1" x14ac:dyDescent="0.3">
      <c r="A458" s="507"/>
      <c r="B458" s="507"/>
      <c r="C458" s="856" t="s">
        <v>695</v>
      </c>
      <c r="D458" s="857"/>
      <c r="E458" s="857"/>
      <c r="F458" s="857"/>
      <c r="G458" s="858"/>
    </row>
    <row r="459" spans="1:8" x14ac:dyDescent="0.25">
      <c r="A459" s="507"/>
      <c r="B459" s="507"/>
      <c r="C459" s="854"/>
      <c r="D459" s="516">
        <v>2020</v>
      </c>
      <c r="E459" s="516">
        <v>2021</v>
      </c>
      <c r="F459" s="516">
        <v>2022</v>
      </c>
      <c r="G459" s="516">
        <v>2023</v>
      </c>
    </row>
    <row r="460" spans="1:8" ht="15.75" thickBot="1" x14ac:dyDescent="0.3">
      <c r="A460" s="507"/>
      <c r="B460" s="507"/>
      <c r="C460" s="855"/>
      <c r="D460" s="518" t="s">
        <v>16</v>
      </c>
      <c r="E460" s="518" t="s">
        <v>16</v>
      </c>
      <c r="F460" s="518" t="s">
        <v>16</v>
      </c>
      <c r="G460" s="518" t="s">
        <v>16</v>
      </c>
    </row>
    <row r="461" spans="1:8" ht="15.75" thickBot="1" x14ac:dyDescent="0.3">
      <c r="A461" s="507"/>
      <c r="B461" s="507"/>
      <c r="C461" s="525" t="s">
        <v>104</v>
      </c>
      <c r="D461" s="526">
        <f>D462+D463+D464+D465</f>
        <v>0</v>
      </c>
      <c r="E461" s="526">
        <f>E462+E463+E464+E465</f>
        <v>0</v>
      </c>
      <c r="F461" s="526">
        <f>F462+F463+F464+F465</f>
        <v>0</v>
      </c>
      <c r="G461" s="526">
        <f>G462+G463+G464+G465</f>
        <v>0</v>
      </c>
    </row>
    <row r="462" spans="1:8" ht="15.75" thickBot="1" x14ac:dyDescent="0.3">
      <c r="A462" s="507"/>
      <c r="B462" s="507"/>
      <c r="C462" s="527" t="s">
        <v>51</v>
      </c>
      <c r="D462" s="526"/>
      <c r="E462" s="526"/>
      <c r="F462" s="526"/>
      <c r="G462" s="526"/>
    </row>
    <row r="463" spans="1:8" ht="15.75" thickBot="1" x14ac:dyDescent="0.3">
      <c r="A463" s="507"/>
      <c r="B463" s="507"/>
      <c r="C463" s="527" t="s">
        <v>105</v>
      </c>
      <c r="D463" s="526"/>
      <c r="E463" s="526"/>
      <c r="F463" s="526"/>
      <c r="G463" s="526"/>
    </row>
    <row r="464" spans="1:8" ht="15.75" thickBot="1" x14ac:dyDescent="0.3">
      <c r="A464" s="507"/>
      <c r="B464" s="507"/>
      <c r="C464" s="527" t="s">
        <v>106</v>
      </c>
      <c r="D464" s="526"/>
      <c r="E464" s="526"/>
      <c r="F464" s="526"/>
      <c r="G464" s="526"/>
    </row>
    <row r="465" spans="1:8" ht="15.75" thickBot="1" x14ac:dyDescent="0.3">
      <c r="A465" s="507"/>
      <c r="B465" s="507"/>
      <c r="C465" s="527" t="s">
        <v>107</v>
      </c>
      <c r="D465" s="526"/>
      <c r="E465" s="526"/>
      <c r="F465" s="526"/>
      <c r="G465" s="526"/>
    </row>
    <row r="466" spans="1:8" ht="15.75" thickBot="1" x14ac:dyDescent="0.3">
      <c r="A466" s="507"/>
      <c r="B466" s="507"/>
      <c r="C466" s="525" t="s">
        <v>108</v>
      </c>
      <c r="D466" s="528">
        <f>D467+D468+D469+D470</f>
        <v>0</v>
      </c>
      <c r="E466" s="528">
        <f>E467+E468+E469+E470</f>
        <v>29945.787</v>
      </c>
      <c r="F466" s="528">
        <f>F467+F468+F469+F470</f>
        <v>0</v>
      </c>
      <c r="G466" s="528">
        <f>G467+G468+G469+G470</f>
        <v>0</v>
      </c>
    </row>
    <row r="467" spans="1:8" ht="15.75" thickBot="1" x14ac:dyDescent="0.3">
      <c r="A467" s="507"/>
      <c r="B467" s="507"/>
      <c r="C467" s="527" t="s">
        <v>51</v>
      </c>
      <c r="D467" s="526">
        <f>+D453</f>
        <v>0</v>
      </c>
      <c r="E467" s="526">
        <f>+E453</f>
        <v>29945.787</v>
      </c>
      <c r="F467" s="526">
        <f>+F453</f>
        <v>0</v>
      </c>
      <c r="G467" s="526">
        <f>+G453</f>
        <v>0</v>
      </c>
    </row>
    <row r="468" spans="1:8" ht="15.75" thickBot="1" x14ac:dyDescent="0.3">
      <c r="A468" s="507"/>
      <c r="B468" s="507"/>
      <c r="C468" s="527" t="s">
        <v>105</v>
      </c>
      <c r="D468" s="526"/>
      <c r="E468" s="526"/>
      <c r="F468" s="526"/>
      <c r="G468" s="526"/>
    </row>
    <row r="469" spans="1:8" ht="15.75" thickBot="1" x14ac:dyDescent="0.3">
      <c r="A469" s="507"/>
      <c r="B469" s="507"/>
      <c r="C469" s="527" t="s">
        <v>106</v>
      </c>
      <c r="D469" s="526"/>
      <c r="E469" s="526"/>
      <c r="F469" s="526"/>
      <c r="G469" s="526"/>
    </row>
    <row r="470" spans="1:8" ht="15.75" thickBot="1" x14ac:dyDescent="0.3">
      <c r="A470" s="507"/>
      <c r="B470" s="507"/>
      <c r="C470" s="527" t="s">
        <v>107</v>
      </c>
      <c r="D470" s="526"/>
      <c r="E470" s="526"/>
      <c r="F470" s="526"/>
      <c r="G470" s="526"/>
    </row>
    <row r="471" spans="1:8" ht="15.75" thickBot="1" x14ac:dyDescent="0.3">
      <c r="A471" s="507"/>
      <c r="B471" s="507"/>
      <c r="C471" s="533" t="s">
        <v>696</v>
      </c>
      <c r="D471" s="528">
        <f>D461+D466</f>
        <v>0</v>
      </c>
      <c r="E471" s="528">
        <f>E461+E466</f>
        <v>29945.787</v>
      </c>
      <c r="F471" s="528">
        <f>F461+F466</f>
        <v>0</v>
      </c>
      <c r="G471" s="528">
        <f>G461+G466</f>
        <v>0</v>
      </c>
    </row>
    <row r="472" spans="1:8" ht="34.5" thickBot="1" x14ac:dyDescent="0.3">
      <c r="A472" s="507"/>
      <c r="B472" s="507"/>
      <c r="C472" s="552" t="s">
        <v>191</v>
      </c>
      <c r="D472" s="515" t="s">
        <v>738</v>
      </c>
      <c r="E472" s="540" t="s">
        <v>200</v>
      </c>
      <c r="F472" s="897" t="s">
        <v>739</v>
      </c>
      <c r="G472" s="878"/>
    </row>
    <row r="473" spans="1:8" ht="15.75" customHeight="1" thickBot="1" x14ac:dyDescent="0.3">
      <c r="A473" s="507"/>
      <c r="B473" s="507"/>
      <c r="C473" s="217" t="s">
        <v>38</v>
      </c>
      <c r="D473" s="778" t="s">
        <v>740</v>
      </c>
      <c r="E473" s="779"/>
      <c r="F473" s="779"/>
      <c r="G473" s="650"/>
    </row>
    <row r="474" spans="1:8" ht="15.75" thickBot="1" x14ac:dyDescent="0.3">
      <c r="A474" s="507"/>
      <c r="B474" s="507"/>
      <c r="C474" s="217" t="s">
        <v>40</v>
      </c>
      <c r="D474" s="851" t="s">
        <v>700</v>
      </c>
      <c r="E474" s="852"/>
      <c r="F474" s="852"/>
      <c r="G474" s="853"/>
    </row>
    <row r="475" spans="1:8" x14ac:dyDescent="0.25">
      <c r="A475" s="507"/>
      <c r="B475" s="507"/>
      <c r="C475" s="854"/>
      <c r="D475" s="516">
        <v>2020</v>
      </c>
      <c r="E475" s="516">
        <v>2021</v>
      </c>
      <c r="F475" s="516">
        <v>2022</v>
      </c>
      <c r="G475" s="516">
        <v>2023</v>
      </c>
    </row>
    <row r="476" spans="1:8" ht="15.75" thickBot="1" x14ac:dyDescent="0.3">
      <c r="A476" s="507"/>
      <c r="B476" s="507"/>
      <c r="C476" s="855"/>
      <c r="D476" s="518" t="s">
        <v>16</v>
      </c>
      <c r="E476" s="518" t="s">
        <v>16</v>
      </c>
      <c r="F476" s="518" t="s">
        <v>16</v>
      </c>
      <c r="G476" s="518" t="s">
        <v>16</v>
      </c>
    </row>
    <row r="477" spans="1:8" ht="15.75" thickBot="1" x14ac:dyDescent="0.3">
      <c r="A477" s="507"/>
      <c r="B477" s="507"/>
      <c r="C477" s="217" t="s">
        <v>42</v>
      </c>
      <c r="D477" s="565"/>
      <c r="E477" s="565"/>
      <c r="F477" s="553"/>
      <c r="G477" s="553"/>
    </row>
    <row r="478" spans="1:8" ht="15.75" thickBot="1" x14ac:dyDescent="0.3">
      <c r="A478" s="507"/>
      <c r="B478" s="507"/>
      <c r="C478" s="217" t="s">
        <v>43</v>
      </c>
      <c r="D478" s="520"/>
      <c r="E478" s="520">
        <v>20054.16</v>
      </c>
      <c r="F478" s="520"/>
      <c r="G478" s="520"/>
      <c r="H478" s="547"/>
    </row>
    <row r="479" spans="1:8" ht="15.75" thickBot="1" x14ac:dyDescent="0.3">
      <c r="A479" s="507"/>
      <c r="B479" s="507"/>
      <c r="C479" s="217" t="s">
        <v>44</v>
      </c>
      <c r="D479" s="520" t="e">
        <f>D478/D477</f>
        <v>#DIV/0!</v>
      </c>
      <c r="E479" s="520" t="e">
        <f>E478/E477</f>
        <v>#DIV/0!</v>
      </c>
      <c r="F479" s="520" t="e">
        <f>F478/F477</f>
        <v>#DIV/0!</v>
      </c>
      <c r="G479" s="520" t="e">
        <f>G478/G477</f>
        <v>#DIV/0!</v>
      </c>
    </row>
    <row r="480" spans="1:8" ht="15.75" thickBot="1" x14ac:dyDescent="0.3">
      <c r="A480" s="507"/>
      <c r="B480" s="507"/>
      <c r="C480" s="217" t="s">
        <v>45</v>
      </c>
      <c r="D480" s="523" t="e">
        <f t="shared" ref="D480:G482" si="17">D477/C477-1</f>
        <v>#VALUE!</v>
      </c>
      <c r="E480" s="523" t="e">
        <f t="shared" si="17"/>
        <v>#DIV/0!</v>
      </c>
      <c r="F480" s="523" t="e">
        <f t="shared" si="17"/>
        <v>#DIV/0!</v>
      </c>
      <c r="G480" s="523" t="e">
        <f t="shared" si="17"/>
        <v>#DIV/0!</v>
      </c>
    </row>
    <row r="481" spans="1:7" ht="15.75" thickBot="1" x14ac:dyDescent="0.3">
      <c r="A481" s="507"/>
      <c r="B481" s="507"/>
      <c r="C481" s="217" t="s">
        <v>47</v>
      </c>
      <c r="D481" s="523" t="e">
        <f t="shared" si="17"/>
        <v>#VALUE!</v>
      </c>
      <c r="E481" s="523" t="e">
        <f t="shared" si="17"/>
        <v>#DIV/0!</v>
      </c>
      <c r="F481" s="523">
        <f t="shared" si="17"/>
        <v>-1</v>
      </c>
      <c r="G481" s="523" t="e">
        <f t="shared" si="17"/>
        <v>#DIV/0!</v>
      </c>
    </row>
    <row r="482" spans="1:7" ht="15.75" thickBot="1" x14ac:dyDescent="0.3">
      <c r="A482" s="507"/>
      <c r="B482" s="507"/>
      <c r="C482" s="217" t="s">
        <v>48</v>
      </c>
      <c r="D482" s="523" t="e">
        <f t="shared" si="17"/>
        <v>#DIV/0!</v>
      </c>
      <c r="E482" s="523" t="e">
        <f t="shared" si="17"/>
        <v>#DIV/0!</v>
      </c>
      <c r="F482" s="523" t="e">
        <f t="shared" si="17"/>
        <v>#DIV/0!</v>
      </c>
      <c r="G482" s="523" t="e">
        <f t="shared" si="17"/>
        <v>#DIV/0!</v>
      </c>
    </row>
    <row r="483" spans="1:7" ht="15.75" thickBot="1" x14ac:dyDescent="0.3">
      <c r="A483" s="507"/>
      <c r="B483" s="507"/>
      <c r="C483" s="856" t="s">
        <v>701</v>
      </c>
      <c r="D483" s="857"/>
      <c r="E483" s="857"/>
      <c r="F483" s="857"/>
      <c r="G483" s="858"/>
    </row>
    <row r="484" spans="1:7" x14ac:dyDescent="0.25">
      <c r="A484" s="507"/>
      <c r="B484" s="507"/>
      <c r="C484" s="854"/>
      <c r="D484" s="516">
        <v>2020</v>
      </c>
      <c r="E484" s="516">
        <v>2021</v>
      </c>
      <c r="F484" s="516">
        <v>2022</v>
      </c>
      <c r="G484" s="516">
        <v>2023</v>
      </c>
    </row>
    <row r="485" spans="1:7" ht="15.75" thickBot="1" x14ac:dyDescent="0.3">
      <c r="A485" s="507"/>
      <c r="B485" s="507"/>
      <c r="C485" s="855"/>
      <c r="D485" s="518" t="s">
        <v>16</v>
      </c>
      <c r="E485" s="518" t="s">
        <v>16</v>
      </c>
      <c r="F485" s="518" t="s">
        <v>16</v>
      </c>
      <c r="G485" s="518" t="s">
        <v>16</v>
      </c>
    </row>
    <row r="486" spans="1:7" ht="15.75" thickBot="1" x14ac:dyDescent="0.3">
      <c r="A486" s="507"/>
      <c r="B486" s="507"/>
      <c r="C486" s="525" t="s">
        <v>104</v>
      </c>
      <c r="D486" s="526">
        <f>D487+D488+D489+D490</f>
        <v>0</v>
      </c>
      <c r="E486" s="526">
        <f>E487+E488+E489+E490</f>
        <v>0</v>
      </c>
      <c r="F486" s="526">
        <f>F487+F488+F489+F490</f>
        <v>0</v>
      </c>
      <c r="G486" s="526">
        <f>G487+G488+G489+G490</f>
        <v>0</v>
      </c>
    </row>
    <row r="487" spans="1:7" ht="15.75" thickBot="1" x14ac:dyDescent="0.3">
      <c r="A487" s="507"/>
      <c r="B487" s="507"/>
      <c r="C487" s="527" t="s">
        <v>51</v>
      </c>
      <c r="D487" s="526"/>
      <c r="E487" s="526"/>
      <c r="F487" s="526"/>
      <c r="G487" s="526"/>
    </row>
    <row r="488" spans="1:7" ht="15.75" thickBot="1" x14ac:dyDescent="0.3">
      <c r="A488" s="507"/>
      <c r="B488" s="507"/>
      <c r="C488" s="527" t="s">
        <v>105</v>
      </c>
      <c r="D488" s="526"/>
      <c r="E488" s="526"/>
      <c r="F488" s="526"/>
      <c r="G488" s="526"/>
    </row>
    <row r="489" spans="1:7" ht="15.75" thickBot="1" x14ac:dyDescent="0.3">
      <c r="A489" s="507"/>
      <c r="B489" s="507"/>
      <c r="C489" s="527" t="s">
        <v>106</v>
      </c>
      <c r="D489" s="526"/>
      <c r="E489" s="526"/>
      <c r="F489" s="526"/>
      <c r="G489" s="526"/>
    </row>
    <row r="490" spans="1:7" ht="15.75" thickBot="1" x14ac:dyDescent="0.3">
      <c r="A490" s="507"/>
      <c r="B490" s="507"/>
      <c r="C490" s="527" t="s">
        <v>107</v>
      </c>
      <c r="D490" s="526"/>
      <c r="E490" s="526"/>
      <c r="F490" s="526"/>
      <c r="G490" s="526"/>
    </row>
    <row r="491" spans="1:7" ht="15.75" thickBot="1" x14ac:dyDescent="0.3">
      <c r="A491" s="507"/>
      <c r="B491" s="507"/>
      <c r="C491" s="525" t="s">
        <v>108</v>
      </c>
      <c r="D491" s="528">
        <f>D492+D493+D494+D495</f>
        <v>0</v>
      </c>
      <c r="E491" s="528">
        <f>E492+E493+E494+E495</f>
        <v>20054.16</v>
      </c>
      <c r="F491" s="528">
        <f>F492+F493+F494+F495</f>
        <v>0</v>
      </c>
      <c r="G491" s="528">
        <f>G492+G493+G494+G495</f>
        <v>0</v>
      </c>
    </row>
    <row r="492" spans="1:7" ht="15.75" thickBot="1" x14ac:dyDescent="0.3">
      <c r="A492" s="507"/>
      <c r="B492" s="507"/>
      <c r="C492" s="527" t="s">
        <v>51</v>
      </c>
      <c r="D492" s="526">
        <f>+D478</f>
        <v>0</v>
      </c>
      <c r="E492" s="526">
        <f>+E478</f>
        <v>20054.16</v>
      </c>
      <c r="F492" s="526">
        <f>+F478</f>
        <v>0</v>
      </c>
      <c r="G492" s="526">
        <f>+G478</f>
        <v>0</v>
      </c>
    </row>
    <row r="493" spans="1:7" ht="15.75" thickBot="1" x14ac:dyDescent="0.3">
      <c r="A493" s="507"/>
      <c r="B493" s="507"/>
      <c r="C493" s="527" t="s">
        <v>105</v>
      </c>
      <c r="D493" s="526"/>
      <c r="E493" s="526"/>
      <c r="F493" s="526"/>
      <c r="G493" s="526"/>
    </row>
    <row r="494" spans="1:7" ht="15.75" thickBot="1" x14ac:dyDescent="0.3">
      <c r="A494" s="507"/>
      <c r="B494" s="507"/>
      <c r="C494" s="527" t="s">
        <v>106</v>
      </c>
      <c r="D494" s="526"/>
      <c r="E494" s="526"/>
      <c r="F494" s="526"/>
      <c r="G494" s="526"/>
    </row>
    <row r="495" spans="1:7" ht="15.75" thickBot="1" x14ac:dyDescent="0.3">
      <c r="A495" s="507"/>
      <c r="B495" s="507"/>
      <c r="C495" s="527" t="s">
        <v>107</v>
      </c>
      <c r="D495" s="526"/>
      <c r="E495" s="526"/>
      <c r="F495" s="526"/>
      <c r="G495" s="526"/>
    </row>
    <row r="496" spans="1:7" ht="15.75" thickBot="1" x14ac:dyDescent="0.3">
      <c r="A496" s="507"/>
      <c r="B496" s="507"/>
      <c r="C496" s="533" t="s">
        <v>702</v>
      </c>
      <c r="D496" s="528">
        <f>D486+D491</f>
        <v>0</v>
      </c>
      <c r="E496" s="528">
        <f>E486+E491</f>
        <v>20054.16</v>
      </c>
      <c r="F496" s="528">
        <f>F486+F491</f>
        <v>0</v>
      </c>
      <c r="G496" s="528">
        <f>G486+G491</f>
        <v>0</v>
      </c>
    </row>
    <row r="497" spans="1:7" ht="34.5" thickBot="1" x14ac:dyDescent="0.3">
      <c r="A497" s="507"/>
      <c r="B497" s="507"/>
      <c r="C497" s="552" t="s">
        <v>283</v>
      </c>
      <c r="D497" s="515" t="s">
        <v>741</v>
      </c>
      <c r="E497" s="540" t="s">
        <v>200</v>
      </c>
      <c r="F497" s="897" t="s">
        <v>742</v>
      </c>
      <c r="G497" s="878"/>
    </row>
    <row r="498" spans="1:7" ht="15.75" customHeight="1" thickBot="1" x14ac:dyDescent="0.3">
      <c r="A498" s="507"/>
      <c r="B498" s="507"/>
      <c r="C498" s="217" t="s">
        <v>38</v>
      </c>
      <c r="D498" s="778" t="s">
        <v>743</v>
      </c>
      <c r="E498" s="779"/>
      <c r="F498" s="779"/>
      <c r="G498" s="650"/>
    </row>
    <row r="499" spans="1:7" ht="15.75" thickBot="1" x14ac:dyDescent="0.3">
      <c r="A499" s="507"/>
      <c r="B499" s="507"/>
      <c r="C499" s="217" t="s">
        <v>40</v>
      </c>
      <c r="D499" s="851" t="s">
        <v>700</v>
      </c>
      <c r="E499" s="852"/>
      <c r="F499" s="852"/>
      <c r="G499" s="853"/>
    </row>
    <row r="500" spans="1:7" x14ac:dyDescent="0.25">
      <c r="A500" s="507"/>
      <c r="B500" s="507"/>
      <c r="C500" s="854"/>
      <c r="D500" s="516">
        <v>2020</v>
      </c>
      <c r="E500" s="516">
        <v>2021</v>
      </c>
      <c r="F500" s="516">
        <v>2022</v>
      </c>
      <c r="G500" s="516">
        <v>2023</v>
      </c>
    </row>
    <row r="501" spans="1:7" ht="15.75" thickBot="1" x14ac:dyDescent="0.3">
      <c r="A501" s="507"/>
      <c r="B501" s="507"/>
      <c r="C501" s="855"/>
      <c r="D501" s="518" t="s">
        <v>16</v>
      </c>
      <c r="E501" s="518" t="s">
        <v>16</v>
      </c>
      <c r="F501" s="518" t="s">
        <v>16</v>
      </c>
      <c r="G501" s="518" t="s">
        <v>16</v>
      </c>
    </row>
    <row r="502" spans="1:7" ht="15.75" thickBot="1" x14ac:dyDescent="0.3">
      <c r="A502" s="507"/>
      <c r="B502" s="507"/>
      <c r="C502" s="217" t="s">
        <v>42</v>
      </c>
      <c r="D502" s="565"/>
      <c r="E502" s="565"/>
      <c r="F502" s="553"/>
      <c r="G502" s="553"/>
    </row>
    <row r="503" spans="1:7" ht="15.75" thickBot="1" x14ac:dyDescent="0.3">
      <c r="A503" s="507"/>
      <c r="B503" s="507"/>
      <c r="C503" s="217" t="s">
        <v>43</v>
      </c>
      <c r="D503" s="520">
        <v>26000</v>
      </c>
      <c r="E503" s="520"/>
      <c r="F503" s="520"/>
      <c r="G503" s="520"/>
    </row>
    <row r="504" spans="1:7" ht="15.75" thickBot="1" x14ac:dyDescent="0.3">
      <c r="A504" s="507"/>
      <c r="B504" s="507"/>
      <c r="C504" s="217" t="s">
        <v>44</v>
      </c>
      <c r="D504" s="520" t="e">
        <f>D503/D502</f>
        <v>#DIV/0!</v>
      </c>
      <c r="E504" s="520" t="e">
        <f>E503/E502</f>
        <v>#DIV/0!</v>
      </c>
      <c r="F504" s="520" t="e">
        <f>F503/F502</f>
        <v>#DIV/0!</v>
      </c>
      <c r="G504" s="520" t="e">
        <f>G503/G502</f>
        <v>#DIV/0!</v>
      </c>
    </row>
    <row r="505" spans="1:7" ht="15.75" thickBot="1" x14ac:dyDescent="0.3">
      <c r="A505" s="507"/>
      <c r="B505" s="507"/>
      <c r="C505" s="217" t="s">
        <v>45</v>
      </c>
      <c r="D505" s="523" t="e">
        <f t="shared" ref="D505:G507" si="18">D502/C502-1</f>
        <v>#VALUE!</v>
      </c>
      <c r="E505" s="523" t="e">
        <f t="shared" si="18"/>
        <v>#DIV/0!</v>
      </c>
      <c r="F505" s="523" t="e">
        <f t="shared" si="18"/>
        <v>#DIV/0!</v>
      </c>
      <c r="G505" s="523" t="e">
        <f t="shared" si="18"/>
        <v>#DIV/0!</v>
      </c>
    </row>
    <row r="506" spans="1:7" ht="15.75" thickBot="1" x14ac:dyDescent="0.3">
      <c r="A506" s="507"/>
      <c r="B506" s="507"/>
      <c r="C506" s="217" t="s">
        <v>47</v>
      </c>
      <c r="D506" s="523" t="e">
        <f t="shared" si="18"/>
        <v>#VALUE!</v>
      </c>
      <c r="E506" s="523">
        <f t="shared" si="18"/>
        <v>-1</v>
      </c>
      <c r="F506" s="523" t="e">
        <f t="shared" si="18"/>
        <v>#DIV/0!</v>
      </c>
      <c r="G506" s="523" t="e">
        <f t="shared" si="18"/>
        <v>#DIV/0!</v>
      </c>
    </row>
    <row r="507" spans="1:7" ht="15.75" thickBot="1" x14ac:dyDescent="0.3">
      <c r="A507" s="507"/>
      <c r="B507" s="507"/>
      <c r="C507" s="217" t="s">
        <v>48</v>
      </c>
      <c r="D507" s="523" t="e">
        <f t="shared" si="18"/>
        <v>#DIV/0!</v>
      </c>
      <c r="E507" s="523" t="e">
        <f t="shared" si="18"/>
        <v>#DIV/0!</v>
      </c>
      <c r="F507" s="523" t="e">
        <f t="shared" si="18"/>
        <v>#DIV/0!</v>
      </c>
      <c r="G507" s="523" t="e">
        <f t="shared" si="18"/>
        <v>#DIV/0!</v>
      </c>
    </row>
    <row r="508" spans="1:7" ht="15.75" thickBot="1" x14ac:dyDescent="0.3">
      <c r="A508" s="507"/>
      <c r="B508" s="507"/>
      <c r="C508" s="856" t="s">
        <v>707</v>
      </c>
      <c r="D508" s="857"/>
      <c r="E508" s="857"/>
      <c r="F508" s="857"/>
      <c r="G508" s="858"/>
    </row>
    <row r="509" spans="1:7" x14ac:dyDescent="0.25">
      <c r="A509" s="507"/>
      <c r="B509" s="507"/>
      <c r="C509" s="854"/>
      <c r="D509" s="516">
        <v>2020</v>
      </c>
      <c r="E509" s="516">
        <v>2021</v>
      </c>
      <c r="F509" s="516">
        <v>2022</v>
      </c>
      <c r="G509" s="516">
        <v>2023</v>
      </c>
    </row>
    <row r="510" spans="1:7" ht="15.75" thickBot="1" x14ac:dyDescent="0.3">
      <c r="A510" s="507"/>
      <c r="B510" s="507"/>
      <c r="C510" s="855"/>
      <c r="D510" s="518" t="s">
        <v>16</v>
      </c>
      <c r="E510" s="518" t="s">
        <v>16</v>
      </c>
      <c r="F510" s="518" t="s">
        <v>16</v>
      </c>
      <c r="G510" s="518" t="s">
        <v>16</v>
      </c>
    </row>
    <row r="511" spans="1:7" ht="15.75" thickBot="1" x14ac:dyDescent="0.3">
      <c r="A511" s="507"/>
      <c r="B511" s="507"/>
      <c r="C511" s="525" t="s">
        <v>104</v>
      </c>
      <c r="D511" s="526">
        <f>D512+D513+D514+D515</f>
        <v>0</v>
      </c>
      <c r="E511" s="526">
        <f>E512+E513+E514+E515</f>
        <v>0</v>
      </c>
      <c r="F511" s="526">
        <f>F512+F513+F514+F515</f>
        <v>0</v>
      </c>
      <c r="G511" s="526">
        <f>G512+G513+G514+G515</f>
        <v>0</v>
      </c>
    </row>
    <row r="512" spans="1:7" ht="15.75" thickBot="1" x14ac:dyDescent="0.3">
      <c r="A512" s="507"/>
      <c r="B512" s="507"/>
      <c r="C512" s="527" t="s">
        <v>51</v>
      </c>
      <c r="D512" s="526"/>
      <c r="E512" s="526"/>
      <c r="F512" s="526"/>
      <c r="G512" s="526"/>
    </row>
    <row r="513" spans="1:7" ht="15.75" thickBot="1" x14ac:dyDescent="0.3">
      <c r="A513" s="507"/>
      <c r="B513" s="507"/>
      <c r="C513" s="527" t="s">
        <v>105</v>
      </c>
      <c r="D513" s="526"/>
      <c r="E513" s="526"/>
      <c r="F513" s="526"/>
      <c r="G513" s="526"/>
    </row>
    <row r="514" spans="1:7" ht="15.75" thickBot="1" x14ac:dyDescent="0.3">
      <c r="A514" s="507"/>
      <c r="B514" s="507"/>
      <c r="C514" s="527" t="s">
        <v>106</v>
      </c>
      <c r="D514" s="526"/>
      <c r="E514" s="526"/>
      <c r="F514" s="526"/>
      <c r="G514" s="526"/>
    </row>
    <row r="515" spans="1:7" ht="15.75" thickBot="1" x14ac:dyDescent="0.3">
      <c r="A515" s="507"/>
      <c r="B515" s="507"/>
      <c r="C515" s="527" t="s">
        <v>107</v>
      </c>
      <c r="D515" s="526"/>
      <c r="E515" s="526"/>
      <c r="F515" s="526"/>
      <c r="G515" s="526"/>
    </row>
    <row r="516" spans="1:7" ht="15.75" thickBot="1" x14ac:dyDescent="0.3">
      <c r="A516" s="507"/>
      <c r="B516" s="507"/>
      <c r="C516" s="525" t="s">
        <v>108</v>
      </c>
      <c r="D516" s="528">
        <f>D517+D518+D519+D520</f>
        <v>26000</v>
      </c>
      <c r="E516" s="528">
        <f>E517+E518+E519+E520</f>
        <v>0</v>
      </c>
      <c r="F516" s="528">
        <f>F517+F518+F519+F520</f>
        <v>0</v>
      </c>
      <c r="G516" s="528">
        <f>G517+G518+G519+G520</f>
        <v>0</v>
      </c>
    </row>
    <row r="517" spans="1:7" ht="15.75" thickBot="1" x14ac:dyDescent="0.3">
      <c r="A517" s="507"/>
      <c r="B517" s="507"/>
      <c r="C517" s="527" t="s">
        <v>51</v>
      </c>
      <c r="D517" s="526">
        <f>+D503</f>
        <v>26000</v>
      </c>
      <c r="E517" s="526">
        <f>+E503</f>
        <v>0</v>
      </c>
      <c r="F517" s="526">
        <f>+F503</f>
        <v>0</v>
      </c>
      <c r="G517" s="526">
        <f>+G503</f>
        <v>0</v>
      </c>
    </row>
    <row r="518" spans="1:7" ht="15.75" thickBot="1" x14ac:dyDescent="0.3">
      <c r="A518" s="507"/>
      <c r="B518" s="507"/>
      <c r="C518" s="527" t="s">
        <v>105</v>
      </c>
      <c r="D518" s="526"/>
      <c r="E518" s="526"/>
      <c r="F518" s="526"/>
      <c r="G518" s="526"/>
    </row>
    <row r="519" spans="1:7" ht="15.75" thickBot="1" x14ac:dyDescent="0.3">
      <c r="A519" s="507"/>
      <c r="B519" s="507"/>
      <c r="C519" s="527" t="s">
        <v>106</v>
      </c>
      <c r="D519" s="526"/>
      <c r="E519" s="526"/>
      <c r="F519" s="526"/>
      <c r="G519" s="526"/>
    </row>
    <row r="520" spans="1:7" ht="15.75" thickBot="1" x14ac:dyDescent="0.3">
      <c r="A520" s="507"/>
      <c r="B520" s="507"/>
      <c r="C520" s="527" t="s">
        <v>107</v>
      </c>
      <c r="D520" s="526"/>
      <c r="E520" s="526"/>
      <c r="F520" s="526"/>
      <c r="G520" s="526"/>
    </row>
    <row r="521" spans="1:7" ht="15.75" thickBot="1" x14ac:dyDescent="0.3">
      <c r="A521" s="507"/>
      <c r="B521" s="507"/>
      <c r="C521" s="533" t="s">
        <v>708</v>
      </c>
      <c r="D521" s="528">
        <f>D511+D516</f>
        <v>26000</v>
      </c>
      <c r="E521" s="528">
        <f>E511+E516</f>
        <v>0</v>
      </c>
      <c r="F521" s="528">
        <f>F511+F516</f>
        <v>0</v>
      </c>
      <c r="G521" s="528">
        <f>G511+G516</f>
        <v>0</v>
      </c>
    </row>
    <row r="522" spans="1:7" ht="34.5" thickBot="1" x14ac:dyDescent="0.3">
      <c r="A522" s="507"/>
      <c r="B522" s="507"/>
      <c r="C522" s="552" t="s">
        <v>243</v>
      </c>
      <c r="D522" s="515" t="s">
        <v>744</v>
      </c>
      <c r="E522" s="540" t="s">
        <v>200</v>
      </c>
      <c r="F522" s="897" t="s">
        <v>745</v>
      </c>
      <c r="G522" s="878"/>
    </row>
    <row r="523" spans="1:7" ht="15.75" customHeight="1" thickBot="1" x14ac:dyDescent="0.3">
      <c r="A523" s="507"/>
      <c r="B523" s="507"/>
      <c r="C523" s="217" t="s">
        <v>38</v>
      </c>
      <c r="D523" s="778" t="s">
        <v>746</v>
      </c>
      <c r="E523" s="779"/>
      <c r="F523" s="779"/>
      <c r="G523" s="650"/>
    </row>
    <row r="524" spans="1:7" ht="15.75" thickBot="1" x14ac:dyDescent="0.3">
      <c r="A524" s="507"/>
      <c r="B524" s="507"/>
      <c r="C524" s="217" t="s">
        <v>40</v>
      </c>
      <c r="D524" s="851" t="s">
        <v>747</v>
      </c>
      <c r="E524" s="852"/>
      <c r="F524" s="852"/>
      <c r="G524" s="853"/>
    </row>
    <row r="525" spans="1:7" x14ac:dyDescent="0.25">
      <c r="A525" s="507"/>
      <c r="B525" s="507"/>
      <c r="C525" s="854"/>
      <c r="D525" s="516">
        <v>2020</v>
      </c>
      <c r="E525" s="516">
        <v>2021</v>
      </c>
      <c r="F525" s="516">
        <v>2022</v>
      </c>
      <c r="G525" s="516">
        <v>2023</v>
      </c>
    </row>
    <row r="526" spans="1:7" ht="15.75" thickBot="1" x14ac:dyDescent="0.3">
      <c r="A526" s="507"/>
      <c r="B526" s="507"/>
      <c r="C526" s="855"/>
      <c r="D526" s="518" t="s">
        <v>16</v>
      </c>
      <c r="E526" s="518" t="s">
        <v>16</v>
      </c>
      <c r="F526" s="518" t="s">
        <v>16</v>
      </c>
      <c r="G526" s="518" t="s">
        <v>16</v>
      </c>
    </row>
    <row r="527" spans="1:7" ht="15.75" thickBot="1" x14ac:dyDescent="0.3">
      <c r="A527" s="507"/>
      <c r="B527" s="507"/>
      <c r="C527" s="217" t="s">
        <v>42</v>
      </c>
      <c r="D527" s="565">
        <v>1.2</v>
      </c>
      <c r="E527" s="565"/>
      <c r="F527" s="553"/>
      <c r="G527" s="553"/>
    </row>
    <row r="528" spans="1:7" ht="15.75" thickBot="1" x14ac:dyDescent="0.3">
      <c r="A528" s="507"/>
      <c r="B528" s="507"/>
      <c r="C528" s="217" t="s">
        <v>43</v>
      </c>
      <c r="D528" s="520">
        <v>86495.096999999994</v>
      </c>
      <c r="E528" s="520"/>
      <c r="F528" s="520"/>
      <c r="G528" s="520"/>
    </row>
    <row r="529" spans="1:7" ht="15.75" thickBot="1" x14ac:dyDescent="0.3">
      <c r="A529" s="507"/>
      <c r="B529" s="507"/>
      <c r="C529" s="217" t="s">
        <v>44</v>
      </c>
      <c r="D529" s="520">
        <f>D528/D527</f>
        <v>72079.247499999998</v>
      </c>
      <c r="E529" s="520" t="e">
        <f>E528/E527</f>
        <v>#DIV/0!</v>
      </c>
      <c r="F529" s="520" t="e">
        <f>F528/F527</f>
        <v>#DIV/0!</v>
      </c>
      <c r="G529" s="520" t="e">
        <f>G528/G527</f>
        <v>#DIV/0!</v>
      </c>
    </row>
    <row r="530" spans="1:7" ht="15.75" thickBot="1" x14ac:dyDescent="0.3">
      <c r="A530" s="507"/>
      <c r="B530" s="507"/>
      <c r="C530" s="217" t="s">
        <v>45</v>
      </c>
      <c r="D530" s="523" t="e">
        <f t="shared" ref="D530:G532" si="19">D527/C527-1</f>
        <v>#VALUE!</v>
      </c>
      <c r="E530" s="523">
        <f t="shared" si="19"/>
        <v>-1</v>
      </c>
      <c r="F530" s="523" t="e">
        <f t="shared" si="19"/>
        <v>#DIV/0!</v>
      </c>
      <c r="G530" s="523" t="e">
        <f t="shared" si="19"/>
        <v>#DIV/0!</v>
      </c>
    </row>
    <row r="531" spans="1:7" ht="15.75" thickBot="1" x14ac:dyDescent="0.3">
      <c r="A531" s="507"/>
      <c r="B531" s="507"/>
      <c r="C531" s="217" t="s">
        <v>47</v>
      </c>
      <c r="D531" s="523" t="e">
        <f t="shared" si="19"/>
        <v>#VALUE!</v>
      </c>
      <c r="E531" s="523">
        <f t="shared" si="19"/>
        <v>-1</v>
      </c>
      <c r="F531" s="523" t="e">
        <f t="shared" si="19"/>
        <v>#DIV/0!</v>
      </c>
      <c r="G531" s="523" t="e">
        <f t="shared" si="19"/>
        <v>#DIV/0!</v>
      </c>
    </row>
    <row r="532" spans="1:7" ht="15.75" thickBot="1" x14ac:dyDescent="0.3">
      <c r="A532" s="507"/>
      <c r="B532" s="507"/>
      <c r="C532" s="217" t="s">
        <v>48</v>
      </c>
      <c r="D532" s="523" t="e">
        <f t="shared" si="19"/>
        <v>#VALUE!</v>
      </c>
      <c r="E532" s="523" t="e">
        <f t="shared" si="19"/>
        <v>#DIV/0!</v>
      </c>
      <c r="F532" s="523" t="e">
        <f t="shared" si="19"/>
        <v>#DIV/0!</v>
      </c>
      <c r="G532" s="523" t="e">
        <f t="shared" si="19"/>
        <v>#DIV/0!</v>
      </c>
    </row>
    <row r="533" spans="1:7" ht="15.75" thickBot="1" x14ac:dyDescent="0.3">
      <c r="A533" s="507"/>
      <c r="B533" s="507"/>
      <c r="C533" s="856" t="s">
        <v>748</v>
      </c>
      <c r="D533" s="857"/>
      <c r="E533" s="857"/>
      <c r="F533" s="857"/>
      <c r="G533" s="858"/>
    </row>
    <row r="534" spans="1:7" x14ac:dyDescent="0.25">
      <c r="A534" s="507"/>
      <c r="B534" s="507"/>
      <c r="C534" s="854"/>
      <c r="D534" s="516">
        <v>2020</v>
      </c>
      <c r="E534" s="516">
        <v>2021</v>
      </c>
      <c r="F534" s="516">
        <v>2022</v>
      </c>
      <c r="G534" s="516">
        <v>2023</v>
      </c>
    </row>
    <row r="535" spans="1:7" ht="15.75" thickBot="1" x14ac:dyDescent="0.3">
      <c r="A535" s="507"/>
      <c r="B535" s="507"/>
      <c r="C535" s="855"/>
      <c r="D535" s="518" t="s">
        <v>16</v>
      </c>
      <c r="E535" s="518" t="s">
        <v>16</v>
      </c>
      <c r="F535" s="518" t="s">
        <v>16</v>
      </c>
      <c r="G535" s="518" t="s">
        <v>16</v>
      </c>
    </row>
    <row r="536" spans="1:7" ht="15.75" thickBot="1" x14ac:dyDescent="0.3">
      <c r="A536" s="507"/>
      <c r="B536" s="507"/>
      <c r="C536" s="525" t="s">
        <v>104</v>
      </c>
      <c r="D536" s="526">
        <f>D537+D538+D539+D540</f>
        <v>0</v>
      </c>
      <c r="E536" s="526">
        <f>E537+E538+E539+E540</f>
        <v>0</v>
      </c>
      <c r="F536" s="526">
        <f>F537+F538+F539+F540</f>
        <v>0</v>
      </c>
      <c r="G536" s="526">
        <f>G537+G538+G539+G540</f>
        <v>0</v>
      </c>
    </row>
    <row r="537" spans="1:7" ht="15.75" thickBot="1" x14ac:dyDescent="0.3">
      <c r="A537" s="507"/>
      <c r="B537" s="507"/>
      <c r="C537" s="527" t="s">
        <v>51</v>
      </c>
      <c r="D537" s="526"/>
      <c r="E537" s="526"/>
      <c r="F537" s="526"/>
      <c r="G537" s="526"/>
    </row>
    <row r="538" spans="1:7" ht="15.75" thickBot="1" x14ac:dyDescent="0.3">
      <c r="A538" s="507"/>
      <c r="B538" s="507"/>
      <c r="C538" s="527" t="s">
        <v>105</v>
      </c>
      <c r="D538" s="526"/>
      <c r="E538" s="526"/>
      <c r="F538" s="526"/>
      <c r="G538" s="526"/>
    </row>
    <row r="539" spans="1:7" ht="15.75" thickBot="1" x14ac:dyDescent="0.3">
      <c r="A539" s="507"/>
      <c r="B539" s="507"/>
      <c r="C539" s="527" t="s">
        <v>106</v>
      </c>
      <c r="D539" s="526"/>
      <c r="E539" s="526"/>
      <c r="F539" s="526"/>
      <c r="G539" s="526"/>
    </row>
    <row r="540" spans="1:7" ht="15.75" thickBot="1" x14ac:dyDescent="0.3">
      <c r="A540" s="507"/>
      <c r="B540" s="507"/>
      <c r="C540" s="527" t="s">
        <v>107</v>
      </c>
      <c r="D540" s="526"/>
      <c r="E540" s="526"/>
      <c r="F540" s="526"/>
      <c r="G540" s="526"/>
    </row>
    <row r="541" spans="1:7" ht="15.75" thickBot="1" x14ac:dyDescent="0.3">
      <c r="A541" s="507"/>
      <c r="B541" s="507"/>
      <c r="C541" s="525" t="s">
        <v>108</v>
      </c>
      <c r="D541" s="528">
        <f>D542+D543+D544+D545</f>
        <v>86495.096999999994</v>
      </c>
      <c r="E541" s="528">
        <f>E542+E543+E544+E545</f>
        <v>0</v>
      </c>
      <c r="F541" s="528">
        <f>F542+F543+F544+F545</f>
        <v>0</v>
      </c>
      <c r="G541" s="528">
        <f>G542+G543+G544+G545</f>
        <v>0</v>
      </c>
    </row>
    <row r="542" spans="1:7" ht="15.75" thickBot="1" x14ac:dyDescent="0.3">
      <c r="A542" s="507"/>
      <c r="B542" s="507"/>
      <c r="C542" s="527" t="s">
        <v>51</v>
      </c>
      <c r="D542" s="526">
        <f>+D528</f>
        <v>86495.096999999994</v>
      </c>
      <c r="E542" s="526">
        <f>+E528</f>
        <v>0</v>
      </c>
      <c r="F542" s="526">
        <f>+F528</f>
        <v>0</v>
      </c>
      <c r="G542" s="526">
        <f>+G528</f>
        <v>0</v>
      </c>
    </row>
    <row r="543" spans="1:7" ht="15.75" thickBot="1" x14ac:dyDescent="0.3">
      <c r="A543" s="507"/>
      <c r="B543" s="507"/>
      <c r="C543" s="527" t="s">
        <v>105</v>
      </c>
      <c r="D543" s="526"/>
      <c r="E543" s="526"/>
      <c r="F543" s="526"/>
      <c r="G543" s="526"/>
    </row>
    <row r="544" spans="1:7" ht="15.75" thickBot="1" x14ac:dyDescent="0.3">
      <c r="A544" s="507"/>
      <c r="B544" s="507"/>
      <c r="C544" s="527" t="s">
        <v>106</v>
      </c>
      <c r="D544" s="526"/>
      <c r="E544" s="526"/>
      <c r="F544" s="526"/>
      <c r="G544" s="526"/>
    </row>
    <row r="545" spans="1:7" ht="15.75" thickBot="1" x14ac:dyDescent="0.3">
      <c r="A545" s="507"/>
      <c r="B545" s="507"/>
      <c r="C545" s="527" t="s">
        <v>107</v>
      </c>
      <c r="D545" s="526"/>
      <c r="E545" s="526"/>
      <c r="F545" s="526"/>
      <c r="G545" s="526"/>
    </row>
    <row r="546" spans="1:7" ht="15.75" thickBot="1" x14ac:dyDescent="0.3">
      <c r="A546" s="507"/>
      <c r="B546" s="507"/>
      <c r="C546" s="533" t="s">
        <v>612</v>
      </c>
      <c r="D546" s="528">
        <f>D536+D541</f>
        <v>86495.096999999994</v>
      </c>
      <c r="E546" s="528">
        <f>E536+E541</f>
        <v>0</v>
      </c>
      <c r="F546" s="528">
        <f>F536+F541</f>
        <v>0</v>
      </c>
      <c r="G546" s="528">
        <f>G536+G541</f>
        <v>0</v>
      </c>
    </row>
    <row r="547" spans="1:7" ht="34.5" thickBot="1" x14ac:dyDescent="0.3">
      <c r="A547" s="507"/>
      <c r="B547" s="507"/>
      <c r="C547" s="552" t="s">
        <v>250</v>
      </c>
      <c r="D547" s="515" t="s">
        <v>749</v>
      </c>
      <c r="E547" s="540" t="s">
        <v>200</v>
      </c>
      <c r="F547" s="897" t="s">
        <v>750</v>
      </c>
      <c r="G547" s="878"/>
    </row>
    <row r="548" spans="1:7" ht="15.75" customHeight="1" thickBot="1" x14ac:dyDescent="0.3">
      <c r="A548" s="507"/>
      <c r="B548" s="507"/>
      <c r="C548" s="217" t="s">
        <v>38</v>
      </c>
      <c r="D548" s="778" t="s">
        <v>751</v>
      </c>
      <c r="E548" s="779"/>
      <c r="F548" s="779"/>
      <c r="G548" s="650"/>
    </row>
    <row r="549" spans="1:7" ht="15.75" thickBot="1" x14ac:dyDescent="0.3">
      <c r="A549" s="507"/>
      <c r="B549" s="507"/>
      <c r="C549" s="217" t="s">
        <v>40</v>
      </c>
      <c r="D549" s="851" t="s">
        <v>752</v>
      </c>
      <c r="E549" s="852"/>
      <c r="F549" s="852"/>
      <c r="G549" s="853"/>
    </row>
    <row r="550" spans="1:7" x14ac:dyDescent="0.25">
      <c r="A550" s="507"/>
      <c r="B550" s="507"/>
      <c r="C550" s="854"/>
      <c r="D550" s="516">
        <v>2020</v>
      </c>
      <c r="E550" s="516">
        <v>2021</v>
      </c>
      <c r="F550" s="516">
        <v>2022</v>
      </c>
      <c r="G550" s="516">
        <v>2023</v>
      </c>
    </row>
    <row r="551" spans="1:7" ht="15.75" thickBot="1" x14ac:dyDescent="0.3">
      <c r="A551" s="507"/>
      <c r="B551" s="507"/>
      <c r="C551" s="855"/>
      <c r="D551" s="518" t="s">
        <v>16</v>
      </c>
      <c r="E551" s="518" t="s">
        <v>16</v>
      </c>
      <c r="F551" s="518" t="s">
        <v>16</v>
      </c>
      <c r="G551" s="518" t="s">
        <v>16</v>
      </c>
    </row>
    <row r="552" spans="1:7" ht="15.75" thickBot="1" x14ac:dyDescent="0.3">
      <c r="A552" s="507"/>
      <c r="B552" s="507"/>
      <c r="C552" s="217" t="s">
        <v>42</v>
      </c>
      <c r="D552" s="565">
        <v>840</v>
      </c>
      <c r="E552" s="565"/>
      <c r="F552" s="553"/>
      <c r="G552" s="553"/>
    </row>
    <row r="553" spans="1:7" ht="15.75" thickBot="1" x14ac:dyDescent="0.3">
      <c r="A553" s="507"/>
      <c r="B553" s="507"/>
      <c r="C553" s="217" t="s">
        <v>43</v>
      </c>
      <c r="D553" s="522">
        <v>8930.5759999999991</v>
      </c>
      <c r="E553" s="522"/>
      <c r="F553" s="520"/>
      <c r="G553" s="520"/>
    </row>
    <row r="554" spans="1:7" ht="15.75" thickBot="1" x14ac:dyDescent="0.3">
      <c r="A554" s="507"/>
      <c r="B554" s="507"/>
      <c r="C554" s="217" t="s">
        <v>44</v>
      </c>
      <c r="D554" s="520">
        <f>D553/D552</f>
        <v>10.631638095238094</v>
      </c>
      <c r="E554" s="520" t="e">
        <f>E553/E552</f>
        <v>#DIV/0!</v>
      </c>
      <c r="F554" s="520" t="e">
        <f>F553/F552</f>
        <v>#DIV/0!</v>
      </c>
      <c r="G554" s="520" t="e">
        <f>G553/G552</f>
        <v>#DIV/0!</v>
      </c>
    </row>
    <row r="555" spans="1:7" ht="15.75" thickBot="1" x14ac:dyDescent="0.3">
      <c r="A555" s="507"/>
      <c r="B555" s="507"/>
      <c r="C555" s="217" t="s">
        <v>45</v>
      </c>
      <c r="D555" s="523" t="e">
        <f t="shared" ref="D555:G557" si="20">D552/C552-1</f>
        <v>#VALUE!</v>
      </c>
      <c r="E555" s="523">
        <f t="shared" si="20"/>
        <v>-1</v>
      </c>
      <c r="F555" s="523" t="e">
        <f t="shared" si="20"/>
        <v>#DIV/0!</v>
      </c>
      <c r="G555" s="523" t="e">
        <f t="shared" si="20"/>
        <v>#DIV/0!</v>
      </c>
    </row>
    <row r="556" spans="1:7" ht="15.75" thickBot="1" x14ac:dyDescent="0.3">
      <c r="A556" s="507"/>
      <c r="B556" s="507"/>
      <c r="C556" s="217" t="s">
        <v>47</v>
      </c>
      <c r="D556" s="523" t="e">
        <f t="shared" si="20"/>
        <v>#VALUE!</v>
      </c>
      <c r="E556" s="523">
        <f t="shared" si="20"/>
        <v>-1</v>
      </c>
      <c r="F556" s="523" t="e">
        <f t="shared" si="20"/>
        <v>#DIV/0!</v>
      </c>
      <c r="G556" s="523" t="e">
        <f t="shared" si="20"/>
        <v>#DIV/0!</v>
      </c>
    </row>
    <row r="557" spans="1:7" ht="15.75" thickBot="1" x14ac:dyDescent="0.3">
      <c r="A557" s="507"/>
      <c r="B557" s="507"/>
      <c r="C557" s="217" t="s">
        <v>48</v>
      </c>
      <c r="D557" s="523" t="e">
        <f t="shared" si="20"/>
        <v>#VALUE!</v>
      </c>
      <c r="E557" s="523" t="e">
        <f t="shared" si="20"/>
        <v>#DIV/0!</v>
      </c>
      <c r="F557" s="523" t="e">
        <f t="shared" si="20"/>
        <v>#DIV/0!</v>
      </c>
      <c r="G557" s="523" t="e">
        <f t="shared" si="20"/>
        <v>#DIV/0!</v>
      </c>
    </row>
    <row r="558" spans="1:7" ht="15.75" thickBot="1" x14ac:dyDescent="0.3">
      <c r="A558" s="507"/>
      <c r="B558" s="507"/>
      <c r="C558" s="856" t="s">
        <v>711</v>
      </c>
      <c r="D558" s="857"/>
      <c r="E558" s="857"/>
      <c r="F558" s="857"/>
      <c r="G558" s="858"/>
    </row>
    <row r="559" spans="1:7" x14ac:dyDescent="0.25">
      <c r="A559" s="507"/>
      <c r="B559" s="507"/>
      <c r="C559" s="854"/>
      <c r="D559" s="516">
        <v>2020</v>
      </c>
      <c r="E559" s="516">
        <v>2021</v>
      </c>
      <c r="F559" s="516">
        <v>2022</v>
      </c>
      <c r="G559" s="516">
        <v>2023</v>
      </c>
    </row>
    <row r="560" spans="1:7" ht="15.75" thickBot="1" x14ac:dyDescent="0.3">
      <c r="A560" s="507"/>
      <c r="B560" s="507"/>
      <c r="C560" s="855"/>
      <c r="D560" s="518" t="s">
        <v>16</v>
      </c>
      <c r="E560" s="518" t="s">
        <v>16</v>
      </c>
      <c r="F560" s="518" t="s">
        <v>16</v>
      </c>
      <c r="G560" s="518" t="s">
        <v>16</v>
      </c>
    </row>
    <row r="561" spans="1:7" ht="15.75" thickBot="1" x14ac:dyDescent="0.3">
      <c r="A561" s="507"/>
      <c r="B561" s="507"/>
      <c r="C561" s="525" t="s">
        <v>104</v>
      </c>
      <c r="D561" s="526">
        <f>D562+D563+D564+D565</f>
        <v>0</v>
      </c>
      <c r="E561" s="526">
        <f>E562+E563+E564+E565</f>
        <v>0</v>
      </c>
      <c r="F561" s="526">
        <f>F562+F563+F564+F565</f>
        <v>0</v>
      </c>
      <c r="G561" s="526">
        <f>G562+G563+G564+G565</f>
        <v>0</v>
      </c>
    </row>
    <row r="562" spans="1:7" ht="15.75" thickBot="1" x14ac:dyDescent="0.3">
      <c r="A562" s="507"/>
      <c r="B562" s="507"/>
      <c r="C562" s="527" t="s">
        <v>51</v>
      </c>
      <c r="D562" s="526"/>
      <c r="E562" s="526"/>
      <c r="F562" s="526"/>
      <c r="G562" s="526"/>
    </row>
    <row r="563" spans="1:7" ht="15.75" thickBot="1" x14ac:dyDescent="0.3">
      <c r="A563" s="507"/>
      <c r="B563" s="507"/>
      <c r="C563" s="527" t="s">
        <v>105</v>
      </c>
      <c r="D563" s="526"/>
      <c r="E563" s="526"/>
      <c r="F563" s="526"/>
      <c r="G563" s="526"/>
    </row>
    <row r="564" spans="1:7" ht="15.75" thickBot="1" x14ac:dyDescent="0.3">
      <c r="A564" s="507"/>
      <c r="B564" s="507"/>
      <c r="C564" s="527" t="s">
        <v>106</v>
      </c>
      <c r="D564" s="526"/>
      <c r="E564" s="526"/>
      <c r="F564" s="526"/>
      <c r="G564" s="526"/>
    </row>
    <row r="565" spans="1:7" ht="15.75" thickBot="1" x14ac:dyDescent="0.3">
      <c r="A565" s="507"/>
      <c r="B565" s="507"/>
      <c r="C565" s="527" t="s">
        <v>107</v>
      </c>
      <c r="D565" s="526"/>
      <c r="E565" s="526"/>
      <c r="F565" s="526"/>
      <c r="G565" s="526"/>
    </row>
    <row r="566" spans="1:7" ht="15.75" thickBot="1" x14ac:dyDescent="0.3">
      <c r="A566" s="507"/>
      <c r="B566" s="507"/>
      <c r="C566" s="525" t="s">
        <v>108</v>
      </c>
      <c r="D566" s="528">
        <f>D567+D568+D569+D570</f>
        <v>8930.5759999999991</v>
      </c>
      <c r="E566" s="528">
        <f>E567+E568+E569+E570</f>
        <v>0</v>
      </c>
      <c r="F566" s="528">
        <f>F567+F568+F569+F570</f>
        <v>0</v>
      </c>
      <c r="G566" s="528">
        <f>G567+G568+G569+G570</f>
        <v>0</v>
      </c>
    </row>
    <row r="567" spans="1:7" ht="15.75" thickBot="1" x14ac:dyDescent="0.3">
      <c r="A567" s="507"/>
      <c r="B567" s="507"/>
      <c r="C567" s="527" t="s">
        <v>51</v>
      </c>
      <c r="D567" s="526">
        <f>+D553</f>
        <v>8930.5759999999991</v>
      </c>
      <c r="E567" s="526">
        <f>+E553</f>
        <v>0</v>
      </c>
      <c r="F567" s="526">
        <f>+F553</f>
        <v>0</v>
      </c>
      <c r="G567" s="526">
        <f>+G553</f>
        <v>0</v>
      </c>
    </row>
    <row r="568" spans="1:7" ht="15.75" thickBot="1" x14ac:dyDescent="0.3">
      <c r="A568" s="507"/>
      <c r="B568" s="507"/>
      <c r="C568" s="527" t="s">
        <v>105</v>
      </c>
      <c r="D568" s="526"/>
      <c r="E568" s="526"/>
      <c r="F568" s="526"/>
      <c r="G568" s="526"/>
    </row>
    <row r="569" spans="1:7" ht="15.75" thickBot="1" x14ac:dyDescent="0.3">
      <c r="A569" s="507"/>
      <c r="B569" s="507"/>
      <c r="C569" s="527" t="s">
        <v>106</v>
      </c>
      <c r="D569" s="526"/>
      <c r="E569" s="526"/>
      <c r="F569" s="526"/>
      <c r="G569" s="526"/>
    </row>
    <row r="570" spans="1:7" ht="15.75" thickBot="1" x14ac:dyDescent="0.3">
      <c r="A570" s="507"/>
      <c r="B570" s="507"/>
      <c r="C570" s="527" t="s">
        <v>107</v>
      </c>
      <c r="D570" s="526"/>
      <c r="E570" s="526"/>
      <c r="F570" s="526"/>
      <c r="G570" s="526"/>
    </row>
    <row r="571" spans="1:7" ht="15.75" thickBot="1" x14ac:dyDescent="0.3">
      <c r="A571" s="507"/>
      <c r="B571" s="507"/>
      <c r="C571" s="533" t="s">
        <v>712</v>
      </c>
      <c r="D571" s="528">
        <f>D561+D566</f>
        <v>8930.5759999999991</v>
      </c>
      <c r="E571" s="528">
        <f>E561+E566</f>
        <v>0</v>
      </c>
      <c r="F571" s="528">
        <f>F561+F566</f>
        <v>0</v>
      </c>
      <c r="G571" s="528">
        <f>G561+G566</f>
        <v>0</v>
      </c>
    </row>
    <row r="572" spans="1:7" ht="34.5" thickBot="1" x14ac:dyDescent="0.3">
      <c r="A572" s="507"/>
      <c r="B572" s="507"/>
      <c r="C572" s="552" t="s">
        <v>291</v>
      </c>
      <c r="D572" s="515" t="s">
        <v>753</v>
      </c>
      <c r="E572" s="540" t="s">
        <v>200</v>
      </c>
      <c r="F572" s="897" t="s">
        <v>754</v>
      </c>
      <c r="G572" s="878"/>
    </row>
    <row r="573" spans="1:7" ht="15.75" customHeight="1" thickBot="1" x14ac:dyDescent="0.3">
      <c r="A573" s="507"/>
      <c r="B573" s="507"/>
      <c r="C573" s="217" t="s">
        <v>38</v>
      </c>
      <c r="D573" s="778" t="s">
        <v>755</v>
      </c>
      <c r="E573" s="779"/>
      <c r="F573" s="779"/>
      <c r="G573" s="650"/>
    </row>
    <row r="574" spans="1:7" ht="15.75" thickBot="1" x14ac:dyDescent="0.3">
      <c r="A574" s="507"/>
      <c r="B574" s="507"/>
      <c r="C574" s="217" t="s">
        <v>40</v>
      </c>
      <c r="D574" s="851" t="s">
        <v>752</v>
      </c>
      <c r="E574" s="852"/>
      <c r="F574" s="852"/>
      <c r="G574" s="853"/>
    </row>
    <row r="575" spans="1:7" x14ac:dyDescent="0.25">
      <c r="A575" s="507"/>
      <c r="B575" s="507"/>
      <c r="C575" s="854"/>
      <c r="D575" s="516">
        <v>2020</v>
      </c>
      <c r="E575" s="516">
        <v>2021</v>
      </c>
      <c r="F575" s="516">
        <v>2022</v>
      </c>
      <c r="G575" s="516">
        <v>2023</v>
      </c>
    </row>
    <row r="576" spans="1:7" ht="15.75" thickBot="1" x14ac:dyDescent="0.3">
      <c r="A576" s="507"/>
      <c r="B576" s="507"/>
      <c r="C576" s="855"/>
      <c r="D576" s="518" t="s">
        <v>16</v>
      </c>
      <c r="E576" s="518" t="s">
        <v>16</v>
      </c>
      <c r="F576" s="518" t="s">
        <v>16</v>
      </c>
      <c r="G576" s="518" t="s">
        <v>16</v>
      </c>
    </row>
    <row r="577" spans="1:7" ht="15.75" thickBot="1" x14ac:dyDescent="0.3">
      <c r="A577" s="507"/>
      <c r="B577" s="507"/>
      <c r="C577" s="217" t="s">
        <v>42</v>
      </c>
      <c r="D577" s="565">
        <v>150</v>
      </c>
      <c r="E577" s="565"/>
      <c r="F577" s="553"/>
      <c r="G577" s="553"/>
    </row>
    <row r="578" spans="1:7" ht="15.75" thickBot="1" x14ac:dyDescent="0.3">
      <c r="A578" s="507"/>
      <c r="B578" s="507"/>
      <c r="C578" s="217" t="s">
        <v>43</v>
      </c>
      <c r="D578" s="520">
        <v>41861.324999999997</v>
      </c>
      <c r="E578" s="520"/>
      <c r="F578" s="520"/>
      <c r="G578" s="520"/>
    </row>
    <row r="579" spans="1:7" ht="15.75" thickBot="1" x14ac:dyDescent="0.3">
      <c r="A579" s="507"/>
      <c r="B579" s="507"/>
      <c r="C579" s="217" t="s">
        <v>44</v>
      </c>
      <c r="D579" s="520">
        <f>D578/D577</f>
        <v>279.07549999999998</v>
      </c>
      <c r="E579" s="520" t="e">
        <f>E578/E577</f>
        <v>#DIV/0!</v>
      </c>
      <c r="F579" s="520" t="e">
        <f>F578/F577</f>
        <v>#DIV/0!</v>
      </c>
      <c r="G579" s="520" t="e">
        <f>G578/G577</f>
        <v>#DIV/0!</v>
      </c>
    </row>
    <row r="580" spans="1:7" ht="15.75" thickBot="1" x14ac:dyDescent="0.3">
      <c r="A580" s="507"/>
      <c r="B580" s="507"/>
      <c r="C580" s="217" t="s">
        <v>45</v>
      </c>
      <c r="D580" s="523" t="e">
        <f t="shared" ref="D580:G582" si="21">D577/C577-1</f>
        <v>#VALUE!</v>
      </c>
      <c r="E580" s="523">
        <f t="shared" si="21"/>
        <v>-1</v>
      </c>
      <c r="F580" s="523" t="e">
        <f t="shared" si="21"/>
        <v>#DIV/0!</v>
      </c>
      <c r="G580" s="523" t="e">
        <f t="shared" si="21"/>
        <v>#DIV/0!</v>
      </c>
    </row>
    <row r="581" spans="1:7" ht="15.75" thickBot="1" x14ac:dyDescent="0.3">
      <c r="A581" s="507"/>
      <c r="B581" s="507"/>
      <c r="C581" s="217" t="s">
        <v>47</v>
      </c>
      <c r="D581" s="523" t="e">
        <f t="shared" si="21"/>
        <v>#VALUE!</v>
      </c>
      <c r="E581" s="523">
        <f t="shared" si="21"/>
        <v>-1</v>
      </c>
      <c r="F581" s="523" t="e">
        <f t="shared" si="21"/>
        <v>#DIV/0!</v>
      </c>
      <c r="G581" s="523" t="e">
        <f t="shared" si="21"/>
        <v>#DIV/0!</v>
      </c>
    </row>
    <row r="582" spans="1:7" ht="15.75" thickBot="1" x14ac:dyDescent="0.3">
      <c r="A582" s="507"/>
      <c r="B582" s="507"/>
      <c r="C582" s="217" t="s">
        <v>48</v>
      </c>
      <c r="D582" s="523" t="e">
        <f t="shared" si="21"/>
        <v>#VALUE!</v>
      </c>
      <c r="E582" s="523" t="e">
        <f t="shared" si="21"/>
        <v>#DIV/0!</v>
      </c>
      <c r="F582" s="523" t="e">
        <f t="shared" si="21"/>
        <v>#DIV/0!</v>
      </c>
      <c r="G582" s="523" t="e">
        <f t="shared" si="21"/>
        <v>#DIV/0!</v>
      </c>
    </row>
    <row r="583" spans="1:7" ht="15.75" thickBot="1" x14ac:dyDescent="0.3">
      <c r="A583" s="507"/>
      <c r="B583" s="507"/>
      <c r="C583" s="856" t="s">
        <v>717</v>
      </c>
      <c r="D583" s="857"/>
      <c r="E583" s="857"/>
      <c r="F583" s="857"/>
      <c r="G583" s="858"/>
    </row>
    <row r="584" spans="1:7" x14ac:dyDescent="0.25">
      <c r="A584" s="507"/>
      <c r="B584" s="507"/>
      <c r="C584" s="854"/>
      <c r="D584" s="516">
        <v>2020</v>
      </c>
      <c r="E584" s="516">
        <v>2021</v>
      </c>
      <c r="F584" s="516">
        <v>2022</v>
      </c>
      <c r="G584" s="516">
        <v>2023</v>
      </c>
    </row>
    <row r="585" spans="1:7" ht="15.75" thickBot="1" x14ac:dyDescent="0.3">
      <c r="A585" s="507"/>
      <c r="B585" s="507"/>
      <c r="C585" s="855"/>
      <c r="D585" s="518" t="s">
        <v>16</v>
      </c>
      <c r="E585" s="518" t="s">
        <v>16</v>
      </c>
      <c r="F585" s="518" t="s">
        <v>16</v>
      </c>
      <c r="G585" s="518" t="s">
        <v>16</v>
      </c>
    </row>
    <row r="586" spans="1:7" ht="15.75" thickBot="1" x14ac:dyDescent="0.3">
      <c r="A586" s="507"/>
      <c r="B586" s="507"/>
      <c r="C586" s="525" t="s">
        <v>104</v>
      </c>
      <c r="D586" s="526">
        <f>D587+D588+D589+D590</f>
        <v>0</v>
      </c>
      <c r="E586" s="526">
        <f>E587+E588+E589+E590</f>
        <v>0</v>
      </c>
      <c r="F586" s="526">
        <f>F587+F588+F589+F590</f>
        <v>0</v>
      </c>
      <c r="G586" s="526">
        <f>G587+G588+G589+G590</f>
        <v>0</v>
      </c>
    </row>
    <row r="587" spans="1:7" ht="15.75" thickBot="1" x14ac:dyDescent="0.3">
      <c r="A587" s="507"/>
      <c r="B587" s="507"/>
      <c r="C587" s="527" t="s">
        <v>51</v>
      </c>
      <c r="D587" s="526"/>
      <c r="E587" s="526"/>
      <c r="F587" s="526"/>
      <c r="G587" s="526"/>
    </row>
    <row r="588" spans="1:7" ht="15.75" thickBot="1" x14ac:dyDescent="0.3">
      <c r="A588" s="507"/>
      <c r="B588" s="507"/>
      <c r="C588" s="527" t="s">
        <v>105</v>
      </c>
      <c r="D588" s="526"/>
      <c r="E588" s="526"/>
      <c r="F588" s="526"/>
      <c r="G588" s="526"/>
    </row>
    <row r="589" spans="1:7" ht="15.75" thickBot="1" x14ac:dyDescent="0.3">
      <c r="A589" s="507"/>
      <c r="B589" s="507"/>
      <c r="C589" s="527" t="s">
        <v>106</v>
      </c>
      <c r="D589" s="526"/>
      <c r="E589" s="526"/>
      <c r="F589" s="526"/>
      <c r="G589" s="526"/>
    </row>
    <row r="590" spans="1:7" ht="15.75" thickBot="1" x14ac:dyDescent="0.3">
      <c r="A590" s="507"/>
      <c r="B590" s="507"/>
      <c r="C590" s="527" t="s">
        <v>107</v>
      </c>
      <c r="D590" s="526"/>
      <c r="E590" s="526"/>
      <c r="F590" s="526"/>
      <c r="G590" s="526"/>
    </row>
    <row r="591" spans="1:7" ht="15.75" thickBot="1" x14ac:dyDescent="0.3">
      <c r="A591" s="507"/>
      <c r="B591" s="507"/>
      <c r="C591" s="525" t="s">
        <v>108</v>
      </c>
      <c r="D591" s="528">
        <f>D592+D593+D594+D595</f>
        <v>41861.324999999997</v>
      </c>
      <c r="E591" s="528">
        <f>E592+E593+E594+E595</f>
        <v>0</v>
      </c>
      <c r="F591" s="528">
        <f>F592+F593+F594+F595</f>
        <v>0</v>
      </c>
      <c r="G591" s="528">
        <f>G592+G593+G594+G595</f>
        <v>0</v>
      </c>
    </row>
    <row r="592" spans="1:7" ht="15.75" thickBot="1" x14ac:dyDescent="0.3">
      <c r="A592" s="507"/>
      <c r="B592" s="507"/>
      <c r="C592" s="527" t="s">
        <v>51</v>
      </c>
      <c r="D592" s="526">
        <f>+D578</f>
        <v>41861.324999999997</v>
      </c>
      <c r="E592" s="526">
        <f>+E578</f>
        <v>0</v>
      </c>
      <c r="F592" s="526">
        <f>+F578</f>
        <v>0</v>
      </c>
      <c r="G592" s="526">
        <f>+G578</f>
        <v>0</v>
      </c>
    </row>
    <row r="593" spans="1:7" ht="15.75" thickBot="1" x14ac:dyDescent="0.3">
      <c r="A593" s="507"/>
      <c r="B593" s="507"/>
      <c r="C593" s="527" t="s">
        <v>105</v>
      </c>
      <c r="D593" s="526"/>
      <c r="E593" s="526"/>
      <c r="F593" s="526"/>
      <c r="G593" s="526"/>
    </row>
    <row r="594" spans="1:7" ht="15.75" thickBot="1" x14ac:dyDescent="0.3">
      <c r="A594" s="507"/>
      <c r="B594" s="507"/>
      <c r="C594" s="527" t="s">
        <v>106</v>
      </c>
      <c r="D594" s="526"/>
      <c r="E594" s="526"/>
      <c r="F594" s="526"/>
      <c r="G594" s="526"/>
    </row>
    <row r="595" spans="1:7" ht="15.75" thickBot="1" x14ac:dyDescent="0.3">
      <c r="A595" s="507"/>
      <c r="B595" s="507"/>
      <c r="C595" s="527" t="s">
        <v>107</v>
      </c>
      <c r="D595" s="526"/>
      <c r="E595" s="526"/>
      <c r="F595" s="526"/>
      <c r="G595" s="526"/>
    </row>
    <row r="596" spans="1:7" ht="15.75" thickBot="1" x14ac:dyDescent="0.3">
      <c r="A596" s="507"/>
      <c r="B596" s="507"/>
      <c r="C596" s="533" t="s">
        <v>718</v>
      </c>
      <c r="D596" s="528">
        <f>D586+D591</f>
        <v>41861.324999999997</v>
      </c>
      <c r="E596" s="528">
        <f>E586+E591</f>
        <v>0</v>
      </c>
      <c r="F596" s="528">
        <f>F586+F591</f>
        <v>0</v>
      </c>
      <c r="G596" s="528">
        <f>G586+G591</f>
        <v>0</v>
      </c>
    </row>
    <row r="597" spans="1:7" ht="34.5" thickBot="1" x14ac:dyDescent="0.3">
      <c r="A597" s="507"/>
      <c r="B597" s="507"/>
      <c r="C597" s="552" t="s">
        <v>480</v>
      </c>
      <c r="D597" s="515" t="s">
        <v>756</v>
      </c>
      <c r="E597" s="540" t="s">
        <v>200</v>
      </c>
      <c r="F597" s="897" t="s">
        <v>757</v>
      </c>
      <c r="G597" s="878"/>
    </row>
    <row r="598" spans="1:7" ht="15.75" customHeight="1" thickBot="1" x14ac:dyDescent="0.3">
      <c r="A598" s="507"/>
      <c r="B598" s="507"/>
      <c r="C598" s="217" t="s">
        <v>38</v>
      </c>
      <c r="D598" s="778" t="s">
        <v>758</v>
      </c>
      <c r="E598" s="779"/>
      <c r="F598" s="779"/>
      <c r="G598" s="650"/>
    </row>
    <row r="599" spans="1:7" ht="15.75" thickBot="1" x14ac:dyDescent="0.3">
      <c r="A599" s="507"/>
      <c r="B599" s="507"/>
      <c r="C599" s="217" t="s">
        <v>40</v>
      </c>
      <c r="D599" s="851" t="s">
        <v>752</v>
      </c>
      <c r="E599" s="852"/>
      <c r="F599" s="852"/>
      <c r="G599" s="853"/>
    </row>
    <row r="600" spans="1:7" x14ac:dyDescent="0.25">
      <c r="A600" s="507"/>
      <c r="B600" s="507"/>
      <c r="C600" s="854"/>
      <c r="D600" s="516">
        <v>2020</v>
      </c>
      <c r="E600" s="516">
        <v>2021</v>
      </c>
      <c r="F600" s="516">
        <v>2022</v>
      </c>
      <c r="G600" s="516">
        <v>2023</v>
      </c>
    </row>
    <row r="601" spans="1:7" ht="15.75" thickBot="1" x14ac:dyDescent="0.3">
      <c r="A601" s="507"/>
      <c r="B601" s="507"/>
      <c r="C601" s="855"/>
      <c r="D601" s="518" t="s">
        <v>16</v>
      </c>
      <c r="E601" s="518" t="s">
        <v>16</v>
      </c>
      <c r="F601" s="518" t="s">
        <v>16</v>
      </c>
      <c r="G601" s="518" t="s">
        <v>16</v>
      </c>
    </row>
    <row r="602" spans="1:7" ht="15.75" thickBot="1" x14ac:dyDescent="0.3">
      <c r="A602" s="507"/>
      <c r="B602" s="507"/>
      <c r="C602" s="217" t="s">
        <v>42</v>
      </c>
      <c r="D602" s="565">
        <v>600</v>
      </c>
      <c r="E602" s="565"/>
      <c r="F602" s="553"/>
      <c r="G602" s="553"/>
    </row>
    <row r="603" spans="1:7" ht="15.75" thickBot="1" x14ac:dyDescent="0.3">
      <c r="A603" s="507"/>
      <c r="B603" s="507"/>
      <c r="C603" s="217" t="s">
        <v>43</v>
      </c>
      <c r="D603" s="522">
        <v>4941.5379999999996</v>
      </c>
      <c r="E603" s="522"/>
      <c r="F603" s="520"/>
      <c r="G603" s="520"/>
    </row>
    <row r="604" spans="1:7" ht="15.75" thickBot="1" x14ac:dyDescent="0.3">
      <c r="A604" s="507"/>
      <c r="B604" s="507"/>
      <c r="C604" s="217" t="s">
        <v>44</v>
      </c>
      <c r="D604" s="520">
        <f>D603/D602</f>
        <v>8.2358966666666653</v>
      </c>
      <c r="E604" s="520" t="e">
        <f>E603/E602</f>
        <v>#DIV/0!</v>
      </c>
      <c r="F604" s="520" t="e">
        <f>F603/F602</f>
        <v>#DIV/0!</v>
      </c>
      <c r="G604" s="520" t="e">
        <f>G603/G602</f>
        <v>#DIV/0!</v>
      </c>
    </row>
    <row r="605" spans="1:7" ht="15.75" thickBot="1" x14ac:dyDescent="0.3">
      <c r="A605" s="507"/>
      <c r="B605" s="507"/>
      <c r="C605" s="217" t="s">
        <v>45</v>
      </c>
      <c r="D605" s="523" t="e">
        <f t="shared" ref="D605:G607" si="22">D602/C602-1</f>
        <v>#VALUE!</v>
      </c>
      <c r="E605" s="523">
        <f t="shared" si="22"/>
        <v>-1</v>
      </c>
      <c r="F605" s="523" t="e">
        <f t="shared" si="22"/>
        <v>#DIV/0!</v>
      </c>
      <c r="G605" s="523" t="e">
        <f t="shared" si="22"/>
        <v>#DIV/0!</v>
      </c>
    </row>
    <row r="606" spans="1:7" ht="15.75" thickBot="1" x14ac:dyDescent="0.3">
      <c r="A606" s="507"/>
      <c r="B606" s="507"/>
      <c r="C606" s="217" t="s">
        <v>47</v>
      </c>
      <c r="D606" s="523" t="e">
        <f t="shared" si="22"/>
        <v>#VALUE!</v>
      </c>
      <c r="E606" s="523">
        <f t="shared" si="22"/>
        <v>-1</v>
      </c>
      <c r="F606" s="523" t="e">
        <f t="shared" si="22"/>
        <v>#DIV/0!</v>
      </c>
      <c r="G606" s="523" t="e">
        <f t="shared" si="22"/>
        <v>#DIV/0!</v>
      </c>
    </row>
    <row r="607" spans="1:7" ht="15.75" thickBot="1" x14ac:dyDescent="0.3">
      <c r="A607" s="507"/>
      <c r="B607" s="507"/>
      <c r="C607" s="217" t="s">
        <v>48</v>
      </c>
      <c r="D607" s="523" t="e">
        <f t="shared" si="22"/>
        <v>#VALUE!</v>
      </c>
      <c r="E607" s="523" t="e">
        <f t="shared" si="22"/>
        <v>#DIV/0!</v>
      </c>
      <c r="F607" s="523" t="e">
        <f t="shared" si="22"/>
        <v>#DIV/0!</v>
      </c>
      <c r="G607" s="523" t="e">
        <f t="shared" si="22"/>
        <v>#DIV/0!</v>
      </c>
    </row>
    <row r="608" spans="1:7" ht="15.75" thickBot="1" x14ac:dyDescent="0.3">
      <c r="A608" s="507"/>
      <c r="B608" s="507"/>
      <c r="C608" s="856" t="s">
        <v>759</v>
      </c>
      <c r="D608" s="857"/>
      <c r="E608" s="857"/>
      <c r="F608" s="857"/>
      <c r="G608" s="858"/>
    </row>
    <row r="609" spans="1:7" x14ac:dyDescent="0.25">
      <c r="A609" s="507"/>
      <c r="B609" s="507"/>
      <c r="C609" s="854"/>
      <c r="D609" s="516">
        <v>2020</v>
      </c>
      <c r="E609" s="516">
        <v>2021</v>
      </c>
      <c r="F609" s="516">
        <v>2022</v>
      </c>
      <c r="G609" s="516">
        <v>2023</v>
      </c>
    </row>
    <row r="610" spans="1:7" ht="15.75" thickBot="1" x14ac:dyDescent="0.3">
      <c r="A610" s="507"/>
      <c r="B610" s="507"/>
      <c r="C610" s="855"/>
      <c r="D610" s="518" t="s">
        <v>16</v>
      </c>
      <c r="E610" s="518" t="s">
        <v>16</v>
      </c>
      <c r="F610" s="518" t="s">
        <v>16</v>
      </c>
      <c r="G610" s="518" t="s">
        <v>16</v>
      </c>
    </row>
    <row r="611" spans="1:7" ht="15.75" thickBot="1" x14ac:dyDescent="0.3">
      <c r="A611" s="507"/>
      <c r="B611" s="507"/>
      <c r="C611" s="525" t="s">
        <v>104</v>
      </c>
      <c r="D611" s="526">
        <f>D612+D613+D614+D615</f>
        <v>0</v>
      </c>
      <c r="E611" s="526">
        <f>E612+E613+E614+E615</f>
        <v>0</v>
      </c>
      <c r="F611" s="526">
        <f>F612+F613+F614+F615</f>
        <v>0</v>
      </c>
      <c r="G611" s="526">
        <f>G612+G613+G614+G615</f>
        <v>0</v>
      </c>
    </row>
    <row r="612" spans="1:7" ht="15.75" thickBot="1" x14ac:dyDescent="0.3">
      <c r="A612" s="507"/>
      <c r="B612" s="507"/>
      <c r="C612" s="527" t="s">
        <v>51</v>
      </c>
      <c r="D612" s="526"/>
      <c r="E612" s="526"/>
      <c r="F612" s="526"/>
      <c r="G612" s="526"/>
    </row>
    <row r="613" spans="1:7" ht="15.75" thickBot="1" x14ac:dyDescent="0.3">
      <c r="A613" s="507"/>
      <c r="B613" s="507"/>
      <c r="C613" s="527" t="s">
        <v>105</v>
      </c>
      <c r="D613" s="526"/>
      <c r="E613" s="526"/>
      <c r="F613" s="526"/>
      <c r="G613" s="526"/>
    </row>
    <row r="614" spans="1:7" ht="15.75" thickBot="1" x14ac:dyDescent="0.3">
      <c r="A614" s="507"/>
      <c r="B614" s="507"/>
      <c r="C614" s="527" t="s">
        <v>106</v>
      </c>
      <c r="D614" s="526"/>
      <c r="E614" s="526"/>
      <c r="F614" s="526"/>
      <c r="G614" s="526"/>
    </row>
    <row r="615" spans="1:7" ht="15.75" thickBot="1" x14ac:dyDescent="0.3">
      <c r="A615" s="507"/>
      <c r="B615" s="507"/>
      <c r="C615" s="527" t="s">
        <v>107</v>
      </c>
      <c r="D615" s="526"/>
      <c r="E615" s="526"/>
      <c r="F615" s="526"/>
      <c r="G615" s="526"/>
    </row>
    <row r="616" spans="1:7" ht="15.75" thickBot="1" x14ac:dyDescent="0.3">
      <c r="A616" s="507"/>
      <c r="B616" s="507"/>
      <c r="C616" s="525" t="s">
        <v>108</v>
      </c>
      <c r="D616" s="528">
        <f>D617+D618+D619+D620</f>
        <v>4941.5379999999996</v>
      </c>
      <c r="E616" s="528">
        <f>E617+E618+E619+E620</f>
        <v>0</v>
      </c>
      <c r="F616" s="528">
        <f>F617+F618+F619+F620</f>
        <v>0</v>
      </c>
      <c r="G616" s="528">
        <f>G617+G618+G619+G620</f>
        <v>0</v>
      </c>
    </row>
    <row r="617" spans="1:7" ht="15.75" thickBot="1" x14ac:dyDescent="0.3">
      <c r="A617" s="507"/>
      <c r="B617" s="507"/>
      <c r="C617" s="527" t="s">
        <v>51</v>
      </c>
      <c r="D617" s="526">
        <f>+D603</f>
        <v>4941.5379999999996</v>
      </c>
      <c r="E617" s="526">
        <f>+E603</f>
        <v>0</v>
      </c>
      <c r="F617" s="526">
        <f>+F603</f>
        <v>0</v>
      </c>
      <c r="G617" s="526">
        <f>+G603</f>
        <v>0</v>
      </c>
    </row>
    <row r="618" spans="1:7" ht="15.75" thickBot="1" x14ac:dyDescent="0.3">
      <c r="A618" s="507"/>
      <c r="B618" s="507"/>
      <c r="C618" s="527" t="s">
        <v>105</v>
      </c>
      <c r="D618" s="526"/>
      <c r="E618" s="526"/>
      <c r="F618" s="526"/>
      <c r="G618" s="526"/>
    </row>
    <row r="619" spans="1:7" ht="15.75" thickBot="1" x14ac:dyDescent="0.3">
      <c r="A619" s="507"/>
      <c r="B619" s="507"/>
      <c r="C619" s="527" t="s">
        <v>106</v>
      </c>
      <c r="D619" s="526"/>
      <c r="E619" s="526"/>
      <c r="F619" s="526"/>
      <c r="G619" s="526"/>
    </row>
    <row r="620" spans="1:7" ht="15.75" thickBot="1" x14ac:dyDescent="0.3">
      <c r="A620" s="507"/>
      <c r="B620" s="507"/>
      <c r="C620" s="527" t="s">
        <v>107</v>
      </c>
      <c r="D620" s="526"/>
      <c r="E620" s="526"/>
      <c r="F620" s="526"/>
      <c r="G620" s="526"/>
    </row>
    <row r="621" spans="1:7" ht="15.75" thickBot="1" x14ac:dyDescent="0.3">
      <c r="A621" s="507"/>
      <c r="B621" s="507"/>
      <c r="C621" s="533" t="s">
        <v>760</v>
      </c>
      <c r="D621" s="528">
        <f>D611+D616</f>
        <v>4941.5379999999996</v>
      </c>
      <c r="E621" s="528">
        <f>E611+E616</f>
        <v>0</v>
      </c>
      <c r="F621" s="528">
        <f>F611+F616</f>
        <v>0</v>
      </c>
      <c r="G621" s="528">
        <f>G611+G616</f>
        <v>0</v>
      </c>
    </row>
    <row r="622" spans="1:7" ht="34.5" thickBot="1" x14ac:dyDescent="0.3">
      <c r="A622" s="507"/>
      <c r="B622" s="507"/>
      <c r="C622" s="552" t="s">
        <v>485</v>
      </c>
      <c r="D622" s="515" t="s">
        <v>761</v>
      </c>
      <c r="E622" s="540" t="s">
        <v>200</v>
      </c>
      <c r="F622" s="897" t="s">
        <v>762</v>
      </c>
      <c r="G622" s="878"/>
    </row>
    <row r="623" spans="1:7" ht="15.75" customHeight="1" thickBot="1" x14ac:dyDescent="0.3">
      <c r="A623" s="507"/>
      <c r="B623" s="507"/>
      <c r="C623" s="217" t="s">
        <v>38</v>
      </c>
      <c r="D623" s="778" t="s">
        <v>758</v>
      </c>
      <c r="E623" s="779"/>
      <c r="F623" s="779"/>
      <c r="G623" s="650"/>
    </row>
    <row r="624" spans="1:7" ht="15.75" thickBot="1" x14ac:dyDescent="0.3">
      <c r="A624" s="507"/>
      <c r="B624" s="507"/>
      <c r="C624" s="217" t="s">
        <v>40</v>
      </c>
      <c r="D624" s="851" t="s">
        <v>752</v>
      </c>
      <c r="E624" s="852"/>
      <c r="F624" s="852"/>
      <c r="G624" s="853"/>
    </row>
    <row r="625" spans="1:7" x14ac:dyDescent="0.25">
      <c r="A625" s="507"/>
      <c r="B625" s="507"/>
      <c r="C625" s="854"/>
      <c r="D625" s="516">
        <v>2020</v>
      </c>
      <c r="E625" s="516">
        <v>2021</v>
      </c>
      <c r="F625" s="516">
        <v>2022</v>
      </c>
      <c r="G625" s="516">
        <v>2023</v>
      </c>
    </row>
    <row r="626" spans="1:7" ht="15.75" thickBot="1" x14ac:dyDescent="0.3">
      <c r="A626" s="507"/>
      <c r="B626" s="507"/>
      <c r="C626" s="855"/>
      <c r="D626" s="518" t="s">
        <v>16</v>
      </c>
      <c r="E626" s="518" t="s">
        <v>16</v>
      </c>
      <c r="F626" s="518" t="s">
        <v>16</v>
      </c>
      <c r="G626" s="518" t="s">
        <v>16</v>
      </c>
    </row>
    <row r="627" spans="1:7" ht="15.75" thickBot="1" x14ac:dyDescent="0.3">
      <c r="A627" s="507"/>
      <c r="B627" s="507"/>
      <c r="C627" s="217" t="s">
        <v>42</v>
      </c>
      <c r="D627" s="565">
        <v>600</v>
      </c>
      <c r="E627" s="565"/>
      <c r="F627" s="553"/>
      <c r="G627" s="553"/>
    </row>
    <row r="628" spans="1:7" ht="15.75" thickBot="1" x14ac:dyDescent="0.3">
      <c r="A628" s="507"/>
      <c r="B628" s="507"/>
      <c r="C628" s="217" t="s">
        <v>43</v>
      </c>
      <c r="D628" s="522">
        <v>7918.6329999999998</v>
      </c>
      <c r="E628" s="522"/>
      <c r="F628" s="520"/>
      <c r="G628" s="520"/>
    </row>
    <row r="629" spans="1:7" ht="15.75" thickBot="1" x14ac:dyDescent="0.3">
      <c r="A629" s="507"/>
      <c r="B629" s="507"/>
      <c r="C629" s="217" t="s">
        <v>44</v>
      </c>
      <c r="D629" s="520">
        <f>D628/D627</f>
        <v>13.197721666666666</v>
      </c>
      <c r="E629" s="520" t="e">
        <f>E628/E627</f>
        <v>#DIV/0!</v>
      </c>
      <c r="F629" s="520" t="e">
        <f>F628/F627</f>
        <v>#DIV/0!</v>
      </c>
      <c r="G629" s="520" t="e">
        <f>G628/G627</f>
        <v>#DIV/0!</v>
      </c>
    </row>
    <row r="630" spans="1:7" ht="15.75" thickBot="1" x14ac:dyDescent="0.3">
      <c r="A630" s="507"/>
      <c r="B630" s="507"/>
      <c r="C630" s="217" t="s">
        <v>45</v>
      </c>
      <c r="D630" s="523" t="e">
        <f t="shared" ref="D630:G632" si="23">D627/C627-1</f>
        <v>#VALUE!</v>
      </c>
      <c r="E630" s="523">
        <f t="shared" si="23"/>
        <v>-1</v>
      </c>
      <c r="F630" s="523" t="e">
        <f t="shared" si="23"/>
        <v>#DIV/0!</v>
      </c>
      <c r="G630" s="523" t="e">
        <f t="shared" si="23"/>
        <v>#DIV/0!</v>
      </c>
    </row>
    <row r="631" spans="1:7" ht="15.75" thickBot="1" x14ac:dyDescent="0.3">
      <c r="A631" s="507"/>
      <c r="B631" s="507"/>
      <c r="C631" s="217" t="s">
        <v>47</v>
      </c>
      <c r="D631" s="523" t="e">
        <f t="shared" si="23"/>
        <v>#VALUE!</v>
      </c>
      <c r="E631" s="523">
        <f t="shared" si="23"/>
        <v>-1</v>
      </c>
      <c r="F631" s="523" t="e">
        <f t="shared" si="23"/>
        <v>#DIV/0!</v>
      </c>
      <c r="G631" s="523" t="e">
        <f t="shared" si="23"/>
        <v>#DIV/0!</v>
      </c>
    </row>
    <row r="632" spans="1:7" ht="15.75" thickBot="1" x14ac:dyDescent="0.3">
      <c r="A632" s="507"/>
      <c r="B632" s="507"/>
      <c r="C632" s="217" t="s">
        <v>48</v>
      </c>
      <c r="D632" s="523" t="e">
        <f t="shared" si="23"/>
        <v>#VALUE!</v>
      </c>
      <c r="E632" s="523" t="e">
        <f t="shared" si="23"/>
        <v>#DIV/0!</v>
      </c>
      <c r="F632" s="523" t="e">
        <f t="shared" si="23"/>
        <v>#DIV/0!</v>
      </c>
      <c r="G632" s="523" t="e">
        <f t="shared" si="23"/>
        <v>#DIV/0!</v>
      </c>
    </row>
    <row r="633" spans="1:7" ht="15.75" thickBot="1" x14ac:dyDescent="0.3">
      <c r="A633" s="507"/>
      <c r="B633" s="507"/>
      <c r="C633" s="856" t="s">
        <v>763</v>
      </c>
      <c r="D633" s="857"/>
      <c r="E633" s="857"/>
      <c r="F633" s="857"/>
      <c r="G633" s="858"/>
    </row>
    <row r="634" spans="1:7" x14ac:dyDescent="0.25">
      <c r="A634" s="507"/>
      <c r="B634" s="507"/>
      <c r="C634" s="854"/>
      <c r="D634" s="516">
        <v>2020</v>
      </c>
      <c r="E634" s="516">
        <v>2021</v>
      </c>
      <c r="F634" s="516">
        <v>2022</v>
      </c>
      <c r="G634" s="516">
        <v>2023</v>
      </c>
    </row>
    <row r="635" spans="1:7" ht="15.75" thickBot="1" x14ac:dyDescent="0.3">
      <c r="A635" s="507"/>
      <c r="B635" s="507"/>
      <c r="C635" s="855"/>
      <c r="D635" s="518" t="s">
        <v>16</v>
      </c>
      <c r="E635" s="518" t="s">
        <v>16</v>
      </c>
      <c r="F635" s="518" t="s">
        <v>16</v>
      </c>
      <c r="G635" s="518" t="s">
        <v>16</v>
      </c>
    </row>
    <row r="636" spans="1:7" ht="15.75" thickBot="1" x14ac:dyDescent="0.3">
      <c r="A636" s="507"/>
      <c r="B636" s="507"/>
      <c r="C636" s="525" t="s">
        <v>104</v>
      </c>
      <c r="D636" s="526">
        <f>D637+D638+D639+D640</f>
        <v>0</v>
      </c>
      <c r="E636" s="526">
        <f>E637+E638+E639+E640</f>
        <v>0</v>
      </c>
      <c r="F636" s="526">
        <f>F637+F638+F639+F640</f>
        <v>0</v>
      </c>
      <c r="G636" s="526">
        <f>G637+G638+G639+G640</f>
        <v>0</v>
      </c>
    </row>
    <row r="637" spans="1:7" ht="15.75" thickBot="1" x14ac:dyDescent="0.3">
      <c r="A637" s="507"/>
      <c r="B637" s="507"/>
      <c r="C637" s="527" t="s">
        <v>51</v>
      </c>
      <c r="D637" s="526"/>
      <c r="E637" s="526"/>
      <c r="F637" s="526"/>
      <c r="G637" s="526"/>
    </row>
    <row r="638" spans="1:7" ht="15.75" thickBot="1" x14ac:dyDescent="0.3">
      <c r="A638" s="507"/>
      <c r="B638" s="507"/>
      <c r="C638" s="527" t="s">
        <v>105</v>
      </c>
      <c r="D638" s="526"/>
      <c r="E638" s="526"/>
      <c r="F638" s="526"/>
      <c r="G638" s="526"/>
    </row>
    <row r="639" spans="1:7" ht="15.75" thickBot="1" x14ac:dyDescent="0.3">
      <c r="A639" s="507"/>
      <c r="B639" s="507"/>
      <c r="C639" s="527" t="s">
        <v>106</v>
      </c>
      <c r="D639" s="526"/>
      <c r="E639" s="526"/>
      <c r="F639" s="526"/>
      <c r="G639" s="526"/>
    </row>
    <row r="640" spans="1:7" ht="15.75" thickBot="1" x14ac:dyDescent="0.3">
      <c r="A640" s="507"/>
      <c r="B640" s="507"/>
      <c r="C640" s="527" t="s">
        <v>107</v>
      </c>
      <c r="D640" s="526"/>
      <c r="E640" s="526"/>
      <c r="F640" s="526"/>
      <c r="G640" s="526"/>
    </row>
    <row r="641" spans="1:7" ht="15.75" thickBot="1" x14ac:dyDescent="0.3">
      <c r="A641" s="507"/>
      <c r="B641" s="507"/>
      <c r="C641" s="525" t="s">
        <v>108</v>
      </c>
      <c r="D641" s="528">
        <f>D642+D643+D644+D645</f>
        <v>7918.6329999999998</v>
      </c>
      <c r="E641" s="528">
        <f>E642+E643+E644+E645</f>
        <v>0</v>
      </c>
      <c r="F641" s="528">
        <f>F642+F643+F644+F645</f>
        <v>0</v>
      </c>
      <c r="G641" s="528">
        <f>G642+G643+G644+G645</f>
        <v>0</v>
      </c>
    </row>
    <row r="642" spans="1:7" ht="15.75" thickBot="1" x14ac:dyDescent="0.3">
      <c r="A642" s="507"/>
      <c r="B642" s="507"/>
      <c r="C642" s="527" t="s">
        <v>51</v>
      </c>
      <c r="D642" s="526">
        <f>+D628</f>
        <v>7918.6329999999998</v>
      </c>
      <c r="E642" s="526">
        <f>+E628</f>
        <v>0</v>
      </c>
      <c r="F642" s="526">
        <f>+F628</f>
        <v>0</v>
      </c>
      <c r="G642" s="526">
        <f>+G628</f>
        <v>0</v>
      </c>
    </row>
    <row r="643" spans="1:7" ht="15.75" thickBot="1" x14ac:dyDescent="0.3">
      <c r="A643" s="507"/>
      <c r="B643" s="507"/>
      <c r="C643" s="527" t="s">
        <v>105</v>
      </c>
      <c r="D643" s="526"/>
      <c r="E643" s="526"/>
      <c r="F643" s="526"/>
      <c r="G643" s="526"/>
    </row>
    <row r="644" spans="1:7" ht="15.75" thickBot="1" x14ac:dyDescent="0.3">
      <c r="A644" s="507"/>
      <c r="B644" s="507"/>
      <c r="C644" s="527" t="s">
        <v>106</v>
      </c>
      <c r="D644" s="526"/>
      <c r="E644" s="526"/>
      <c r="F644" s="526"/>
      <c r="G644" s="526"/>
    </row>
    <row r="645" spans="1:7" ht="15.75" thickBot="1" x14ac:dyDescent="0.3">
      <c r="A645" s="507"/>
      <c r="B645" s="507"/>
      <c r="C645" s="527" t="s">
        <v>107</v>
      </c>
      <c r="D645" s="526"/>
      <c r="E645" s="526"/>
      <c r="F645" s="526"/>
      <c r="G645" s="526"/>
    </row>
    <row r="646" spans="1:7" ht="15.75" thickBot="1" x14ac:dyDescent="0.3">
      <c r="A646" s="507"/>
      <c r="B646" s="507"/>
      <c r="C646" s="533" t="s">
        <v>764</v>
      </c>
      <c r="D646" s="528">
        <f>D636+D641</f>
        <v>7918.6329999999998</v>
      </c>
      <c r="E646" s="528">
        <f>E636+E641</f>
        <v>0</v>
      </c>
      <c r="F646" s="528">
        <f>F636+F641</f>
        <v>0</v>
      </c>
      <c r="G646" s="528">
        <f>G636+G641</f>
        <v>0</v>
      </c>
    </row>
    <row r="647" spans="1:7" ht="34.5" thickBot="1" x14ac:dyDescent="0.3">
      <c r="A647" s="507"/>
      <c r="B647" s="507"/>
      <c r="C647" s="552" t="s">
        <v>490</v>
      </c>
      <c r="D647" s="515" t="s">
        <v>765</v>
      </c>
      <c r="E647" s="540" t="s">
        <v>200</v>
      </c>
      <c r="F647" s="897" t="s">
        <v>766</v>
      </c>
      <c r="G647" s="878"/>
    </row>
    <row r="648" spans="1:7" ht="15.75" customHeight="1" thickBot="1" x14ac:dyDescent="0.3">
      <c r="A648" s="507"/>
      <c r="B648" s="507"/>
      <c r="C648" s="217" t="s">
        <v>38</v>
      </c>
      <c r="D648" s="778" t="s">
        <v>767</v>
      </c>
      <c r="E648" s="779"/>
      <c r="F648" s="779"/>
      <c r="G648" s="650"/>
    </row>
    <row r="649" spans="1:7" ht="15.75" thickBot="1" x14ac:dyDescent="0.3">
      <c r="A649" s="507"/>
      <c r="B649" s="507"/>
      <c r="C649" s="217" t="s">
        <v>40</v>
      </c>
      <c r="D649" s="851" t="s">
        <v>752</v>
      </c>
      <c r="E649" s="852"/>
      <c r="F649" s="852"/>
      <c r="G649" s="853"/>
    </row>
    <row r="650" spans="1:7" x14ac:dyDescent="0.25">
      <c r="A650" s="507"/>
      <c r="B650" s="507"/>
      <c r="C650" s="854"/>
      <c r="D650" s="516">
        <v>2020</v>
      </c>
      <c r="E650" s="516">
        <v>2021</v>
      </c>
      <c r="F650" s="516">
        <v>2022</v>
      </c>
      <c r="G650" s="516">
        <v>2023</v>
      </c>
    </row>
    <row r="651" spans="1:7" ht="15.75" thickBot="1" x14ac:dyDescent="0.3">
      <c r="A651" s="507"/>
      <c r="B651" s="507"/>
      <c r="C651" s="855"/>
      <c r="D651" s="518" t="s">
        <v>16</v>
      </c>
      <c r="E651" s="518" t="s">
        <v>16</v>
      </c>
      <c r="F651" s="518" t="s">
        <v>16</v>
      </c>
      <c r="G651" s="518" t="s">
        <v>16</v>
      </c>
    </row>
    <row r="652" spans="1:7" ht="15.75" thickBot="1" x14ac:dyDescent="0.3">
      <c r="A652" s="507"/>
      <c r="B652" s="507"/>
      <c r="C652" s="217" t="s">
        <v>42</v>
      </c>
      <c r="D652" s="565">
        <v>1500</v>
      </c>
      <c r="E652" s="565"/>
      <c r="F652" s="553"/>
      <c r="G652" s="553"/>
    </row>
    <row r="653" spans="1:7" ht="15.75" thickBot="1" x14ac:dyDescent="0.3">
      <c r="A653" s="507"/>
      <c r="B653" s="507"/>
      <c r="C653" s="217" t="s">
        <v>43</v>
      </c>
      <c r="D653" s="522">
        <v>27212.647000000001</v>
      </c>
      <c r="E653" s="522"/>
      <c r="F653" s="520"/>
      <c r="G653" s="520"/>
    </row>
    <row r="654" spans="1:7" ht="15.75" thickBot="1" x14ac:dyDescent="0.3">
      <c r="A654" s="507"/>
      <c r="B654" s="507"/>
      <c r="C654" s="217" t="s">
        <v>44</v>
      </c>
      <c r="D654" s="520">
        <f>D653/D652</f>
        <v>18.141764666666667</v>
      </c>
      <c r="E654" s="520" t="e">
        <f>E653/E652</f>
        <v>#DIV/0!</v>
      </c>
      <c r="F654" s="520" t="e">
        <f>F653/F652</f>
        <v>#DIV/0!</v>
      </c>
      <c r="G654" s="520" t="e">
        <f>G653/G652</f>
        <v>#DIV/0!</v>
      </c>
    </row>
    <row r="655" spans="1:7" ht="15.75" thickBot="1" x14ac:dyDescent="0.3">
      <c r="A655" s="507"/>
      <c r="B655" s="507"/>
      <c r="C655" s="217" t="s">
        <v>45</v>
      </c>
      <c r="D655" s="523" t="e">
        <f t="shared" ref="D655:G657" si="24">D652/C652-1</f>
        <v>#VALUE!</v>
      </c>
      <c r="E655" s="523">
        <f t="shared" si="24"/>
        <v>-1</v>
      </c>
      <c r="F655" s="523" t="e">
        <f t="shared" si="24"/>
        <v>#DIV/0!</v>
      </c>
      <c r="G655" s="523" t="e">
        <f t="shared" si="24"/>
        <v>#DIV/0!</v>
      </c>
    </row>
    <row r="656" spans="1:7" ht="15.75" thickBot="1" x14ac:dyDescent="0.3">
      <c r="A656" s="507"/>
      <c r="B656" s="507"/>
      <c r="C656" s="217" t="s">
        <v>47</v>
      </c>
      <c r="D656" s="523" t="e">
        <f t="shared" si="24"/>
        <v>#VALUE!</v>
      </c>
      <c r="E656" s="523">
        <f t="shared" si="24"/>
        <v>-1</v>
      </c>
      <c r="F656" s="523" t="e">
        <f t="shared" si="24"/>
        <v>#DIV/0!</v>
      </c>
      <c r="G656" s="523" t="e">
        <f t="shared" si="24"/>
        <v>#DIV/0!</v>
      </c>
    </row>
    <row r="657" spans="1:7" ht="15.75" thickBot="1" x14ac:dyDescent="0.3">
      <c r="A657" s="507"/>
      <c r="B657" s="507"/>
      <c r="C657" s="217" t="s">
        <v>48</v>
      </c>
      <c r="D657" s="523" t="e">
        <f t="shared" si="24"/>
        <v>#VALUE!</v>
      </c>
      <c r="E657" s="523" t="e">
        <f t="shared" si="24"/>
        <v>#DIV/0!</v>
      </c>
      <c r="F657" s="523" t="e">
        <f t="shared" si="24"/>
        <v>#DIV/0!</v>
      </c>
      <c r="G657" s="523" t="e">
        <f t="shared" si="24"/>
        <v>#DIV/0!</v>
      </c>
    </row>
    <row r="658" spans="1:7" ht="15.75" thickBot="1" x14ac:dyDescent="0.3">
      <c r="A658" s="507"/>
      <c r="B658" s="507"/>
      <c r="C658" s="856" t="s">
        <v>768</v>
      </c>
      <c r="D658" s="857"/>
      <c r="E658" s="857"/>
      <c r="F658" s="857"/>
      <c r="G658" s="858"/>
    </row>
    <row r="659" spans="1:7" x14ac:dyDescent="0.25">
      <c r="A659" s="507"/>
      <c r="B659" s="507"/>
      <c r="C659" s="854"/>
      <c r="D659" s="516">
        <v>2020</v>
      </c>
      <c r="E659" s="516">
        <v>2021</v>
      </c>
      <c r="F659" s="516">
        <v>2022</v>
      </c>
      <c r="G659" s="516">
        <v>2023</v>
      </c>
    </row>
    <row r="660" spans="1:7" ht="15.75" thickBot="1" x14ac:dyDescent="0.3">
      <c r="A660" s="507"/>
      <c r="B660" s="507"/>
      <c r="C660" s="855"/>
      <c r="D660" s="518" t="s">
        <v>16</v>
      </c>
      <c r="E660" s="518" t="s">
        <v>16</v>
      </c>
      <c r="F660" s="518" t="s">
        <v>16</v>
      </c>
      <c r="G660" s="518" t="s">
        <v>16</v>
      </c>
    </row>
    <row r="661" spans="1:7" ht="15.75" thickBot="1" x14ac:dyDescent="0.3">
      <c r="A661" s="507"/>
      <c r="B661" s="507"/>
      <c r="C661" s="525" t="s">
        <v>104</v>
      </c>
      <c r="D661" s="526">
        <f>D662+D663+D664+D665</f>
        <v>0</v>
      </c>
      <c r="E661" s="526">
        <f>E662+E663+E664+E665</f>
        <v>0</v>
      </c>
      <c r="F661" s="526">
        <f>F662+F663+F664+F665</f>
        <v>0</v>
      </c>
      <c r="G661" s="526">
        <f>G662+G663+G664+G665</f>
        <v>0</v>
      </c>
    </row>
    <row r="662" spans="1:7" ht="15.75" thickBot="1" x14ac:dyDescent="0.3">
      <c r="A662" s="507"/>
      <c r="B662" s="507"/>
      <c r="C662" s="527" t="s">
        <v>51</v>
      </c>
      <c r="D662" s="526"/>
      <c r="E662" s="526"/>
      <c r="F662" s="526"/>
      <c r="G662" s="526"/>
    </row>
    <row r="663" spans="1:7" ht="15.75" thickBot="1" x14ac:dyDescent="0.3">
      <c r="A663" s="507"/>
      <c r="B663" s="507"/>
      <c r="C663" s="527" t="s">
        <v>105</v>
      </c>
      <c r="D663" s="526"/>
      <c r="E663" s="526"/>
      <c r="F663" s="526"/>
      <c r="G663" s="526"/>
    </row>
    <row r="664" spans="1:7" ht="15.75" thickBot="1" x14ac:dyDescent="0.3">
      <c r="A664" s="507"/>
      <c r="B664" s="507"/>
      <c r="C664" s="527" t="s">
        <v>106</v>
      </c>
      <c r="D664" s="526"/>
      <c r="E664" s="526"/>
      <c r="F664" s="526"/>
      <c r="G664" s="526"/>
    </row>
    <row r="665" spans="1:7" ht="15.75" thickBot="1" x14ac:dyDescent="0.3">
      <c r="A665" s="507"/>
      <c r="B665" s="507"/>
      <c r="C665" s="527" t="s">
        <v>107</v>
      </c>
      <c r="D665" s="526"/>
      <c r="E665" s="526"/>
      <c r="F665" s="526"/>
      <c r="G665" s="526"/>
    </row>
    <row r="666" spans="1:7" ht="15.75" thickBot="1" x14ac:dyDescent="0.3">
      <c r="A666" s="507"/>
      <c r="B666" s="507"/>
      <c r="C666" s="525" t="s">
        <v>108</v>
      </c>
      <c r="D666" s="528">
        <f>D667+D668+D669+D670</f>
        <v>27212.647000000001</v>
      </c>
      <c r="E666" s="528">
        <f>E667+E668+E669+E670</f>
        <v>0</v>
      </c>
      <c r="F666" s="528">
        <f>F667+F668+F669+F670</f>
        <v>0</v>
      </c>
      <c r="G666" s="528">
        <f>G667+G668+G669+G670</f>
        <v>0</v>
      </c>
    </row>
    <row r="667" spans="1:7" ht="15.75" thickBot="1" x14ac:dyDescent="0.3">
      <c r="A667" s="507"/>
      <c r="B667" s="507"/>
      <c r="C667" s="527" t="s">
        <v>51</v>
      </c>
      <c r="D667" s="526">
        <f>+D653</f>
        <v>27212.647000000001</v>
      </c>
      <c r="E667" s="526">
        <f>+E653</f>
        <v>0</v>
      </c>
      <c r="F667" s="526">
        <f>+F653</f>
        <v>0</v>
      </c>
      <c r="G667" s="526">
        <f>+G653</f>
        <v>0</v>
      </c>
    </row>
    <row r="668" spans="1:7" ht="15.75" thickBot="1" x14ac:dyDescent="0.3">
      <c r="A668" s="507"/>
      <c r="B668" s="507"/>
      <c r="C668" s="527" t="s">
        <v>105</v>
      </c>
      <c r="D668" s="526"/>
      <c r="E668" s="526"/>
      <c r="F668" s="526"/>
      <c r="G668" s="526"/>
    </row>
    <row r="669" spans="1:7" ht="15.75" thickBot="1" x14ac:dyDescent="0.3">
      <c r="A669" s="507"/>
      <c r="B669" s="507"/>
      <c r="C669" s="527" t="s">
        <v>106</v>
      </c>
      <c r="D669" s="526"/>
      <c r="E669" s="526"/>
      <c r="F669" s="526"/>
      <c r="G669" s="526"/>
    </row>
    <row r="670" spans="1:7" ht="15.75" thickBot="1" x14ac:dyDescent="0.3">
      <c r="A670" s="507"/>
      <c r="B670" s="507"/>
      <c r="C670" s="527" t="s">
        <v>107</v>
      </c>
      <c r="D670" s="526"/>
      <c r="E670" s="526"/>
      <c r="F670" s="526"/>
      <c r="G670" s="526"/>
    </row>
    <row r="671" spans="1:7" ht="15.75" thickBot="1" x14ac:dyDescent="0.3">
      <c r="A671" s="507"/>
      <c r="B671" s="507"/>
      <c r="C671" s="533" t="s">
        <v>769</v>
      </c>
      <c r="D671" s="528">
        <f>D661+D666</f>
        <v>27212.647000000001</v>
      </c>
      <c r="E671" s="528">
        <f>E661+E666</f>
        <v>0</v>
      </c>
      <c r="F671" s="528">
        <f>F661+F666</f>
        <v>0</v>
      </c>
      <c r="G671" s="528">
        <f>G661+G666</f>
        <v>0</v>
      </c>
    </row>
    <row r="672" spans="1:7" ht="34.5" thickBot="1" x14ac:dyDescent="0.3">
      <c r="A672" s="507"/>
      <c r="B672" s="507"/>
      <c r="C672" s="552" t="s">
        <v>495</v>
      </c>
      <c r="D672" s="515" t="s">
        <v>770</v>
      </c>
      <c r="E672" s="540" t="s">
        <v>200</v>
      </c>
      <c r="F672" s="897" t="s">
        <v>771</v>
      </c>
      <c r="G672" s="878"/>
    </row>
    <row r="673" spans="1:7" ht="15.75" customHeight="1" thickBot="1" x14ac:dyDescent="0.3">
      <c r="A673" s="507"/>
      <c r="B673" s="507"/>
      <c r="C673" s="217" t="s">
        <v>38</v>
      </c>
      <c r="D673" s="778" t="s">
        <v>772</v>
      </c>
      <c r="E673" s="779"/>
      <c r="F673" s="779"/>
      <c r="G673" s="650"/>
    </row>
    <row r="674" spans="1:7" ht="15.75" thickBot="1" x14ac:dyDescent="0.3">
      <c r="A674" s="507"/>
      <c r="B674" s="507"/>
      <c r="C674" s="217" t="s">
        <v>40</v>
      </c>
      <c r="D674" s="851" t="s">
        <v>752</v>
      </c>
      <c r="E674" s="852"/>
      <c r="F674" s="852"/>
      <c r="G674" s="853"/>
    </row>
    <row r="675" spans="1:7" x14ac:dyDescent="0.25">
      <c r="A675" s="507"/>
      <c r="B675" s="507"/>
      <c r="C675" s="854"/>
      <c r="D675" s="516">
        <v>2020</v>
      </c>
      <c r="E675" s="516">
        <v>2021</v>
      </c>
      <c r="F675" s="516">
        <v>2022</v>
      </c>
      <c r="G675" s="516">
        <v>2023</v>
      </c>
    </row>
    <row r="676" spans="1:7" ht="15.75" thickBot="1" x14ac:dyDescent="0.3">
      <c r="A676" s="507"/>
      <c r="B676" s="507"/>
      <c r="C676" s="855"/>
      <c r="D676" s="518" t="s">
        <v>16</v>
      </c>
      <c r="E676" s="518" t="s">
        <v>16</v>
      </c>
      <c r="F676" s="518" t="s">
        <v>16</v>
      </c>
      <c r="G676" s="518" t="s">
        <v>16</v>
      </c>
    </row>
    <row r="677" spans="1:7" ht="15.75" thickBot="1" x14ac:dyDescent="0.3">
      <c r="A677" s="507"/>
      <c r="B677" s="507"/>
      <c r="C677" s="217" t="s">
        <v>42</v>
      </c>
      <c r="D677" s="565">
        <v>600</v>
      </c>
      <c r="E677" s="565"/>
      <c r="F677" s="553"/>
      <c r="G677" s="553"/>
    </row>
    <row r="678" spans="1:7" ht="15.75" thickBot="1" x14ac:dyDescent="0.3">
      <c r="A678" s="507"/>
      <c r="B678" s="507"/>
      <c r="C678" s="217" t="s">
        <v>43</v>
      </c>
      <c r="D678" s="522">
        <v>11482.904</v>
      </c>
      <c r="E678" s="522"/>
      <c r="F678" s="520"/>
      <c r="G678" s="520"/>
    </row>
    <row r="679" spans="1:7" ht="15.75" thickBot="1" x14ac:dyDescent="0.3">
      <c r="A679" s="507"/>
      <c r="B679" s="507"/>
      <c r="C679" s="217" t="s">
        <v>44</v>
      </c>
      <c r="D679" s="520">
        <f>D678/D677</f>
        <v>19.138173333333334</v>
      </c>
      <c r="E679" s="520" t="e">
        <f>E678/E677</f>
        <v>#DIV/0!</v>
      </c>
      <c r="F679" s="520" t="e">
        <f>F678/F677</f>
        <v>#DIV/0!</v>
      </c>
      <c r="G679" s="520" t="e">
        <f>G678/G677</f>
        <v>#DIV/0!</v>
      </c>
    </row>
    <row r="680" spans="1:7" ht="15.75" thickBot="1" x14ac:dyDescent="0.3">
      <c r="A680" s="507"/>
      <c r="B680" s="507"/>
      <c r="C680" s="217" t="s">
        <v>45</v>
      </c>
      <c r="D680" s="523" t="e">
        <f t="shared" ref="D680:G682" si="25">D677/C677-1</f>
        <v>#VALUE!</v>
      </c>
      <c r="E680" s="523">
        <f t="shared" si="25"/>
        <v>-1</v>
      </c>
      <c r="F680" s="523" t="e">
        <f t="shared" si="25"/>
        <v>#DIV/0!</v>
      </c>
      <c r="G680" s="523" t="e">
        <f t="shared" si="25"/>
        <v>#DIV/0!</v>
      </c>
    </row>
    <row r="681" spans="1:7" ht="15.75" thickBot="1" x14ac:dyDescent="0.3">
      <c r="A681" s="507"/>
      <c r="B681" s="507"/>
      <c r="C681" s="217" t="s">
        <v>47</v>
      </c>
      <c r="D681" s="523" t="e">
        <f t="shared" si="25"/>
        <v>#VALUE!</v>
      </c>
      <c r="E681" s="523">
        <f t="shared" si="25"/>
        <v>-1</v>
      </c>
      <c r="F681" s="523" t="e">
        <f t="shared" si="25"/>
        <v>#DIV/0!</v>
      </c>
      <c r="G681" s="523" t="e">
        <f t="shared" si="25"/>
        <v>#DIV/0!</v>
      </c>
    </row>
    <row r="682" spans="1:7" ht="15.75" thickBot="1" x14ac:dyDescent="0.3">
      <c r="A682" s="507"/>
      <c r="B682" s="507"/>
      <c r="C682" s="217" t="s">
        <v>48</v>
      </c>
      <c r="D682" s="523" t="e">
        <f t="shared" si="25"/>
        <v>#VALUE!</v>
      </c>
      <c r="E682" s="523" t="e">
        <f t="shared" si="25"/>
        <v>#DIV/0!</v>
      </c>
      <c r="F682" s="523" t="e">
        <f t="shared" si="25"/>
        <v>#DIV/0!</v>
      </c>
      <c r="G682" s="523" t="e">
        <f t="shared" si="25"/>
        <v>#DIV/0!</v>
      </c>
    </row>
    <row r="683" spans="1:7" ht="15.75" thickBot="1" x14ac:dyDescent="0.3">
      <c r="A683" s="507"/>
      <c r="B683" s="507"/>
      <c r="C683" s="856" t="s">
        <v>773</v>
      </c>
      <c r="D683" s="857"/>
      <c r="E683" s="857"/>
      <c r="F683" s="857"/>
      <c r="G683" s="858"/>
    </row>
    <row r="684" spans="1:7" x14ac:dyDescent="0.25">
      <c r="A684" s="507"/>
      <c r="B684" s="507"/>
      <c r="C684" s="854"/>
      <c r="D684" s="516">
        <v>2020</v>
      </c>
      <c r="E684" s="516">
        <v>2021</v>
      </c>
      <c r="F684" s="516">
        <v>2022</v>
      </c>
      <c r="G684" s="516">
        <v>2023</v>
      </c>
    </row>
    <row r="685" spans="1:7" ht="15.75" thickBot="1" x14ac:dyDescent="0.3">
      <c r="A685" s="507"/>
      <c r="B685" s="507"/>
      <c r="C685" s="855"/>
      <c r="D685" s="518" t="s">
        <v>16</v>
      </c>
      <c r="E685" s="518" t="s">
        <v>16</v>
      </c>
      <c r="F685" s="518" t="s">
        <v>16</v>
      </c>
      <c r="G685" s="518" t="s">
        <v>16</v>
      </c>
    </row>
    <row r="686" spans="1:7" ht="15.75" thickBot="1" x14ac:dyDescent="0.3">
      <c r="A686" s="507"/>
      <c r="B686" s="507"/>
      <c r="C686" s="525" t="s">
        <v>104</v>
      </c>
      <c r="D686" s="526">
        <f>D687+D688+D689+D690</f>
        <v>0</v>
      </c>
      <c r="E686" s="526">
        <f>E687+E688+E689+E690</f>
        <v>0</v>
      </c>
      <c r="F686" s="526">
        <f>F687+F688+F689+F690</f>
        <v>0</v>
      </c>
      <c r="G686" s="526">
        <f>G687+G688+G689+G690</f>
        <v>0</v>
      </c>
    </row>
    <row r="687" spans="1:7" ht="15.75" thickBot="1" x14ac:dyDescent="0.3">
      <c r="A687" s="507"/>
      <c r="B687" s="507"/>
      <c r="C687" s="527" t="s">
        <v>51</v>
      </c>
      <c r="D687" s="526"/>
      <c r="E687" s="526"/>
      <c r="F687" s="526"/>
      <c r="G687" s="526"/>
    </row>
    <row r="688" spans="1:7" ht="15.75" thickBot="1" x14ac:dyDescent="0.3">
      <c r="A688" s="507"/>
      <c r="B688" s="507"/>
      <c r="C688" s="527" t="s">
        <v>105</v>
      </c>
      <c r="D688" s="526"/>
      <c r="E688" s="526"/>
      <c r="F688" s="526"/>
      <c r="G688" s="526"/>
    </row>
    <row r="689" spans="1:7" ht="15.75" thickBot="1" x14ac:dyDescent="0.3">
      <c r="A689" s="507"/>
      <c r="B689" s="507"/>
      <c r="C689" s="527" t="s">
        <v>106</v>
      </c>
      <c r="D689" s="526"/>
      <c r="E689" s="526"/>
      <c r="F689" s="526"/>
      <c r="G689" s="526"/>
    </row>
    <row r="690" spans="1:7" ht="15.75" thickBot="1" x14ac:dyDescent="0.3">
      <c r="A690" s="507"/>
      <c r="B690" s="507"/>
      <c r="C690" s="527" t="s">
        <v>107</v>
      </c>
      <c r="D690" s="526"/>
      <c r="E690" s="526"/>
      <c r="F690" s="526"/>
      <c r="G690" s="526"/>
    </row>
    <row r="691" spans="1:7" ht="15.75" thickBot="1" x14ac:dyDescent="0.3">
      <c r="A691" s="507"/>
      <c r="B691" s="507"/>
      <c r="C691" s="525" t="s">
        <v>108</v>
      </c>
      <c r="D691" s="528">
        <f>D692+D693+D694+D695</f>
        <v>11482.904</v>
      </c>
      <c r="E691" s="528">
        <f>E692+E693+E694+E695</f>
        <v>0</v>
      </c>
      <c r="F691" s="528">
        <f>F692+F693+F694+F695</f>
        <v>0</v>
      </c>
      <c r="G691" s="528">
        <f>G692+G693+G694+G695</f>
        <v>0</v>
      </c>
    </row>
    <row r="692" spans="1:7" ht="15.75" thickBot="1" x14ac:dyDescent="0.3">
      <c r="A692" s="507"/>
      <c r="B692" s="507"/>
      <c r="C692" s="527" t="s">
        <v>51</v>
      </c>
      <c r="D692" s="526">
        <f>+D678</f>
        <v>11482.904</v>
      </c>
      <c r="E692" s="526">
        <f>+E678</f>
        <v>0</v>
      </c>
      <c r="F692" s="526">
        <f>+F678</f>
        <v>0</v>
      </c>
      <c r="G692" s="526">
        <f>+G678</f>
        <v>0</v>
      </c>
    </row>
    <row r="693" spans="1:7" ht="15.75" thickBot="1" x14ac:dyDescent="0.3">
      <c r="A693" s="507"/>
      <c r="B693" s="507"/>
      <c r="C693" s="527" t="s">
        <v>105</v>
      </c>
      <c r="D693" s="526"/>
      <c r="E693" s="526"/>
      <c r="F693" s="526"/>
      <c r="G693" s="526"/>
    </row>
    <row r="694" spans="1:7" ht="15.75" thickBot="1" x14ac:dyDescent="0.3">
      <c r="A694" s="507"/>
      <c r="B694" s="507"/>
      <c r="C694" s="527" t="s">
        <v>106</v>
      </c>
      <c r="D694" s="526"/>
      <c r="E694" s="526"/>
      <c r="F694" s="526"/>
      <c r="G694" s="526"/>
    </row>
    <row r="695" spans="1:7" ht="15.75" thickBot="1" x14ac:dyDescent="0.3">
      <c r="A695" s="507"/>
      <c r="B695" s="507"/>
      <c r="C695" s="527" t="s">
        <v>107</v>
      </c>
      <c r="D695" s="526"/>
      <c r="E695" s="526"/>
      <c r="F695" s="526"/>
      <c r="G695" s="526"/>
    </row>
    <row r="696" spans="1:7" ht="15.75" thickBot="1" x14ac:dyDescent="0.3">
      <c r="A696" s="507"/>
      <c r="B696" s="507"/>
      <c r="C696" s="533" t="s">
        <v>774</v>
      </c>
      <c r="D696" s="528">
        <f>D686+D691</f>
        <v>11482.904</v>
      </c>
      <c r="E696" s="528">
        <f>E686+E691</f>
        <v>0</v>
      </c>
      <c r="F696" s="528">
        <f>F686+F691</f>
        <v>0</v>
      </c>
      <c r="G696" s="528">
        <f>G686+G691</f>
        <v>0</v>
      </c>
    </row>
    <row r="697" spans="1:7" ht="34.5" thickBot="1" x14ac:dyDescent="0.3">
      <c r="A697" s="507"/>
      <c r="B697" s="507"/>
      <c r="C697" s="552" t="s">
        <v>500</v>
      </c>
      <c r="D697" s="515" t="s">
        <v>775</v>
      </c>
      <c r="E697" s="540" t="s">
        <v>200</v>
      </c>
      <c r="F697" s="897" t="s">
        <v>776</v>
      </c>
      <c r="G697" s="878"/>
    </row>
    <row r="698" spans="1:7" ht="15.75" customHeight="1" thickBot="1" x14ac:dyDescent="0.3">
      <c r="A698" s="507"/>
      <c r="B698" s="507"/>
      <c r="C698" s="217" t="s">
        <v>38</v>
      </c>
      <c r="D698" s="778" t="s">
        <v>767</v>
      </c>
      <c r="E698" s="779"/>
      <c r="F698" s="779"/>
      <c r="G698" s="650"/>
    </row>
    <row r="699" spans="1:7" ht="15.75" thickBot="1" x14ac:dyDescent="0.3">
      <c r="A699" s="507"/>
      <c r="B699" s="507"/>
      <c r="C699" s="217" t="s">
        <v>40</v>
      </c>
      <c r="D699" s="851" t="s">
        <v>752</v>
      </c>
      <c r="E699" s="852"/>
      <c r="F699" s="852"/>
      <c r="G699" s="853"/>
    </row>
    <row r="700" spans="1:7" x14ac:dyDescent="0.25">
      <c r="A700" s="507"/>
      <c r="B700" s="507"/>
      <c r="C700" s="854"/>
      <c r="D700" s="516">
        <v>2020</v>
      </c>
      <c r="E700" s="516">
        <v>2021</v>
      </c>
      <c r="F700" s="516">
        <v>2022</v>
      </c>
      <c r="G700" s="516">
        <v>2023</v>
      </c>
    </row>
    <row r="701" spans="1:7" ht="15.75" thickBot="1" x14ac:dyDescent="0.3">
      <c r="A701" s="507"/>
      <c r="B701" s="507"/>
      <c r="C701" s="855"/>
      <c r="D701" s="518" t="s">
        <v>16</v>
      </c>
      <c r="E701" s="518" t="s">
        <v>16</v>
      </c>
      <c r="F701" s="518" t="s">
        <v>16</v>
      </c>
      <c r="G701" s="518" t="s">
        <v>16</v>
      </c>
    </row>
    <row r="702" spans="1:7" ht="15.75" thickBot="1" x14ac:dyDescent="0.3">
      <c r="A702" s="507"/>
      <c r="B702" s="507"/>
      <c r="C702" s="217" t="s">
        <v>42</v>
      </c>
      <c r="D702" s="565">
        <v>100</v>
      </c>
      <c r="E702" s="565"/>
      <c r="F702" s="553"/>
      <c r="G702" s="553"/>
    </row>
    <row r="703" spans="1:7" ht="15.75" thickBot="1" x14ac:dyDescent="0.3">
      <c r="A703" s="507"/>
      <c r="B703" s="507"/>
      <c r="C703" s="217" t="s">
        <v>43</v>
      </c>
      <c r="D703" s="520">
        <v>8784.2659999999996</v>
      </c>
      <c r="E703" s="520"/>
      <c r="F703" s="520"/>
      <c r="G703" s="520"/>
    </row>
    <row r="704" spans="1:7" ht="15.75" thickBot="1" x14ac:dyDescent="0.3">
      <c r="A704" s="507"/>
      <c r="B704" s="507"/>
      <c r="C704" s="217" t="s">
        <v>44</v>
      </c>
      <c r="D704" s="520">
        <f>D703/D702</f>
        <v>87.842659999999995</v>
      </c>
      <c r="E704" s="520" t="e">
        <f>E703/E702</f>
        <v>#DIV/0!</v>
      </c>
      <c r="F704" s="520" t="e">
        <f>F703/F702</f>
        <v>#DIV/0!</v>
      </c>
      <c r="G704" s="520" t="e">
        <f>G703/G702</f>
        <v>#DIV/0!</v>
      </c>
    </row>
    <row r="705" spans="1:7" ht="15.75" thickBot="1" x14ac:dyDescent="0.3">
      <c r="A705" s="507"/>
      <c r="B705" s="507"/>
      <c r="C705" s="217" t="s">
        <v>45</v>
      </c>
      <c r="D705" s="523" t="e">
        <f t="shared" ref="D705:G707" si="26">D702/C702-1</f>
        <v>#VALUE!</v>
      </c>
      <c r="E705" s="523">
        <f t="shared" si="26"/>
        <v>-1</v>
      </c>
      <c r="F705" s="523" t="e">
        <f t="shared" si="26"/>
        <v>#DIV/0!</v>
      </c>
      <c r="G705" s="523" t="e">
        <f t="shared" si="26"/>
        <v>#DIV/0!</v>
      </c>
    </row>
    <row r="706" spans="1:7" ht="15.75" thickBot="1" x14ac:dyDescent="0.3">
      <c r="A706" s="507"/>
      <c r="B706" s="507"/>
      <c r="C706" s="217" t="s">
        <v>47</v>
      </c>
      <c r="D706" s="523" t="e">
        <f t="shared" si="26"/>
        <v>#VALUE!</v>
      </c>
      <c r="E706" s="523">
        <f t="shared" si="26"/>
        <v>-1</v>
      </c>
      <c r="F706" s="523" t="e">
        <f t="shared" si="26"/>
        <v>#DIV/0!</v>
      </c>
      <c r="G706" s="523" t="e">
        <f t="shared" si="26"/>
        <v>#DIV/0!</v>
      </c>
    </row>
    <row r="707" spans="1:7" ht="15.75" thickBot="1" x14ac:dyDescent="0.3">
      <c r="A707" s="507"/>
      <c r="B707" s="507"/>
      <c r="C707" s="217" t="s">
        <v>48</v>
      </c>
      <c r="D707" s="523" t="e">
        <f t="shared" si="26"/>
        <v>#VALUE!</v>
      </c>
      <c r="E707" s="523" t="e">
        <f t="shared" si="26"/>
        <v>#DIV/0!</v>
      </c>
      <c r="F707" s="523" t="e">
        <f t="shared" si="26"/>
        <v>#DIV/0!</v>
      </c>
      <c r="G707" s="523" t="e">
        <f t="shared" si="26"/>
        <v>#DIV/0!</v>
      </c>
    </row>
    <row r="708" spans="1:7" ht="15.75" thickBot="1" x14ac:dyDescent="0.3">
      <c r="A708" s="507"/>
      <c r="B708" s="507"/>
      <c r="C708" s="856" t="s">
        <v>777</v>
      </c>
      <c r="D708" s="857"/>
      <c r="E708" s="857"/>
      <c r="F708" s="857"/>
      <c r="G708" s="858"/>
    </row>
    <row r="709" spans="1:7" x14ac:dyDescent="0.25">
      <c r="A709" s="507"/>
      <c r="B709" s="507"/>
      <c r="C709" s="854"/>
      <c r="D709" s="516">
        <v>2020</v>
      </c>
      <c r="E709" s="516">
        <v>2021</v>
      </c>
      <c r="F709" s="516">
        <v>2022</v>
      </c>
      <c r="G709" s="516">
        <v>2023</v>
      </c>
    </row>
    <row r="710" spans="1:7" ht="15.75" thickBot="1" x14ac:dyDescent="0.3">
      <c r="A710" s="507"/>
      <c r="B710" s="507"/>
      <c r="C710" s="855"/>
      <c r="D710" s="518" t="s">
        <v>16</v>
      </c>
      <c r="E710" s="518" t="s">
        <v>16</v>
      </c>
      <c r="F710" s="518" t="s">
        <v>16</v>
      </c>
      <c r="G710" s="518" t="s">
        <v>16</v>
      </c>
    </row>
    <row r="711" spans="1:7" ht="15.75" thickBot="1" x14ac:dyDescent="0.3">
      <c r="A711" s="507"/>
      <c r="B711" s="507"/>
      <c r="C711" s="525" t="s">
        <v>104</v>
      </c>
      <c r="D711" s="526">
        <f>D712+D713+D714+D715</f>
        <v>0</v>
      </c>
      <c r="E711" s="526">
        <f>E712+E713+E714+E715</f>
        <v>0</v>
      </c>
      <c r="F711" s="526">
        <f>F712+F713+F714+F715</f>
        <v>0</v>
      </c>
      <c r="G711" s="526">
        <f>G712+G713+G714+G715</f>
        <v>0</v>
      </c>
    </row>
    <row r="712" spans="1:7" ht="15.75" thickBot="1" x14ac:dyDescent="0.3">
      <c r="A712" s="507"/>
      <c r="B712" s="507"/>
      <c r="C712" s="527" t="s">
        <v>51</v>
      </c>
      <c r="D712" s="526"/>
      <c r="E712" s="526"/>
      <c r="F712" s="526"/>
      <c r="G712" s="526"/>
    </row>
    <row r="713" spans="1:7" ht="15.75" thickBot="1" x14ac:dyDescent="0.3">
      <c r="A713" s="507"/>
      <c r="B713" s="507"/>
      <c r="C713" s="527" t="s">
        <v>105</v>
      </c>
      <c r="D713" s="526"/>
      <c r="E713" s="526"/>
      <c r="F713" s="526"/>
      <c r="G713" s="526"/>
    </row>
    <row r="714" spans="1:7" ht="15.75" thickBot="1" x14ac:dyDescent="0.3">
      <c r="A714" s="507"/>
      <c r="B714" s="507"/>
      <c r="C714" s="527" t="s">
        <v>106</v>
      </c>
      <c r="D714" s="526"/>
      <c r="E714" s="526"/>
      <c r="F714" s="526"/>
      <c r="G714" s="526"/>
    </row>
    <row r="715" spans="1:7" ht="15.75" thickBot="1" x14ac:dyDescent="0.3">
      <c r="A715" s="507"/>
      <c r="B715" s="507"/>
      <c r="C715" s="527" t="s">
        <v>107</v>
      </c>
      <c r="D715" s="526"/>
      <c r="E715" s="526"/>
      <c r="F715" s="526"/>
      <c r="G715" s="526"/>
    </row>
    <row r="716" spans="1:7" ht="15.75" thickBot="1" x14ac:dyDescent="0.3">
      <c r="A716" s="507"/>
      <c r="B716" s="507"/>
      <c r="C716" s="525" t="s">
        <v>108</v>
      </c>
      <c r="D716" s="528">
        <f>D717+D718+D719+D720</f>
        <v>8784.2659999999996</v>
      </c>
      <c r="E716" s="528">
        <f>E717+E718+E719+E720</f>
        <v>0</v>
      </c>
      <c r="F716" s="528">
        <f>F717+F718+F719+F720</f>
        <v>0</v>
      </c>
      <c r="G716" s="528">
        <f>G717+G718+G719+G720</f>
        <v>0</v>
      </c>
    </row>
    <row r="717" spans="1:7" ht="15.75" thickBot="1" x14ac:dyDescent="0.3">
      <c r="A717" s="507"/>
      <c r="B717" s="507"/>
      <c r="C717" s="527" t="s">
        <v>51</v>
      </c>
      <c r="D717" s="526">
        <f>+D703</f>
        <v>8784.2659999999996</v>
      </c>
      <c r="E717" s="526">
        <f>+E703</f>
        <v>0</v>
      </c>
      <c r="F717" s="526">
        <f>+F703</f>
        <v>0</v>
      </c>
      <c r="G717" s="526">
        <f>+G703</f>
        <v>0</v>
      </c>
    </row>
    <row r="718" spans="1:7" ht="15.75" thickBot="1" x14ac:dyDescent="0.3">
      <c r="A718" s="507"/>
      <c r="B718" s="507"/>
      <c r="C718" s="527" t="s">
        <v>105</v>
      </c>
      <c r="D718" s="526"/>
      <c r="E718" s="526"/>
      <c r="F718" s="526"/>
      <c r="G718" s="526"/>
    </row>
    <row r="719" spans="1:7" ht="15.75" thickBot="1" x14ac:dyDescent="0.3">
      <c r="A719" s="507"/>
      <c r="B719" s="507"/>
      <c r="C719" s="527" t="s">
        <v>106</v>
      </c>
      <c r="D719" s="526"/>
      <c r="E719" s="526"/>
      <c r="F719" s="526"/>
      <c r="G719" s="526"/>
    </row>
    <row r="720" spans="1:7" ht="15.75" thickBot="1" x14ac:dyDescent="0.3">
      <c r="A720" s="507"/>
      <c r="B720" s="507"/>
      <c r="C720" s="527" t="s">
        <v>107</v>
      </c>
      <c r="D720" s="526"/>
      <c r="E720" s="526"/>
      <c r="F720" s="526"/>
      <c r="G720" s="526"/>
    </row>
    <row r="721" spans="1:7" ht="15.75" thickBot="1" x14ac:dyDescent="0.3">
      <c r="A721" s="507"/>
      <c r="B721" s="507"/>
      <c r="C721" s="533" t="s">
        <v>778</v>
      </c>
      <c r="D721" s="528">
        <f>D711+D716</f>
        <v>8784.2659999999996</v>
      </c>
      <c r="E721" s="528">
        <f>E711+E716</f>
        <v>0</v>
      </c>
      <c r="F721" s="528">
        <f>F711+F716</f>
        <v>0</v>
      </c>
      <c r="G721" s="528">
        <f>G711+G716</f>
        <v>0</v>
      </c>
    </row>
    <row r="722" spans="1:7" ht="34.5" thickBot="1" x14ac:dyDescent="0.3">
      <c r="A722" s="507"/>
      <c r="B722" s="507"/>
      <c r="C722" s="552" t="s">
        <v>505</v>
      </c>
      <c r="D722" s="515" t="s">
        <v>779</v>
      </c>
      <c r="E722" s="540" t="s">
        <v>200</v>
      </c>
      <c r="F722" s="897" t="s">
        <v>780</v>
      </c>
      <c r="G722" s="878"/>
    </row>
    <row r="723" spans="1:7" ht="15.75" customHeight="1" thickBot="1" x14ac:dyDescent="0.3">
      <c r="A723" s="507"/>
      <c r="B723" s="507"/>
      <c r="C723" s="217" t="s">
        <v>38</v>
      </c>
      <c r="D723" s="778" t="s">
        <v>781</v>
      </c>
      <c r="E723" s="779"/>
      <c r="F723" s="779"/>
      <c r="G723" s="650"/>
    </row>
    <row r="724" spans="1:7" ht="15.75" thickBot="1" x14ac:dyDescent="0.3">
      <c r="A724" s="507"/>
      <c r="B724" s="507"/>
      <c r="C724" s="217" t="s">
        <v>40</v>
      </c>
      <c r="D724" s="851" t="s">
        <v>752</v>
      </c>
      <c r="E724" s="852"/>
      <c r="F724" s="852"/>
      <c r="G724" s="853"/>
    </row>
    <row r="725" spans="1:7" x14ac:dyDescent="0.25">
      <c r="A725" s="507"/>
      <c r="B725" s="507"/>
      <c r="C725" s="854"/>
      <c r="D725" s="516">
        <v>2020</v>
      </c>
      <c r="E725" s="516">
        <v>2021</v>
      </c>
      <c r="F725" s="516">
        <v>2022</v>
      </c>
      <c r="G725" s="516">
        <v>2023</v>
      </c>
    </row>
    <row r="726" spans="1:7" ht="15.75" thickBot="1" x14ac:dyDescent="0.3">
      <c r="A726" s="507"/>
      <c r="B726" s="507"/>
      <c r="C726" s="855"/>
      <c r="D726" s="518" t="s">
        <v>16</v>
      </c>
      <c r="E726" s="518" t="s">
        <v>16</v>
      </c>
      <c r="F726" s="518" t="s">
        <v>16</v>
      </c>
      <c r="G726" s="518" t="s">
        <v>16</v>
      </c>
    </row>
    <row r="727" spans="1:7" ht="15.75" thickBot="1" x14ac:dyDescent="0.3">
      <c r="A727" s="507"/>
      <c r="B727" s="507"/>
      <c r="C727" s="217" t="s">
        <v>42</v>
      </c>
      <c r="D727" s="565">
        <v>300</v>
      </c>
      <c r="E727" s="565"/>
      <c r="F727" s="553"/>
      <c r="G727" s="553"/>
    </row>
    <row r="728" spans="1:7" ht="15.75" thickBot="1" x14ac:dyDescent="0.3">
      <c r="A728" s="507"/>
      <c r="B728" s="507"/>
      <c r="C728" s="217" t="s">
        <v>43</v>
      </c>
      <c r="D728" s="522">
        <v>38229.892999999996</v>
      </c>
      <c r="E728" s="522"/>
      <c r="F728" s="520"/>
      <c r="G728" s="520"/>
    </row>
    <row r="729" spans="1:7" ht="15.75" thickBot="1" x14ac:dyDescent="0.3">
      <c r="A729" s="507"/>
      <c r="B729" s="507"/>
      <c r="C729" s="217" t="s">
        <v>44</v>
      </c>
      <c r="D729" s="520">
        <f>D728/D727</f>
        <v>127.43297666666666</v>
      </c>
      <c r="E729" s="520" t="e">
        <f>E728/E727</f>
        <v>#DIV/0!</v>
      </c>
      <c r="F729" s="520" t="e">
        <f>F728/F727</f>
        <v>#DIV/0!</v>
      </c>
      <c r="G729" s="520" t="e">
        <f>G728/G727</f>
        <v>#DIV/0!</v>
      </c>
    </row>
    <row r="730" spans="1:7" ht="15.75" thickBot="1" x14ac:dyDescent="0.3">
      <c r="A730" s="507"/>
      <c r="B730" s="507"/>
      <c r="C730" s="217" t="s">
        <v>45</v>
      </c>
      <c r="D730" s="523" t="e">
        <f t="shared" ref="D730:G732" si="27">D727/C727-1</f>
        <v>#VALUE!</v>
      </c>
      <c r="E730" s="523">
        <f t="shared" si="27"/>
        <v>-1</v>
      </c>
      <c r="F730" s="523" t="e">
        <f t="shared" si="27"/>
        <v>#DIV/0!</v>
      </c>
      <c r="G730" s="523" t="e">
        <f t="shared" si="27"/>
        <v>#DIV/0!</v>
      </c>
    </row>
    <row r="731" spans="1:7" ht="15.75" thickBot="1" x14ac:dyDescent="0.3">
      <c r="A731" s="507"/>
      <c r="B731" s="507"/>
      <c r="C731" s="217" t="s">
        <v>47</v>
      </c>
      <c r="D731" s="523" t="e">
        <f t="shared" si="27"/>
        <v>#VALUE!</v>
      </c>
      <c r="E731" s="523">
        <f t="shared" si="27"/>
        <v>-1</v>
      </c>
      <c r="F731" s="523" t="e">
        <f t="shared" si="27"/>
        <v>#DIV/0!</v>
      </c>
      <c r="G731" s="523" t="e">
        <f t="shared" si="27"/>
        <v>#DIV/0!</v>
      </c>
    </row>
    <row r="732" spans="1:7" ht="15.75" thickBot="1" x14ac:dyDescent="0.3">
      <c r="A732" s="507"/>
      <c r="B732" s="507"/>
      <c r="C732" s="217" t="s">
        <v>48</v>
      </c>
      <c r="D732" s="523" t="e">
        <f t="shared" si="27"/>
        <v>#VALUE!</v>
      </c>
      <c r="E732" s="523" t="e">
        <f t="shared" si="27"/>
        <v>#DIV/0!</v>
      </c>
      <c r="F732" s="523" t="e">
        <f t="shared" si="27"/>
        <v>#DIV/0!</v>
      </c>
      <c r="G732" s="523" t="e">
        <f t="shared" si="27"/>
        <v>#DIV/0!</v>
      </c>
    </row>
    <row r="733" spans="1:7" ht="15.75" thickBot="1" x14ac:dyDescent="0.3">
      <c r="A733" s="507"/>
      <c r="B733" s="507"/>
      <c r="C733" s="856" t="s">
        <v>782</v>
      </c>
      <c r="D733" s="857"/>
      <c r="E733" s="857"/>
      <c r="F733" s="857"/>
      <c r="G733" s="858"/>
    </row>
    <row r="734" spans="1:7" x14ac:dyDescent="0.25">
      <c r="A734" s="507"/>
      <c r="B734" s="507"/>
      <c r="C734" s="854"/>
      <c r="D734" s="516">
        <v>2020</v>
      </c>
      <c r="E734" s="516">
        <v>2021</v>
      </c>
      <c r="F734" s="516">
        <v>2022</v>
      </c>
      <c r="G734" s="516">
        <v>2023</v>
      </c>
    </row>
    <row r="735" spans="1:7" ht="15.75" thickBot="1" x14ac:dyDescent="0.3">
      <c r="A735" s="507"/>
      <c r="B735" s="507"/>
      <c r="C735" s="855"/>
      <c r="D735" s="518" t="s">
        <v>16</v>
      </c>
      <c r="E735" s="518" t="s">
        <v>16</v>
      </c>
      <c r="F735" s="518" t="s">
        <v>16</v>
      </c>
      <c r="G735" s="518" t="s">
        <v>16</v>
      </c>
    </row>
    <row r="736" spans="1:7" ht="15.75" thickBot="1" x14ac:dyDescent="0.3">
      <c r="A736" s="507"/>
      <c r="B736" s="507"/>
      <c r="C736" s="525" t="s">
        <v>104</v>
      </c>
      <c r="D736" s="526">
        <f>D737+D738+D739+D740</f>
        <v>0</v>
      </c>
      <c r="E736" s="526">
        <f>E737+E738+E739+E740</f>
        <v>0</v>
      </c>
      <c r="F736" s="526">
        <f>F737+F738+F739+F740</f>
        <v>0</v>
      </c>
      <c r="G736" s="526">
        <f>G737+G738+G739+G740</f>
        <v>0</v>
      </c>
    </row>
    <row r="737" spans="1:7" ht="15.75" thickBot="1" x14ac:dyDescent="0.3">
      <c r="A737" s="507"/>
      <c r="B737" s="507"/>
      <c r="C737" s="527" t="s">
        <v>51</v>
      </c>
      <c r="D737" s="526"/>
      <c r="E737" s="526"/>
      <c r="F737" s="526"/>
      <c r="G737" s="526"/>
    </row>
    <row r="738" spans="1:7" ht="15.75" thickBot="1" x14ac:dyDescent="0.3">
      <c r="A738" s="507"/>
      <c r="B738" s="507"/>
      <c r="C738" s="527" t="s">
        <v>105</v>
      </c>
      <c r="D738" s="526"/>
      <c r="E738" s="526"/>
      <c r="F738" s="526"/>
      <c r="G738" s="526"/>
    </row>
    <row r="739" spans="1:7" ht="15.75" thickBot="1" x14ac:dyDescent="0.3">
      <c r="A739" s="507"/>
      <c r="B739" s="507"/>
      <c r="C739" s="527" t="s">
        <v>106</v>
      </c>
      <c r="D739" s="526"/>
      <c r="E739" s="526"/>
      <c r="F739" s="526"/>
      <c r="G739" s="526"/>
    </row>
    <row r="740" spans="1:7" ht="15.75" thickBot="1" x14ac:dyDescent="0.3">
      <c r="A740" s="507"/>
      <c r="B740" s="507"/>
      <c r="C740" s="527" t="s">
        <v>107</v>
      </c>
      <c r="D740" s="526"/>
      <c r="E740" s="526"/>
      <c r="F740" s="526"/>
      <c r="G740" s="526"/>
    </row>
    <row r="741" spans="1:7" ht="15.75" thickBot="1" x14ac:dyDescent="0.3">
      <c r="A741" s="507"/>
      <c r="B741" s="507"/>
      <c r="C741" s="525" t="s">
        <v>108</v>
      </c>
      <c r="D741" s="528">
        <f>D742+D743+D744+D745</f>
        <v>38229.892999999996</v>
      </c>
      <c r="E741" s="528">
        <f>E742+E743+E744+E745</f>
        <v>0</v>
      </c>
      <c r="F741" s="528">
        <f>F742+F743+F744+F745</f>
        <v>0</v>
      </c>
      <c r="G741" s="528">
        <f>G742+G743+G744+G745</f>
        <v>0</v>
      </c>
    </row>
    <row r="742" spans="1:7" ht="15.75" thickBot="1" x14ac:dyDescent="0.3">
      <c r="A742" s="507"/>
      <c r="B742" s="507"/>
      <c r="C742" s="527" t="s">
        <v>51</v>
      </c>
      <c r="D742" s="526">
        <f>+D728</f>
        <v>38229.892999999996</v>
      </c>
      <c r="E742" s="526">
        <f>+E728</f>
        <v>0</v>
      </c>
      <c r="F742" s="526">
        <f>+F728</f>
        <v>0</v>
      </c>
      <c r="G742" s="526">
        <f>+G728</f>
        <v>0</v>
      </c>
    </row>
    <row r="743" spans="1:7" ht="15.75" thickBot="1" x14ac:dyDescent="0.3">
      <c r="A743" s="507"/>
      <c r="B743" s="507"/>
      <c r="C743" s="527" t="s">
        <v>105</v>
      </c>
      <c r="D743" s="526"/>
      <c r="E743" s="526"/>
      <c r="F743" s="526"/>
      <c r="G743" s="526"/>
    </row>
    <row r="744" spans="1:7" ht="15.75" thickBot="1" x14ac:dyDescent="0.3">
      <c r="A744" s="507"/>
      <c r="B744" s="507"/>
      <c r="C744" s="527" t="s">
        <v>106</v>
      </c>
      <c r="D744" s="526"/>
      <c r="E744" s="526"/>
      <c r="F744" s="526"/>
      <c r="G744" s="526"/>
    </row>
    <row r="745" spans="1:7" ht="15.75" thickBot="1" x14ac:dyDescent="0.3">
      <c r="A745" s="507"/>
      <c r="B745" s="507"/>
      <c r="C745" s="527" t="s">
        <v>107</v>
      </c>
      <c r="D745" s="526"/>
      <c r="E745" s="526"/>
      <c r="F745" s="526"/>
      <c r="G745" s="526"/>
    </row>
    <row r="746" spans="1:7" ht="15.75" thickBot="1" x14ac:dyDescent="0.3">
      <c r="A746" s="507"/>
      <c r="B746" s="507"/>
      <c r="C746" s="533" t="s">
        <v>783</v>
      </c>
      <c r="D746" s="528">
        <f>D736+D741</f>
        <v>38229.892999999996</v>
      </c>
      <c r="E746" s="528">
        <f>E736+E741</f>
        <v>0</v>
      </c>
      <c r="F746" s="528">
        <f>F736+F741</f>
        <v>0</v>
      </c>
      <c r="G746" s="528">
        <f>G736+G741</f>
        <v>0</v>
      </c>
    </row>
    <row r="747" spans="1:7" ht="34.5" thickBot="1" x14ac:dyDescent="0.3">
      <c r="A747" s="507"/>
      <c r="B747" s="507"/>
      <c r="C747" s="552" t="s">
        <v>510</v>
      </c>
      <c r="D747" s="515" t="s">
        <v>784</v>
      </c>
      <c r="E747" s="540" t="s">
        <v>200</v>
      </c>
      <c r="F747" s="897" t="s">
        <v>785</v>
      </c>
      <c r="G747" s="878"/>
    </row>
    <row r="748" spans="1:7" ht="15.75" customHeight="1" thickBot="1" x14ac:dyDescent="0.3">
      <c r="A748" s="507"/>
      <c r="B748" s="507"/>
      <c r="C748" s="217" t="s">
        <v>38</v>
      </c>
      <c r="D748" s="778" t="s">
        <v>786</v>
      </c>
      <c r="E748" s="779"/>
      <c r="F748" s="779"/>
      <c r="G748" s="650"/>
    </row>
    <row r="749" spans="1:7" ht="15.75" thickBot="1" x14ac:dyDescent="0.3">
      <c r="A749" s="507"/>
      <c r="B749" s="507"/>
      <c r="C749" s="217" t="s">
        <v>40</v>
      </c>
      <c r="D749" s="851" t="s">
        <v>752</v>
      </c>
      <c r="E749" s="852"/>
      <c r="F749" s="852"/>
      <c r="G749" s="853"/>
    </row>
    <row r="750" spans="1:7" x14ac:dyDescent="0.25">
      <c r="A750" s="507"/>
      <c r="B750" s="507"/>
      <c r="C750" s="854"/>
      <c r="D750" s="516">
        <v>2020</v>
      </c>
      <c r="E750" s="516">
        <v>2021</v>
      </c>
      <c r="F750" s="516">
        <v>2022</v>
      </c>
      <c r="G750" s="516">
        <v>2023</v>
      </c>
    </row>
    <row r="751" spans="1:7" ht="15.75" thickBot="1" x14ac:dyDescent="0.3">
      <c r="A751" s="507"/>
      <c r="B751" s="507"/>
      <c r="C751" s="855"/>
      <c r="D751" s="518" t="s">
        <v>16</v>
      </c>
      <c r="E751" s="518" t="s">
        <v>16</v>
      </c>
      <c r="F751" s="518" t="s">
        <v>16</v>
      </c>
      <c r="G751" s="518" t="s">
        <v>16</v>
      </c>
    </row>
    <row r="752" spans="1:7" ht="15.75" thickBot="1" x14ac:dyDescent="0.3">
      <c r="A752" s="507"/>
      <c r="B752" s="507"/>
      <c r="C752" s="217" t="s">
        <v>42</v>
      </c>
      <c r="D752" s="565">
        <v>50</v>
      </c>
      <c r="E752" s="565"/>
      <c r="F752" s="553"/>
      <c r="G752" s="553"/>
    </row>
    <row r="753" spans="1:7" ht="15.75" thickBot="1" x14ac:dyDescent="0.3">
      <c r="A753" s="507"/>
      <c r="B753" s="507"/>
      <c r="C753" s="217" t="s">
        <v>43</v>
      </c>
      <c r="D753" s="520">
        <v>23278.602999999999</v>
      </c>
      <c r="E753" s="520"/>
      <c r="F753" s="520"/>
      <c r="G753" s="520"/>
    </row>
    <row r="754" spans="1:7" ht="15.75" thickBot="1" x14ac:dyDescent="0.3">
      <c r="A754" s="507"/>
      <c r="B754" s="507"/>
      <c r="C754" s="217" t="s">
        <v>44</v>
      </c>
      <c r="D754" s="520">
        <f>D753/D752</f>
        <v>465.57205999999996</v>
      </c>
      <c r="E754" s="520" t="e">
        <f>E753/E752</f>
        <v>#DIV/0!</v>
      </c>
      <c r="F754" s="520" t="e">
        <f>F753/F752</f>
        <v>#DIV/0!</v>
      </c>
      <c r="G754" s="520" t="e">
        <f>G753/G752</f>
        <v>#DIV/0!</v>
      </c>
    </row>
    <row r="755" spans="1:7" ht="15.75" thickBot="1" x14ac:dyDescent="0.3">
      <c r="A755" s="507"/>
      <c r="B755" s="507"/>
      <c r="C755" s="217" t="s">
        <v>45</v>
      </c>
      <c r="D755" s="523" t="e">
        <f t="shared" ref="D755:G757" si="28">D752/C752-1</f>
        <v>#VALUE!</v>
      </c>
      <c r="E755" s="523">
        <f t="shared" si="28"/>
        <v>-1</v>
      </c>
      <c r="F755" s="523" t="e">
        <f t="shared" si="28"/>
        <v>#DIV/0!</v>
      </c>
      <c r="G755" s="523" t="e">
        <f t="shared" si="28"/>
        <v>#DIV/0!</v>
      </c>
    </row>
    <row r="756" spans="1:7" ht="15.75" thickBot="1" x14ac:dyDescent="0.3">
      <c r="A756" s="507"/>
      <c r="B756" s="507"/>
      <c r="C756" s="217" t="s">
        <v>47</v>
      </c>
      <c r="D756" s="523" t="e">
        <f t="shared" si="28"/>
        <v>#VALUE!</v>
      </c>
      <c r="E756" s="523">
        <f t="shared" si="28"/>
        <v>-1</v>
      </c>
      <c r="F756" s="523" t="e">
        <f t="shared" si="28"/>
        <v>#DIV/0!</v>
      </c>
      <c r="G756" s="523" t="e">
        <f t="shared" si="28"/>
        <v>#DIV/0!</v>
      </c>
    </row>
    <row r="757" spans="1:7" ht="15.75" thickBot="1" x14ac:dyDescent="0.3">
      <c r="A757" s="507"/>
      <c r="B757" s="507"/>
      <c r="C757" s="217" t="s">
        <v>48</v>
      </c>
      <c r="D757" s="523" t="e">
        <f t="shared" si="28"/>
        <v>#VALUE!</v>
      </c>
      <c r="E757" s="523" t="e">
        <f t="shared" si="28"/>
        <v>#DIV/0!</v>
      </c>
      <c r="F757" s="523" t="e">
        <f t="shared" si="28"/>
        <v>#DIV/0!</v>
      </c>
      <c r="G757" s="523" t="e">
        <f t="shared" si="28"/>
        <v>#DIV/0!</v>
      </c>
    </row>
    <row r="758" spans="1:7" ht="15.75" thickBot="1" x14ac:dyDescent="0.3">
      <c r="A758" s="507"/>
      <c r="B758" s="507"/>
      <c r="C758" s="856" t="s">
        <v>787</v>
      </c>
      <c r="D758" s="857"/>
      <c r="E758" s="857"/>
      <c r="F758" s="857"/>
      <c r="G758" s="858"/>
    </row>
    <row r="759" spans="1:7" x14ac:dyDescent="0.25">
      <c r="A759" s="507"/>
      <c r="B759" s="507"/>
      <c r="C759" s="854"/>
      <c r="D759" s="516">
        <v>2020</v>
      </c>
      <c r="E759" s="516">
        <v>2021</v>
      </c>
      <c r="F759" s="516">
        <v>2022</v>
      </c>
      <c r="G759" s="516">
        <v>2023</v>
      </c>
    </row>
    <row r="760" spans="1:7" ht="15.75" thickBot="1" x14ac:dyDescent="0.3">
      <c r="A760" s="507"/>
      <c r="B760" s="507"/>
      <c r="C760" s="855"/>
      <c r="D760" s="518" t="s">
        <v>16</v>
      </c>
      <c r="E760" s="518" t="s">
        <v>16</v>
      </c>
      <c r="F760" s="518" t="s">
        <v>16</v>
      </c>
      <c r="G760" s="518" t="s">
        <v>16</v>
      </c>
    </row>
    <row r="761" spans="1:7" ht="15.75" thickBot="1" x14ac:dyDescent="0.3">
      <c r="A761" s="507"/>
      <c r="B761" s="507"/>
      <c r="C761" s="525" t="s">
        <v>104</v>
      </c>
      <c r="D761" s="526">
        <f>D762+D763+D764+D765</f>
        <v>0</v>
      </c>
      <c r="E761" s="526">
        <f>E762+E763+E764+E765</f>
        <v>0</v>
      </c>
      <c r="F761" s="526">
        <f>F762+F763+F764+F765</f>
        <v>0</v>
      </c>
      <c r="G761" s="526">
        <f>G762+G763+G764+G765</f>
        <v>0</v>
      </c>
    </row>
    <row r="762" spans="1:7" ht="15.75" thickBot="1" x14ac:dyDescent="0.3">
      <c r="A762" s="507"/>
      <c r="B762" s="507"/>
      <c r="C762" s="527" t="s">
        <v>51</v>
      </c>
      <c r="D762" s="526"/>
      <c r="E762" s="526"/>
      <c r="F762" s="526"/>
      <c r="G762" s="526"/>
    </row>
    <row r="763" spans="1:7" ht="15.75" thickBot="1" x14ac:dyDescent="0.3">
      <c r="A763" s="507"/>
      <c r="B763" s="507"/>
      <c r="C763" s="527" t="s">
        <v>105</v>
      </c>
      <c r="D763" s="526"/>
      <c r="E763" s="526"/>
      <c r="F763" s="526"/>
      <c r="G763" s="526"/>
    </row>
    <row r="764" spans="1:7" ht="15.75" thickBot="1" x14ac:dyDescent="0.3">
      <c r="A764" s="507"/>
      <c r="B764" s="507"/>
      <c r="C764" s="527" t="s">
        <v>106</v>
      </c>
      <c r="D764" s="526"/>
      <c r="E764" s="526"/>
      <c r="F764" s="526"/>
      <c r="G764" s="526"/>
    </row>
    <row r="765" spans="1:7" ht="15.75" thickBot="1" x14ac:dyDescent="0.3">
      <c r="A765" s="507"/>
      <c r="B765" s="507"/>
      <c r="C765" s="527" t="s">
        <v>107</v>
      </c>
      <c r="D765" s="526"/>
      <c r="E765" s="526"/>
      <c r="F765" s="526"/>
      <c r="G765" s="526"/>
    </row>
    <row r="766" spans="1:7" ht="15.75" thickBot="1" x14ac:dyDescent="0.3">
      <c r="A766" s="507"/>
      <c r="B766" s="507"/>
      <c r="C766" s="525" t="s">
        <v>108</v>
      </c>
      <c r="D766" s="528">
        <f>D767+D768+D769+D770</f>
        <v>23278.602999999999</v>
      </c>
      <c r="E766" s="528">
        <f>E767+E768+E769+E770</f>
        <v>0</v>
      </c>
      <c r="F766" s="528">
        <f>F767+F768+F769+F770</f>
        <v>0</v>
      </c>
      <c r="G766" s="528">
        <f>G767+G768+G769+G770</f>
        <v>0</v>
      </c>
    </row>
    <row r="767" spans="1:7" ht="15.75" thickBot="1" x14ac:dyDescent="0.3">
      <c r="A767" s="507"/>
      <c r="B767" s="507"/>
      <c r="C767" s="527" t="s">
        <v>51</v>
      </c>
      <c r="D767" s="526">
        <f>+D753</f>
        <v>23278.602999999999</v>
      </c>
      <c r="E767" s="526">
        <f>+E753</f>
        <v>0</v>
      </c>
      <c r="F767" s="526">
        <f>+F753</f>
        <v>0</v>
      </c>
      <c r="G767" s="526">
        <f>+G753</f>
        <v>0</v>
      </c>
    </row>
    <row r="768" spans="1:7" ht="15.75" thickBot="1" x14ac:dyDescent="0.3">
      <c r="A768" s="507"/>
      <c r="B768" s="507"/>
      <c r="C768" s="527" t="s">
        <v>105</v>
      </c>
      <c r="D768" s="526"/>
      <c r="E768" s="526"/>
      <c r="F768" s="526"/>
      <c r="G768" s="526"/>
    </row>
    <row r="769" spans="1:7" ht="15.75" thickBot="1" x14ac:dyDescent="0.3">
      <c r="A769" s="507"/>
      <c r="B769" s="507"/>
      <c r="C769" s="527" t="s">
        <v>106</v>
      </c>
      <c r="D769" s="526"/>
      <c r="E769" s="526"/>
      <c r="F769" s="526"/>
      <c r="G769" s="526"/>
    </row>
    <row r="770" spans="1:7" ht="15.75" thickBot="1" x14ac:dyDescent="0.3">
      <c r="A770" s="507"/>
      <c r="B770" s="507"/>
      <c r="C770" s="527" t="s">
        <v>107</v>
      </c>
      <c r="D770" s="526"/>
      <c r="E770" s="526"/>
      <c r="F770" s="526"/>
      <c r="G770" s="526"/>
    </row>
    <row r="771" spans="1:7" ht="15.75" thickBot="1" x14ac:dyDescent="0.3">
      <c r="A771" s="507"/>
      <c r="B771" s="507"/>
      <c r="C771" s="533" t="s">
        <v>788</v>
      </c>
      <c r="D771" s="528">
        <f>D761+D766</f>
        <v>23278.602999999999</v>
      </c>
      <c r="E771" s="528">
        <f>E761+E766</f>
        <v>0</v>
      </c>
      <c r="F771" s="528">
        <f>F761+F766</f>
        <v>0</v>
      </c>
      <c r="G771" s="528">
        <f>G761+G766</f>
        <v>0</v>
      </c>
    </row>
    <row r="772" spans="1:7" ht="34.5" thickBot="1" x14ac:dyDescent="0.3">
      <c r="A772" s="507"/>
      <c r="B772" s="507"/>
      <c r="C772" s="552" t="s">
        <v>515</v>
      </c>
      <c r="D772" s="515" t="s">
        <v>789</v>
      </c>
      <c r="E772" s="540" t="s">
        <v>200</v>
      </c>
      <c r="F772" s="897" t="s">
        <v>790</v>
      </c>
      <c r="G772" s="878"/>
    </row>
    <row r="773" spans="1:7" ht="15.75" customHeight="1" thickBot="1" x14ac:dyDescent="0.3">
      <c r="A773" s="507"/>
      <c r="B773" s="507"/>
      <c r="C773" s="217" t="s">
        <v>38</v>
      </c>
      <c r="D773" s="778" t="s">
        <v>786</v>
      </c>
      <c r="E773" s="779"/>
      <c r="F773" s="779"/>
      <c r="G773" s="650"/>
    </row>
    <row r="774" spans="1:7" ht="15.75" thickBot="1" x14ac:dyDescent="0.3">
      <c r="A774" s="507"/>
      <c r="B774" s="507"/>
      <c r="C774" s="217" t="s">
        <v>40</v>
      </c>
      <c r="D774" s="851" t="s">
        <v>752</v>
      </c>
      <c r="E774" s="852"/>
      <c r="F774" s="852"/>
      <c r="G774" s="853"/>
    </row>
    <row r="775" spans="1:7" x14ac:dyDescent="0.25">
      <c r="A775" s="507"/>
      <c r="B775" s="507"/>
      <c r="C775" s="854"/>
      <c r="D775" s="516">
        <v>2020</v>
      </c>
      <c r="E775" s="516">
        <v>2021</v>
      </c>
      <c r="F775" s="516">
        <v>2022</v>
      </c>
      <c r="G775" s="516">
        <v>2023</v>
      </c>
    </row>
    <row r="776" spans="1:7" ht="15.75" thickBot="1" x14ac:dyDescent="0.3">
      <c r="A776" s="507"/>
      <c r="B776" s="507"/>
      <c r="C776" s="855"/>
      <c r="D776" s="518" t="s">
        <v>16</v>
      </c>
      <c r="E776" s="518" t="s">
        <v>16</v>
      </c>
      <c r="F776" s="518" t="s">
        <v>16</v>
      </c>
      <c r="G776" s="518" t="s">
        <v>16</v>
      </c>
    </row>
    <row r="777" spans="1:7" ht="15.75" thickBot="1" x14ac:dyDescent="0.3">
      <c r="A777" s="507"/>
      <c r="B777" s="507"/>
      <c r="C777" s="217" t="s">
        <v>42</v>
      </c>
      <c r="D777" s="565">
        <v>50</v>
      </c>
      <c r="E777" s="565"/>
      <c r="F777" s="553"/>
      <c r="G777" s="553"/>
    </row>
    <row r="778" spans="1:7" ht="15.75" thickBot="1" x14ac:dyDescent="0.3">
      <c r="A778" s="507"/>
      <c r="B778" s="507"/>
      <c r="C778" s="217" t="s">
        <v>43</v>
      </c>
      <c r="D778" s="522">
        <v>14081.687</v>
      </c>
      <c r="E778" s="522"/>
      <c r="F778" s="520"/>
      <c r="G778" s="520"/>
    </row>
    <row r="779" spans="1:7" ht="15.75" thickBot="1" x14ac:dyDescent="0.3">
      <c r="A779" s="507"/>
      <c r="B779" s="507"/>
      <c r="C779" s="217" t="s">
        <v>44</v>
      </c>
      <c r="D779" s="520">
        <f>D778/D777</f>
        <v>281.63373999999999</v>
      </c>
      <c r="E779" s="520" t="e">
        <f>E778/E777</f>
        <v>#DIV/0!</v>
      </c>
      <c r="F779" s="520" t="e">
        <f>F778/F777</f>
        <v>#DIV/0!</v>
      </c>
      <c r="G779" s="520" t="e">
        <f>G778/G777</f>
        <v>#DIV/0!</v>
      </c>
    </row>
    <row r="780" spans="1:7" ht="15.75" thickBot="1" x14ac:dyDescent="0.3">
      <c r="A780" s="507"/>
      <c r="B780" s="507"/>
      <c r="C780" s="217" t="s">
        <v>45</v>
      </c>
      <c r="D780" s="523" t="e">
        <f t="shared" ref="D780:G782" si="29">D777/C777-1</f>
        <v>#VALUE!</v>
      </c>
      <c r="E780" s="523">
        <f t="shared" si="29"/>
        <v>-1</v>
      </c>
      <c r="F780" s="523" t="e">
        <f t="shared" si="29"/>
        <v>#DIV/0!</v>
      </c>
      <c r="G780" s="523" t="e">
        <f t="shared" si="29"/>
        <v>#DIV/0!</v>
      </c>
    </row>
    <row r="781" spans="1:7" ht="15.75" thickBot="1" x14ac:dyDescent="0.3">
      <c r="A781" s="507"/>
      <c r="B781" s="507"/>
      <c r="C781" s="217" t="s">
        <v>47</v>
      </c>
      <c r="D781" s="523" t="e">
        <f t="shared" si="29"/>
        <v>#VALUE!</v>
      </c>
      <c r="E781" s="523">
        <f t="shared" si="29"/>
        <v>-1</v>
      </c>
      <c r="F781" s="523" t="e">
        <f t="shared" si="29"/>
        <v>#DIV/0!</v>
      </c>
      <c r="G781" s="523" t="e">
        <f t="shared" si="29"/>
        <v>#DIV/0!</v>
      </c>
    </row>
    <row r="782" spans="1:7" ht="15.75" thickBot="1" x14ac:dyDescent="0.3">
      <c r="A782" s="507"/>
      <c r="B782" s="507"/>
      <c r="C782" s="217" t="s">
        <v>48</v>
      </c>
      <c r="D782" s="523" t="e">
        <f t="shared" si="29"/>
        <v>#VALUE!</v>
      </c>
      <c r="E782" s="523" t="e">
        <f t="shared" si="29"/>
        <v>#DIV/0!</v>
      </c>
      <c r="F782" s="523" t="e">
        <f t="shared" si="29"/>
        <v>#DIV/0!</v>
      </c>
      <c r="G782" s="523" t="e">
        <f t="shared" si="29"/>
        <v>#DIV/0!</v>
      </c>
    </row>
    <row r="783" spans="1:7" ht="15.75" thickBot="1" x14ac:dyDescent="0.3">
      <c r="A783" s="507"/>
      <c r="B783" s="507"/>
      <c r="C783" s="856" t="s">
        <v>791</v>
      </c>
      <c r="D783" s="857"/>
      <c r="E783" s="857"/>
      <c r="F783" s="857"/>
      <c r="G783" s="858"/>
    </row>
    <row r="784" spans="1:7" x14ac:dyDescent="0.25">
      <c r="A784" s="507"/>
      <c r="B784" s="507"/>
      <c r="C784" s="854"/>
      <c r="D784" s="516">
        <v>2020</v>
      </c>
      <c r="E784" s="516">
        <v>2021</v>
      </c>
      <c r="F784" s="516">
        <v>2022</v>
      </c>
      <c r="G784" s="516">
        <v>2023</v>
      </c>
    </row>
    <row r="785" spans="1:7" ht="15.75" thickBot="1" x14ac:dyDescent="0.3">
      <c r="A785" s="507"/>
      <c r="B785" s="507"/>
      <c r="C785" s="855"/>
      <c r="D785" s="518" t="s">
        <v>16</v>
      </c>
      <c r="E785" s="518" t="s">
        <v>16</v>
      </c>
      <c r="F785" s="518" t="s">
        <v>16</v>
      </c>
      <c r="G785" s="518" t="s">
        <v>16</v>
      </c>
    </row>
    <row r="786" spans="1:7" ht="15.75" thickBot="1" x14ac:dyDescent="0.3">
      <c r="A786" s="507"/>
      <c r="B786" s="507"/>
      <c r="C786" s="525" t="s">
        <v>104</v>
      </c>
      <c r="D786" s="526">
        <f>D787+D788+D789+D790</f>
        <v>0</v>
      </c>
      <c r="E786" s="526">
        <f>E787+E788+E789+E790</f>
        <v>0</v>
      </c>
      <c r="F786" s="526">
        <f>F787+F788+F789+F790</f>
        <v>0</v>
      </c>
      <c r="G786" s="526">
        <f>G787+G788+G789+G790</f>
        <v>0</v>
      </c>
    </row>
    <row r="787" spans="1:7" ht="15.75" thickBot="1" x14ac:dyDescent="0.3">
      <c r="A787" s="507"/>
      <c r="B787" s="507"/>
      <c r="C787" s="527" t="s">
        <v>51</v>
      </c>
      <c r="D787" s="526"/>
      <c r="E787" s="526"/>
      <c r="F787" s="526"/>
      <c r="G787" s="526"/>
    </row>
    <row r="788" spans="1:7" ht="15.75" thickBot="1" x14ac:dyDescent="0.3">
      <c r="A788" s="507"/>
      <c r="B788" s="507"/>
      <c r="C788" s="527" t="s">
        <v>105</v>
      </c>
      <c r="D788" s="526"/>
      <c r="E788" s="526"/>
      <c r="F788" s="526"/>
      <c r="G788" s="526"/>
    </row>
    <row r="789" spans="1:7" ht="15.75" thickBot="1" x14ac:dyDescent="0.3">
      <c r="A789" s="507"/>
      <c r="B789" s="507"/>
      <c r="C789" s="527" t="s">
        <v>106</v>
      </c>
      <c r="D789" s="526"/>
      <c r="E789" s="526"/>
      <c r="F789" s="526"/>
      <c r="G789" s="526"/>
    </row>
    <row r="790" spans="1:7" ht="15.75" thickBot="1" x14ac:dyDescent="0.3">
      <c r="A790" s="507"/>
      <c r="B790" s="507"/>
      <c r="C790" s="527" t="s">
        <v>107</v>
      </c>
      <c r="D790" s="526"/>
      <c r="E790" s="526"/>
      <c r="F790" s="526"/>
      <c r="G790" s="526"/>
    </row>
    <row r="791" spans="1:7" ht="15.75" thickBot="1" x14ac:dyDescent="0.3">
      <c r="A791" s="507"/>
      <c r="B791" s="507"/>
      <c r="C791" s="525" t="s">
        <v>108</v>
      </c>
      <c r="D791" s="528">
        <f>D792+D793+D794+D795</f>
        <v>14081.687</v>
      </c>
      <c r="E791" s="528">
        <f>E792+E793+E794+E795</f>
        <v>0</v>
      </c>
      <c r="F791" s="528">
        <f>F792+F793+F794+F795</f>
        <v>0</v>
      </c>
      <c r="G791" s="528">
        <f>G792+G793+G794+G795</f>
        <v>0</v>
      </c>
    </row>
    <row r="792" spans="1:7" ht="15.75" thickBot="1" x14ac:dyDescent="0.3">
      <c r="A792" s="507"/>
      <c r="B792" s="507"/>
      <c r="C792" s="527" t="s">
        <v>51</v>
      </c>
      <c r="D792" s="526">
        <f>+D778</f>
        <v>14081.687</v>
      </c>
      <c r="E792" s="526">
        <f>+E778</f>
        <v>0</v>
      </c>
      <c r="F792" s="526">
        <f>+F778</f>
        <v>0</v>
      </c>
      <c r="G792" s="526">
        <f>+G778</f>
        <v>0</v>
      </c>
    </row>
    <row r="793" spans="1:7" ht="15.75" thickBot="1" x14ac:dyDescent="0.3">
      <c r="A793" s="507"/>
      <c r="B793" s="507"/>
      <c r="C793" s="527" t="s">
        <v>105</v>
      </c>
      <c r="D793" s="526"/>
      <c r="E793" s="526"/>
      <c r="F793" s="526"/>
      <c r="G793" s="526"/>
    </row>
    <row r="794" spans="1:7" ht="15.75" thickBot="1" x14ac:dyDescent="0.3">
      <c r="A794" s="507"/>
      <c r="B794" s="507"/>
      <c r="C794" s="527" t="s">
        <v>106</v>
      </c>
      <c r="D794" s="526"/>
      <c r="E794" s="526"/>
      <c r="F794" s="526"/>
      <c r="G794" s="526"/>
    </row>
    <row r="795" spans="1:7" ht="15.75" thickBot="1" x14ac:dyDescent="0.3">
      <c r="A795" s="507"/>
      <c r="B795" s="507"/>
      <c r="C795" s="527" t="s">
        <v>107</v>
      </c>
      <c r="D795" s="526"/>
      <c r="E795" s="526"/>
      <c r="F795" s="526"/>
      <c r="G795" s="526"/>
    </row>
    <row r="796" spans="1:7" ht="15.75" thickBot="1" x14ac:dyDescent="0.3">
      <c r="A796" s="507"/>
      <c r="B796" s="507"/>
      <c r="C796" s="533" t="s">
        <v>792</v>
      </c>
      <c r="D796" s="528">
        <f>D786+D791</f>
        <v>14081.687</v>
      </c>
      <c r="E796" s="528">
        <f>E786+E791</f>
        <v>0</v>
      </c>
      <c r="F796" s="528">
        <f>F786+F791</f>
        <v>0</v>
      </c>
      <c r="G796" s="528">
        <f>G786+G791</f>
        <v>0</v>
      </c>
    </row>
    <row r="797" spans="1:7" ht="34.5" thickBot="1" x14ac:dyDescent="0.3">
      <c r="A797" s="507"/>
      <c r="B797" s="507"/>
      <c r="C797" s="552" t="s">
        <v>520</v>
      </c>
      <c r="D797" s="515" t="s">
        <v>793</v>
      </c>
      <c r="E797" s="540" t="s">
        <v>200</v>
      </c>
      <c r="F797" s="897" t="s">
        <v>794</v>
      </c>
      <c r="G797" s="878"/>
    </row>
    <row r="798" spans="1:7" ht="15.75" customHeight="1" thickBot="1" x14ac:dyDescent="0.3">
      <c r="A798" s="507"/>
      <c r="B798" s="507"/>
      <c r="C798" s="217" t="s">
        <v>38</v>
      </c>
      <c r="D798" s="778" t="s">
        <v>795</v>
      </c>
      <c r="E798" s="779"/>
      <c r="F798" s="779"/>
      <c r="G798" s="650"/>
    </row>
    <row r="799" spans="1:7" ht="15.75" thickBot="1" x14ac:dyDescent="0.3">
      <c r="A799" s="507"/>
      <c r="B799" s="507"/>
      <c r="C799" s="217" t="s">
        <v>40</v>
      </c>
      <c r="D799" s="851" t="s">
        <v>752</v>
      </c>
      <c r="E799" s="852"/>
      <c r="F799" s="852"/>
      <c r="G799" s="853"/>
    </row>
    <row r="800" spans="1:7" x14ac:dyDescent="0.25">
      <c r="A800" s="507"/>
      <c r="B800" s="507"/>
      <c r="C800" s="854"/>
      <c r="D800" s="516">
        <v>2020</v>
      </c>
      <c r="E800" s="516">
        <v>2021</v>
      </c>
      <c r="F800" s="516">
        <v>2022</v>
      </c>
      <c r="G800" s="516">
        <v>2023</v>
      </c>
    </row>
    <row r="801" spans="1:7" ht="15.75" thickBot="1" x14ac:dyDescent="0.3">
      <c r="A801" s="507"/>
      <c r="B801" s="507"/>
      <c r="C801" s="855"/>
      <c r="D801" s="518" t="s">
        <v>16</v>
      </c>
      <c r="E801" s="518" t="s">
        <v>16</v>
      </c>
      <c r="F801" s="518" t="s">
        <v>16</v>
      </c>
      <c r="G801" s="518" t="s">
        <v>16</v>
      </c>
    </row>
    <row r="802" spans="1:7" ht="15.75" thickBot="1" x14ac:dyDescent="0.3">
      <c r="A802" s="507"/>
      <c r="B802" s="507"/>
      <c r="C802" s="217" t="s">
        <v>42</v>
      </c>
      <c r="D802" s="565">
        <v>190</v>
      </c>
      <c r="E802" s="565"/>
      <c r="F802" s="553"/>
      <c r="G802" s="553"/>
    </row>
    <row r="803" spans="1:7" ht="15.75" thickBot="1" x14ac:dyDescent="0.3">
      <c r="A803" s="507"/>
      <c r="B803" s="507"/>
      <c r="C803" s="217" t="s">
        <v>43</v>
      </c>
      <c r="D803" s="520">
        <v>16627.253000000001</v>
      </c>
      <c r="E803" s="520"/>
      <c r="F803" s="520"/>
      <c r="G803" s="520"/>
    </row>
    <row r="804" spans="1:7" ht="15.75" thickBot="1" x14ac:dyDescent="0.3">
      <c r="A804" s="507"/>
      <c r="B804" s="507"/>
      <c r="C804" s="217" t="s">
        <v>44</v>
      </c>
      <c r="D804" s="520">
        <f>D803/D802</f>
        <v>87.511857894736849</v>
      </c>
      <c r="E804" s="520" t="e">
        <f>E803/E802</f>
        <v>#DIV/0!</v>
      </c>
      <c r="F804" s="520" t="e">
        <f>F803/F802</f>
        <v>#DIV/0!</v>
      </c>
      <c r="G804" s="520" t="e">
        <f>G803/G802</f>
        <v>#DIV/0!</v>
      </c>
    </row>
    <row r="805" spans="1:7" ht="15.75" thickBot="1" x14ac:dyDescent="0.3">
      <c r="A805" s="507"/>
      <c r="B805" s="507"/>
      <c r="C805" s="217" t="s">
        <v>45</v>
      </c>
      <c r="D805" s="523" t="e">
        <f t="shared" ref="D805:G807" si="30">D802/C802-1</f>
        <v>#VALUE!</v>
      </c>
      <c r="E805" s="523">
        <f t="shared" si="30"/>
        <v>-1</v>
      </c>
      <c r="F805" s="523" t="e">
        <f t="shared" si="30"/>
        <v>#DIV/0!</v>
      </c>
      <c r="G805" s="523" t="e">
        <f t="shared" si="30"/>
        <v>#DIV/0!</v>
      </c>
    </row>
    <row r="806" spans="1:7" ht="15.75" thickBot="1" x14ac:dyDescent="0.3">
      <c r="A806" s="507"/>
      <c r="B806" s="507"/>
      <c r="C806" s="217" t="s">
        <v>47</v>
      </c>
      <c r="D806" s="523" t="e">
        <f t="shared" si="30"/>
        <v>#VALUE!</v>
      </c>
      <c r="E806" s="523">
        <f t="shared" si="30"/>
        <v>-1</v>
      </c>
      <c r="F806" s="523" t="e">
        <f t="shared" si="30"/>
        <v>#DIV/0!</v>
      </c>
      <c r="G806" s="523" t="e">
        <f t="shared" si="30"/>
        <v>#DIV/0!</v>
      </c>
    </row>
    <row r="807" spans="1:7" ht="15.75" thickBot="1" x14ac:dyDescent="0.3">
      <c r="A807" s="507"/>
      <c r="B807" s="507"/>
      <c r="C807" s="217" t="s">
        <v>48</v>
      </c>
      <c r="D807" s="523" t="e">
        <f t="shared" si="30"/>
        <v>#VALUE!</v>
      </c>
      <c r="E807" s="523" t="e">
        <f t="shared" si="30"/>
        <v>#DIV/0!</v>
      </c>
      <c r="F807" s="523" t="e">
        <f t="shared" si="30"/>
        <v>#DIV/0!</v>
      </c>
      <c r="G807" s="523" t="e">
        <f t="shared" si="30"/>
        <v>#DIV/0!</v>
      </c>
    </row>
    <row r="808" spans="1:7" ht="15.75" thickBot="1" x14ac:dyDescent="0.3">
      <c r="A808" s="507"/>
      <c r="B808" s="507"/>
      <c r="C808" s="856" t="s">
        <v>796</v>
      </c>
      <c r="D808" s="857"/>
      <c r="E808" s="857"/>
      <c r="F808" s="857"/>
      <c r="G808" s="858"/>
    </row>
    <row r="809" spans="1:7" x14ac:dyDescent="0.25">
      <c r="A809" s="507"/>
      <c r="B809" s="507"/>
      <c r="C809" s="854"/>
      <c r="D809" s="516">
        <v>2020</v>
      </c>
      <c r="E809" s="516">
        <v>2021</v>
      </c>
      <c r="F809" s="516">
        <v>2022</v>
      </c>
      <c r="G809" s="516">
        <v>2023</v>
      </c>
    </row>
    <row r="810" spans="1:7" ht="15.75" thickBot="1" x14ac:dyDescent="0.3">
      <c r="A810" s="507"/>
      <c r="B810" s="507"/>
      <c r="C810" s="855"/>
      <c r="D810" s="518" t="s">
        <v>16</v>
      </c>
      <c r="E810" s="518" t="s">
        <v>16</v>
      </c>
      <c r="F810" s="518" t="s">
        <v>16</v>
      </c>
      <c r="G810" s="518" t="s">
        <v>16</v>
      </c>
    </row>
    <row r="811" spans="1:7" ht="15.75" thickBot="1" x14ac:dyDescent="0.3">
      <c r="A811" s="507"/>
      <c r="B811" s="507"/>
      <c r="C811" s="525" t="s">
        <v>104</v>
      </c>
      <c r="D811" s="526">
        <f>D812+D813+D814+D815</f>
        <v>0</v>
      </c>
      <c r="E811" s="526">
        <f>E812+E813+E814+E815</f>
        <v>0</v>
      </c>
      <c r="F811" s="526">
        <f>F812+F813+F814+F815</f>
        <v>0</v>
      </c>
      <c r="G811" s="526">
        <f>G812+G813+G814+G815</f>
        <v>0</v>
      </c>
    </row>
    <row r="812" spans="1:7" ht="15.75" thickBot="1" x14ac:dyDescent="0.3">
      <c r="A812" s="507"/>
      <c r="B812" s="507"/>
      <c r="C812" s="527" t="s">
        <v>51</v>
      </c>
      <c r="D812" s="526"/>
      <c r="E812" s="526"/>
      <c r="F812" s="526"/>
      <c r="G812" s="526"/>
    </row>
    <row r="813" spans="1:7" ht="15.75" thickBot="1" x14ac:dyDescent="0.3">
      <c r="A813" s="507"/>
      <c r="B813" s="507"/>
      <c r="C813" s="527" t="s">
        <v>105</v>
      </c>
      <c r="D813" s="526"/>
      <c r="E813" s="526"/>
      <c r="F813" s="526"/>
      <c r="G813" s="526"/>
    </row>
    <row r="814" spans="1:7" ht="15.75" thickBot="1" x14ac:dyDescent="0.3">
      <c r="A814" s="507"/>
      <c r="B814" s="507"/>
      <c r="C814" s="527" t="s">
        <v>106</v>
      </c>
      <c r="D814" s="526"/>
      <c r="E814" s="526"/>
      <c r="F814" s="526"/>
      <c r="G814" s="526"/>
    </row>
    <row r="815" spans="1:7" ht="15.75" thickBot="1" x14ac:dyDescent="0.3">
      <c r="A815" s="507"/>
      <c r="B815" s="507"/>
      <c r="C815" s="527" t="s">
        <v>107</v>
      </c>
      <c r="D815" s="526"/>
      <c r="E815" s="526"/>
      <c r="F815" s="526"/>
      <c r="G815" s="526"/>
    </row>
    <row r="816" spans="1:7" ht="15.75" thickBot="1" x14ac:dyDescent="0.3">
      <c r="A816" s="507"/>
      <c r="B816" s="507"/>
      <c r="C816" s="525" t="s">
        <v>108</v>
      </c>
      <c r="D816" s="528">
        <f>D817+D818+D819+D820</f>
        <v>16627.253000000001</v>
      </c>
      <c r="E816" s="528">
        <f>E817+E818+E819+E820</f>
        <v>0</v>
      </c>
      <c r="F816" s="528">
        <f>F817+F818+F819+F820</f>
        <v>0</v>
      </c>
      <c r="G816" s="528">
        <f>G817+G818+G819+G820</f>
        <v>0</v>
      </c>
    </row>
    <row r="817" spans="1:7" ht="15.75" thickBot="1" x14ac:dyDescent="0.3">
      <c r="A817" s="507"/>
      <c r="B817" s="507"/>
      <c r="C817" s="527" t="s">
        <v>51</v>
      </c>
      <c r="D817" s="526">
        <f>+D803</f>
        <v>16627.253000000001</v>
      </c>
      <c r="E817" s="526">
        <f>+E803</f>
        <v>0</v>
      </c>
      <c r="F817" s="526">
        <f>+F803</f>
        <v>0</v>
      </c>
      <c r="G817" s="526">
        <f>+G803</f>
        <v>0</v>
      </c>
    </row>
    <row r="818" spans="1:7" ht="15.75" thickBot="1" x14ac:dyDescent="0.3">
      <c r="A818" s="507"/>
      <c r="B818" s="507"/>
      <c r="C818" s="527" t="s">
        <v>105</v>
      </c>
      <c r="D818" s="526"/>
      <c r="E818" s="526"/>
      <c r="F818" s="526"/>
      <c r="G818" s="526"/>
    </row>
    <row r="819" spans="1:7" ht="15.75" thickBot="1" x14ac:dyDescent="0.3">
      <c r="A819" s="507"/>
      <c r="B819" s="507"/>
      <c r="C819" s="527" t="s">
        <v>106</v>
      </c>
      <c r="D819" s="526"/>
      <c r="E819" s="526"/>
      <c r="F819" s="526"/>
      <c r="G819" s="526"/>
    </row>
    <row r="820" spans="1:7" ht="15.75" thickBot="1" x14ac:dyDescent="0.3">
      <c r="A820" s="507"/>
      <c r="B820" s="507"/>
      <c r="C820" s="527" t="s">
        <v>107</v>
      </c>
      <c r="D820" s="526"/>
      <c r="E820" s="526"/>
      <c r="F820" s="526"/>
      <c r="G820" s="526"/>
    </row>
    <row r="821" spans="1:7" ht="15.75" thickBot="1" x14ac:dyDescent="0.3">
      <c r="A821" s="507"/>
      <c r="B821" s="507"/>
      <c r="C821" s="533" t="s">
        <v>797</v>
      </c>
      <c r="D821" s="528">
        <f>D811+D816</f>
        <v>16627.253000000001</v>
      </c>
      <c r="E821" s="528">
        <f>E811+E816</f>
        <v>0</v>
      </c>
      <c r="F821" s="528">
        <f>F811+F816</f>
        <v>0</v>
      </c>
      <c r="G821" s="528">
        <f>G811+G816</f>
        <v>0</v>
      </c>
    </row>
    <row r="822" spans="1:7" ht="34.5" thickBot="1" x14ac:dyDescent="0.3">
      <c r="A822" s="507"/>
      <c r="B822" s="507"/>
      <c r="C822" s="552" t="s">
        <v>798</v>
      </c>
      <c r="D822" s="515" t="s">
        <v>799</v>
      </c>
      <c r="E822" s="540" t="s">
        <v>200</v>
      </c>
      <c r="F822" s="897" t="s">
        <v>800</v>
      </c>
      <c r="G822" s="878"/>
    </row>
    <row r="823" spans="1:7" ht="15.75" customHeight="1" thickBot="1" x14ac:dyDescent="0.3">
      <c r="A823" s="507"/>
      <c r="B823" s="507"/>
      <c r="C823" s="217" t="s">
        <v>38</v>
      </c>
      <c r="D823" s="778" t="s">
        <v>781</v>
      </c>
      <c r="E823" s="779"/>
      <c r="F823" s="779"/>
      <c r="G823" s="650"/>
    </row>
    <row r="824" spans="1:7" ht="15.75" thickBot="1" x14ac:dyDescent="0.3">
      <c r="A824" s="507"/>
      <c r="B824" s="507"/>
      <c r="C824" s="217" t="s">
        <v>40</v>
      </c>
      <c r="D824" s="851" t="s">
        <v>752</v>
      </c>
      <c r="E824" s="852"/>
      <c r="F824" s="852"/>
      <c r="G824" s="853"/>
    </row>
    <row r="825" spans="1:7" x14ac:dyDescent="0.25">
      <c r="A825" s="507"/>
      <c r="B825" s="507"/>
      <c r="C825" s="854"/>
      <c r="D825" s="516">
        <v>2020</v>
      </c>
      <c r="E825" s="516">
        <v>2021</v>
      </c>
      <c r="F825" s="516">
        <v>2022</v>
      </c>
      <c r="G825" s="516">
        <v>2023</v>
      </c>
    </row>
    <row r="826" spans="1:7" ht="15.75" thickBot="1" x14ac:dyDescent="0.3">
      <c r="A826" s="507"/>
      <c r="B826" s="507"/>
      <c r="C826" s="855"/>
      <c r="D826" s="518" t="s">
        <v>16</v>
      </c>
      <c r="E826" s="518" t="s">
        <v>16</v>
      </c>
      <c r="F826" s="518" t="s">
        <v>16</v>
      </c>
      <c r="G826" s="518" t="s">
        <v>16</v>
      </c>
    </row>
    <row r="827" spans="1:7" ht="15.75" thickBot="1" x14ac:dyDescent="0.3">
      <c r="A827" s="507"/>
      <c r="B827" s="507"/>
      <c r="C827" s="217" t="s">
        <v>42</v>
      </c>
      <c r="D827" s="565">
        <v>300</v>
      </c>
      <c r="E827" s="565"/>
      <c r="F827" s="553"/>
      <c r="G827" s="553"/>
    </row>
    <row r="828" spans="1:7" ht="15.75" thickBot="1" x14ac:dyDescent="0.3">
      <c r="A828" s="507"/>
      <c r="B828" s="507"/>
      <c r="C828" s="217" t="s">
        <v>43</v>
      </c>
      <c r="D828" s="520">
        <v>17385.008000000002</v>
      </c>
      <c r="E828" s="520"/>
      <c r="F828" s="520"/>
      <c r="G828" s="520"/>
    </row>
    <row r="829" spans="1:7" ht="15.75" thickBot="1" x14ac:dyDescent="0.3">
      <c r="A829" s="507"/>
      <c r="B829" s="507"/>
      <c r="C829" s="217" t="s">
        <v>44</v>
      </c>
      <c r="D829" s="520">
        <f>D828/D827</f>
        <v>57.950026666666673</v>
      </c>
      <c r="E829" s="520" t="e">
        <f>E828/E827</f>
        <v>#DIV/0!</v>
      </c>
      <c r="F829" s="520" t="e">
        <f>F828/F827</f>
        <v>#DIV/0!</v>
      </c>
      <c r="G829" s="520" t="e">
        <f>G828/G827</f>
        <v>#DIV/0!</v>
      </c>
    </row>
    <row r="830" spans="1:7" ht="15.75" thickBot="1" x14ac:dyDescent="0.3">
      <c r="A830" s="507"/>
      <c r="B830" s="507"/>
      <c r="C830" s="217" t="s">
        <v>45</v>
      </c>
      <c r="D830" s="523" t="e">
        <f t="shared" ref="D830:G832" si="31">D827/C827-1</f>
        <v>#VALUE!</v>
      </c>
      <c r="E830" s="523">
        <f t="shared" si="31"/>
        <v>-1</v>
      </c>
      <c r="F830" s="523" t="e">
        <f t="shared" si="31"/>
        <v>#DIV/0!</v>
      </c>
      <c r="G830" s="523" t="e">
        <f t="shared" si="31"/>
        <v>#DIV/0!</v>
      </c>
    </row>
    <row r="831" spans="1:7" ht="15.75" thickBot="1" x14ac:dyDescent="0.3">
      <c r="A831" s="507"/>
      <c r="B831" s="507"/>
      <c r="C831" s="217" t="s">
        <v>47</v>
      </c>
      <c r="D831" s="523" t="e">
        <f t="shared" si="31"/>
        <v>#VALUE!</v>
      </c>
      <c r="E831" s="523">
        <f t="shared" si="31"/>
        <v>-1</v>
      </c>
      <c r="F831" s="523" t="e">
        <f t="shared" si="31"/>
        <v>#DIV/0!</v>
      </c>
      <c r="G831" s="523" t="e">
        <f t="shared" si="31"/>
        <v>#DIV/0!</v>
      </c>
    </row>
    <row r="832" spans="1:7" ht="15.75" thickBot="1" x14ac:dyDescent="0.3">
      <c r="A832" s="507"/>
      <c r="B832" s="507"/>
      <c r="C832" s="217" t="s">
        <v>48</v>
      </c>
      <c r="D832" s="523" t="e">
        <f t="shared" si="31"/>
        <v>#VALUE!</v>
      </c>
      <c r="E832" s="523" t="e">
        <f t="shared" si="31"/>
        <v>#DIV/0!</v>
      </c>
      <c r="F832" s="523" t="e">
        <f t="shared" si="31"/>
        <v>#DIV/0!</v>
      </c>
      <c r="G832" s="523" t="e">
        <f t="shared" si="31"/>
        <v>#DIV/0!</v>
      </c>
    </row>
    <row r="833" spans="1:7" ht="15.75" thickBot="1" x14ac:dyDescent="0.3">
      <c r="A833" s="507"/>
      <c r="B833" s="507"/>
      <c r="C833" s="856" t="s">
        <v>801</v>
      </c>
      <c r="D833" s="857"/>
      <c r="E833" s="857"/>
      <c r="F833" s="857"/>
      <c r="G833" s="858"/>
    </row>
    <row r="834" spans="1:7" x14ac:dyDescent="0.25">
      <c r="A834" s="507"/>
      <c r="B834" s="507"/>
      <c r="C834" s="854"/>
      <c r="D834" s="516">
        <v>2020</v>
      </c>
      <c r="E834" s="516">
        <v>2021</v>
      </c>
      <c r="F834" s="516">
        <v>2022</v>
      </c>
      <c r="G834" s="516">
        <v>2023</v>
      </c>
    </row>
    <row r="835" spans="1:7" ht="15.75" thickBot="1" x14ac:dyDescent="0.3">
      <c r="A835" s="507"/>
      <c r="B835" s="507"/>
      <c r="C835" s="855"/>
      <c r="D835" s="518" t="s">
        <v>16</v>
      </c>
      <c r="E835" s="518" t="s">
        <v>16</v>
      </c>
      <c r="F835" s="518" t="s">
        <v>16</v>
      </c>
      <c r="G835" s="518" t="s">
        <v>16</v>
      </c>
    </row>
    <row r="836" spans="1:7" ht="15.75" thickBot="1" x14ac:dyDescent="0.3">
      <c r="A836" s="507"/>
      <c r="B836" s="507"/>
      <c r="C836" s="525" t="s">
        <v>104</v>
      </c>
      <c r="D836" s="526">
        <f>D837+D838+D839+D840</f>
        <v>0</v>
      </c>
      <c r="E836" s="526">
        <f>E837+E838+E839+E840</f>
        <v>0</v>
      </c>
      <c r="F836" s="526">
        <f>F837+F838+F839+F840</f>
        <v>0</v>
      </c>
      <c r="G836" s="526">
        <f>G837+G838+G839+G840</f>
        <v>0</v>
      </c>
    </row>
    <row r="837" spans="1:7" ht="15.75" thickBot="1" x14ac:dyDescent="0.3">
      <c r="A837" s="507"/>
      <c r="B837" s="507"/>
      <c r="C837" s="527" t="s">
        <v>51</v>
      </c>
      <c r="D837" s="526"/>
      <c r="E837" s="526"/>
      <c r="F837" s="526"/>
      <c r="G837" s="526"/>
    </row>
    <row r="838" spans="1:7" ht="15.75" thickBot="1" x14ac:dyDescent="0.3">
      <c r="A838" s="507"/>
      <c r="B838" s="507"/>
      <c r="C838" s="527" t="s">
        <v>105</v>
      </c>
      <c r="D838" s="526"/>
      <c r="E838" s="526"/>
      <c r="F838" s="526"/>
      <c r="G838" s="526"/>
    </row>
    <row r="839" spans="1:7" ht="15.75" thickBot="1" x14ac:dyDescent="0.3">
      <c r="A839" s="507"/>
      <c r="B839" s="507"/>
      <c r="C839" s="527" t="s">
        <v>106</v>
      </c>
      <c r="D839" s="526"/>
      <c r="E839" s="526"/>
      <c r="F839" s="526"/>
      <c r="G839" s="526"/>
    </row>
    <row r="840" spans="1:7" ht="15.75" thickBot="1" x14ac:dyDescent="0.3">
      <c r="A840" s="507"/>
      <c r="B840" s="507"/>
      <c r="C840" s="527" t="s">
        <v>107</v>
      </c>
      <c r="D840" s="526"/>
      <c r="E840" s="526"/>
      <c r="F840" s="526"/>
      <c r="G840" s="526"/>
    </row>
    <row r="841" spans="1:7" ht="15.75" thickBot="1" x14ac:dyDescent="0.3">
      <c r="A841" s="507"/>
      <c r="B841" s="507"/>
      <c r="C841" s="525" t="s">
        <v>108</v>
      </c>
      <c r="D841" s="528">
        <f>D842+D843+D844+D845</f>
        <v>17385.008000000002</v>
      </c>
      <c r="E841" s="528">
        <f>E842+E843+E844+E845</f>
        <v>0</v>
      </c>
      <c r="F841" s="528">
        <f>F842+F843+F844+F845</f>
        <v>0</v>
      </c>
      <c r="G841" s="528">
        <f>G842+G843+G844+G845</f>
        <v>0</v>
      </c>
    </row>
    <row r="842" spans="1:7" ht="15.75" thickBot="1" x14ac:dyDescent="0.3">
      <c r="A842" s="507"/>
      <c r="B842" s="507"/>
      <c r="C842" s="527" t="s">
        <v>51</v>
      </c>
      <c r="D842" s="526">
        <f>+D828</f>
        <v>17385.008000000002</v>
      </c>
      <c r="E842" s="526">
        <f>+E828</f>
        <v>0</v>
      </c>
      <c r="F842" s="526">
        <f>+F828</f>
        <v>0</v>
      </c>
      <c r="G842" s="526">
        <f>+G828</f>
        <v>0</v>
      </c>
    </row>
    <row r="843" spans="1:7" ht="15.75" thickBot="1" x14ac:dyDescent="0.3">
      <c r="A843" s="507"/>
      <c r="B843" s="507"/>
      <c r="C843" s="527" t="s">
        <v>105</v>
      </c>
      <c r="D843" s="526"/>
      <c r="E843" s="526"/>
      <c r="F843" s="526"/>
      <c r="G843" s="526"/>
    </row>
    <row r="844" spans="1:7" ht="15.75" thickBot="1" x14ac:dyDescent="0.3">
      <c r="A844" s="507"/>
      <c r="B844" s="507"/>
      <c r="C844" s="527" t="s">
        <v>106</v>
      </c>
      <c r="D844" s="526"/>
      <c r="E844" s="526"/>
      <c r="F844" s="526"/>
      <c r="G844" s="526"/>
    </row>
    <row r="845" spans="1:7" ht="15.75" thickBot="1" x14ac:dyDescent="0.3">
      <c r="A845" s="507"/>
      <c r="B845" s="507"/>
      <c r="C845" s="527" t="s">
        <v>107</v>
      </c>
      <c r="D845" s="526"/>
      <c r="E845" s="526"/>
      <c r="F845" s="526"/>
      <c r="G845" s="526"/>
    </row>
    <row r="846" spans="1:7" ht="15.75" thickBot="1" x14ac:dyDescent="0.3">
      <c r="A846" s="507"/>
      <c r="B846" s="507"/>
      <c r="C846" s="533" t="s">
        <v>802</v>
      </c>
      <c r="D846" s="528">
        <f>D836+D841</f>
        <v>17385.008000000002</v>
      </c>
      <c r="E846" s="528">
        <f>E836+E841</f>
        <v>0</v>
      </c>
      <c r="F846" s="528">
        <f>F836+F841</f>
        <v>0</v>
      </c>
      <c r="G846" s="528">
        <f>G836+G841</f>
        <v>0</v>
      </c>
    </row>
    <row r="847" spans="1:7" ht="34.5" thickBot="1" x14ac:dyDescent="0.3">
      <c r="A847" s="507"/>
      <c r="B847" s="507"/>
      <c r="C847" s="552" t="s">
        <v>803</v>
      </c>
      <c r="D847" s="515" t="s">
        <v>804</v>
      </c>
      <c r="E847" s="540" t="s">
        <v>200</v>
      </c>
      <c r="F847" s="897" t="s">
        <v>805</v>
      </c>
      <c r="G847" s="878"/>
    </row>
    <row r="848" spans="1:7" ht="15.75" customHeight="1" thickBot="1" x14ac:dyDescent="0.3">
      <c r="A848" s="507"/>
      <c r="B848" s="507"/>
      <c r="C848" s="217" t="s">
        <v>38</v>
      </c>
      <c r="D848" s="778" t="s">
        <v>806</v>
      </c>
      <c r="E848" s="779"/>
      <c r="F848" s="779"/>
      <c r="G848" s="650"/>
    </row>
    <row r="849" spans="1:7" ht="15.75" thickBot="1" x14ac:dyDescent="0.3">
      <c r="A849" s="507"/>
      <c r="B849" s="507"/>
      <c r="C849" s="217" t="s">
        <v>40</v>
      </c>
      <c r="D849" s="851" t="s">
        <v>752</v>
      </c>
      <c r="E849" s="852"/>
      <c r="F849" s="852"/>
      <c r="G849" s="853"/>
    </row>
    <row r="850" spans="1:7" x14ac:dyDescent="0.25">
      <c r="A850" s="507"/>
      <c r="B850" s="507"/>
      <c r="C850" s="854"/>
      <c r="D850" s="516">
        <v>2020</v>
      </c>
      <c r="E850" s="516">
        <v>2021</v>
      </c>
      <c r="F850" s="516">
        <v>2022</v>
      </c>
      <c r="G850" s="516">
        <v>2023</v>
      </c>
    </row>
    <row r="851" spans="1:7" ht="15.75" thickBot="1" x14ac:dyDescent="0.3">
      <c r="A851" s="507"/>
      <c r="B851" s="507"/>
      <c r="C851" s="855"/>
      <c r="D851" s="518" t="s">
        <v>16</v>
      </c>
      <c r="E851" s="518" t="s">
        <v>16</v>
      </c>
      <c r="F851" s="518" t="s">
        <v>16</v>
      </c>
      <c r="G851" s="518" t="s">
        <v>16</v>
      </c>
    </row>
    <row r="852" spans="1:7" ht="15.75" thickBot="1" x14ac:dyDescent="0.3">
      <c r="A852" s="507"/>
      <c r="B852" s="507"/>
      <c r="C852" s="217" t="s">
        <v>42</v>
      </c>
      <c r="D852" s="565">
        <v>100</v>
      </c>
      <c r="E852" s="565"/>
      <c r="F852" s="553"/>
      <c r="G852" s="553"/>
    </row>
    <row r="853" spans="1:7" ht="15.75" thickBot="1" x14ac:dyDescent="0.3">
      <c r="A853" s="507"/>
      <c r="B853" s="507"/>
      <c r="C853" s="217" t="s">
        <v>43</v>
      </c>
      <c r="D853" s="520">
        <v>22800.328000000001</v>
      </c>
      <c r="E853" s="520"/>
      <c r="F853" s="520"/>
      <c r="G853" s="520"/>
    </row>
    <row r="854" spans="1:7" ht="15.75" thickBot="1" x14ac:dyDescent="0.3">
      <c r="A854" s="507"/>
      <c r="B854" s="507"/>
      <c r="C854" s="217" t="s">
        <v>44</v>
      </c>
      <c r="D854" s="520">
        <f>D853/D852</f>
        <v>228.00328000000002</v>
      </c>
      <c r="E854" s="520" t="e">
        <f>E853/E852</f>
        <v>#DIV/0!</v>
      </c>
      <c r="F854" s="520" t="e">
        <f>F853/F852</f>
        <v>#DIV/0!</v>
      </c>
      <c r="G854" s="520" t="e">
        <f>G853/G852</f>
        <v>#DIV/0!</v>
      </c>
    </row>
    <row r="855" spans="1:7" ht="15.75" thickBot="1" x14ac:dyDescent="0.3">
      <c r="A855" s="507"/>
      <c r="B855" s="507"/>
      <c r="C855" s="217" t="s">
        <v>45</v>
      </c>
      <c r="D855" s="523" t="e">
        <f t="shared" ref="D855:G857" si="32">D852/C852-1</f>
        <v>#VALUE!</v>
      </c>
      <c r="E855" s="523">
        <f t="shared" si="32"/>
        <v>-1</v>
      </c>
      <c r="F855" s="523" t="e">
        <f t="shared" si="32"/>
        <v>#DIV/0!</v>
      </c>
      <c r="G855" s="523" t="e">
        <f t="shared" si="32"/>
        <v>#DIV/0!</v>
      </c>
    </row>
    <row r="856" spans="1:7" ht="15.75" thickBot="1" x14ac:dyDescent="0.3">
      <c r="A856" s="507"/>
      <c r="B856" s="507"/>
      <c r="C856" s="217" t="s">
        <v>47</v>
      </c>
      <c r="D856" s="523" t="e">
        <f t="shared" si="32"/>
        <v>#VALUE!</v>
      </c>
      <c r="E856" s="523">
        <f t="shared" si="32"/>
        <v>-1</v>
      </c>
      <c r="F856" s="523" t="e">
        <f t="shared" si="32"/>
        <v>#DIV/0!</v>
      </c>
      <c r="G856" s="523" t="e">
        <f t="shared" si="32"/>
        <v>#DIV/0!</v>
      </c>
    </row>
    <row r="857" spans="1:7" ht="15.75" thickBot="1" x14ac:dyDescent="0.3">
      <c r="A857" s="507"/>
      <c r="B857" s="507"/>
      <c r="C857" s="217" t="s">
        <v>48</v>
      </c>
      <c r="D857" s="523" t="e">
        <f t="shared" si="32"/>
        <v>#VALUE!</v>
      </c>
      <c r="E857" s="523" t="e">
        <f t="shared" si="32"/>
        <v>#DIV/0!</v>
      </c>
      <c r="F857" s="523" t="e">
        <f t="shared" si="32"/>
        <v>#DIV/0!</v>
      </c>
      <c r="G857" s="523" t="e">
        <f t="shared" si="32"/>
        <v>#DIV/0!</v>
      </c>
    </row>
    <row r="858" spans="1:7" ht="15.75" thickBot="1" x14ac:dyDescent="0.3">
      <c r="A858" s="507"/>
      <c r="B858" s="507"/>
      <c r="C858" s="856" t="s">
        <v>807</v>
      </c>
      <c r="D858" s="857"/>
      <c r="E858" s="857"/>
      <c r="F858" s="857"/>
      <c r="G858" s="858"/>
    </row>
    <row r="859" spans="1:7" x14ac:dyDescent="0.25">
      <c r="A859" s="507"/>
      <c r="B859" s="507"/>
      <c r="C859" s="854"/>
      <c r="D859" s="516">
        <v>2020</v>
      </c>
      <c r="E859" s="516">
        <v>2021</v>
      </c>
      <c r="F859" s="516">
        <v>2022</v>
      </c>
      <c r="G859" s="516">
        <v>2023</v>
      </c>
    </row>
    <row r="860" spans="1:7" ht="15.75" thickBot="1" x14ac:dyDescent="0.3">
      <c r="A860" s="507"/>
      <c r="B860" s="507"/>
      <c r="C860" s="855"/>
      <c r="D860" s="518" t="s">
        <v>16</v>
      </c>
      <c r="E860" s="518" t="s">
        <v>16</v>
      </c>
      <c r="F860" s="518" t="s">
        <v>16</v>
      </c>
      <c r="G860" s="518" t="s">
        <v>16</v>
      </c>
    </row>
    <row r="861" spans="1:7" ht="15.75" thickBot="1" x14ac:dyDescent="0.3">
      <c r="A861" s="507"/>
      <c r="B861" s="507"/>
      <c r="C861" s="525" t="s">
        <v>104</v>
      </c>
      <c r="D861" s="526">
        <f>D862+D863+D864+D865</f>
        <v>0</v>
      </c>
      <c r="E861" s="526">
        <f>E862+E863+E864+E865</f>
        <v>0</v>
      </c>
      <c r="F861" s="526">
        <f>F862+F863+F864+F865</f>
        <v>0</v>
      </c>
      <c r="G861" s="526">
        <f>G862+G863+G864+G865</f>
        <v>0</v>
      </c>
    </row>
    <row r="862" spans="1:7" ht="15.75" thickBot="1" x14ac:dyDescent="0.3">
      <c r="A862" s="507"/>
      <c r="B862" s="507"/>
      <c r="C862" s="527" t="s">
        <v>51</v>
      </c>
      <c r="D862" s="526"/>
      <c r="E862" s="526"/>
      <c r="F862" s="526"/>
      <c r="G862" s="526"/>
    </row>
    <row r="863" spans="1:7" ht="15.75" thickBot="1" x14ac:dyDescent="0.3">
      <c r="A863" s="507"/>
      <c r="B863" s="507"/>
      <c r="C863" s="527" t="s">
        <v>105</v>
      </c>
      <c r="D863" s="526"/>
      <c r="E863" s="526"/>
      <c r="F863" s="526"/>
      <c r="G863" s="526"/>
    </row>
    <row r="864" spans="1:7" ht="15.75" thickBot="1" x14ac:dyDescent="0.3">
      <c r="A864" s="507"/>
      <c r="B864" s="507"/>
      <c r="C864" s="527" t="s">
        <v>106</v>
      </c>
      <c r="D864" s="526"/>
      <c r="E864" s="526"/>
      <c r="F864" s="526"/>
      <c r="G864" s="526"/>
    </row>
    <row r="865" spans="1:7" ht="15.75" thickBot="1" x14ac:dyDescent="0.3">
      <c r="A865" s="507"/>
      <c r="B865" s="507"/>
      <c r="C865" s="527" t="s">
        <v>107</v>
      </c>
      <c r="D865" s="526"/>
      <c r="E865" s="526"/>
      <c r="F865" s="526"/>
      <c r="G865" s="526"/>
    </row>
    <row r="866" spans="1:7" ht="15.75" thickBot="1" x14ac:dyDescent="0.3">
      <c r="A866" s="507"/>
      <c r="B866" s="507"/>
      <c r="C866" s="525" t="s">
        <v>108</v>
      </c>
      <c r="D866" s="528">
        <f>D867+D868+D869+D870</f>
        <v>22800.328000000001</v>
      </c>
      <c r="E866" s="528">
        <f>E867+E868+E869+E870</f>
        <v>0</v>
      </c>
      <c r="F866" s="528">
        <f>F867+F868+F869+F870</f>
        <v>0</v>
      </c>
      <c r="G866" s="528">
        <f>G867+G868+G869+G870</f>
        <v>0</v>
      </c>
    </row>
    <row r="867" spans="1:7" ht="15.75" thickBot="1" x14ac:dyDescent="0.3">
      <c r="A867" s="507"/>
      <c r="B867" s="507"/>
      <c r="C867" s="527" t="s">
        <v>51</v>
      </c>
      <c r="D867" s="526">
        <f>+D853</f>
        <v>22800.328000000001</v>
      </c>
      <c r="E867" s="526">
        <f>+E853</f>
        <v>0</v>
      </c>
      <c r="F867" s="526">
        <f>+F853</f>
        <v>0</v>
      </c>
      <c r="G867" s="526">
        <f>+G853</f>
        <v>0</v>
      </c>
    </row>
    <row r="868" spans="1:7" ht="15.75" thickBot="1" x14ac:dyDescent="0.3">
      <c r="A868" s="507"/>
      <c r="B868" s="507"/>
      <c r="C868" s="527" t="s">
        <v>105</v>
      </c>
      <c r="D868" s="526"/>
      <c r="E868" s="526"/>
      <c r="F868" s="526"/>
      <c r="G868" s="526"/>
    </row>
    <row r="869" spans="1:7" ht="15.75" thickBot="1" x14ac:dyDescent="0.3">
      <c r="A869" s="507"/>
      <c r="B869" s="507"/>
      <c r="C869" s="527" t="s">
        <v>106</v>
      </c>
      <c r="D869" s="526"/>
      <c r="E869" s="526"/>
      <c r="F869" s="526"/>
      <c r="G869" s="526"/>
    </row>
    <row r="870" spans="1:7" ht="15.75" thickBot="1" x14ac:dyDescent="0.3">
      <c r="A870" s="507"/>
      <c r="B870" s="507"/>
      <c r="C870" s="527" t="s">
        <v>107</v>
      </c>
      <c r="D870" s="526"/>
      <c r="E870" s="526"/>
      <c r="F870" s="526"/>
      <c r="G870" s="526"/>
    </row>
    <row r="871" spans="1:7" ht="15.75" thickBot="1" x14ac:dyDescent="0.3">
      <c r="A871" s="507"/>
      <c r="B871" s="507"/>
      <c r="C871" s="533" t="s">
        <v>808</v>
      </c>
      <c r="D871" s="528">
        <f>D861+D866</f>
        <v>22800.328000000001</v>
      </c>
      <c r="E871" s="528">
        <f>E861+E866</f>
        <v>0</v>
      </c>
      <c r="F871" s="528">
        <f>F861+F866</f>
        <v>0</v>
      </c>
      <c r="G871" s="528">
        <f>G861+G866</f>
        <v>0</v>
      </c>
    </row>
    <row r="872" spans="1:7" ht="34.5" thickBot="1" x14ac:dyDescent="0.3">
      <c r="A872" s="507"/>
      <c r="B872" s="507"/>
      <c r="C872" s="552" t="s">
        <v>809</v>
      </c>
      <c r="D872" s="515" t="s">
        <v>810</v>
      </c>
      <c r="E872" s="540" t="s">
        <v>200</v>
      </c>
      <c r="F872" s="897" t="s">
        <v>811</v>
      </c>
      <c r="G872" s="878"/>
    </row>
    <row r="873" spans="1:7" ht="15.75" customHeight="1" thickBot="1" x14ac:dyDescent="0.3">
      <c r="A873" s="507"/>
      <c r="B873" s="507"/>
      <c r="C873" s="217" t="s">
        <v>38</v>
      </c>
      <c r="D873" s="778" t="s">
        <v>812</v>
      </c>
      <c r="E873" s="779"/>
      <c r="F873" s="779"/>
      <c r="G873" s="650"/>
    </row>
    <row r="874" spans="1:7" ht="15.75" thickBot="1" x14ac:dyDescent="0.3">
      <c r="A874" s="507"/>
      <c r="B874" s="507"/>
      <c r="C874" s="217" t="s">
        <v>40</v>
      </c>
      <c r="D874" s="851" t="s">
        <v>752</v>
      </c>
      <c r="E874" s="852"/>
      <c r="F874" s="852"/>
      <c r="G874" s="853"/>
    </row>
    <row r="875" spans="1:7" x14ac:dyDescent="0.25">
      <c r="A875" s="507"/>
      <c r="B875" s="507"/>
      <c r="C875" s="854"/>
      <c r="D875" s="516">
        <v>2020</v>
      </c>
      <c r="E875" s="516">
        <v>2021</v>
      </c>
      <c r="F875" s="516">
        <v>2022</v>
      </c>
      <c r="G875" s="516">
        <v>2023</v>
      </c>
    </row>
    <row r="876" spans="1:7" ht="15.75" thickBot="1" x14ac:dyDescent="0.3">
      <c r="A876" s="507"/>
      <c r="B876" s="507"/>
      <c r="C876" s="855"/>
      <c r="D876" s="518" t="s">
        <v>16</v>
      </c>
      <c r="E876" s="518" t="s">
        <v>16</v>
      </c>
      <c r="F876" s="518" t="s">
        <v>16</v>
      </c>
      <c r="G876" s="518" t="s">
        <v>16</v>
      </c>
    </row>
    <row r="877" spans="1:7" ht="15.75" thickBot="1" x14ac:dyDescent="0.3">
      <c r="A877" s="507"/>
      <c r="B877" s="507"/>
      <c r="C877" s="217" t="s">
        <v>42</v>
      </c>
      <c r="D877" s="565">
        <v>50</v>
      </c>
      <c r="E877" s="565"/>
      <c r="F877" s="553"/>
      <c r="G877" s="553"/>
    </row>
    <row r="878" spans="1:7" ht="15.75" thickBot="1" x14ac:dyDescent="0.3">
      <c r="A878" s="507"/>
      <c r="B878" s="507"/>
      <c r="C878" s="217" t="s">
        <v>43</v>
      </c>
      <c r="D878" s="520">
        <v>5787.0959999999995</v>
      </c>
      <c r="E878" s="520"/>
      <c r="F878" s="520"/>
      <c r="G878" s="520"/>
    </row>
    <row r="879" spans="1:7" ht="15.75" thickBot="1" x14ac:dyDescent="0.3">
      <c r="A879" s="507"/>
      <c r="B879" s="507"/>
      <c r="C879" s="217" t="s">
        <v>44</v>
      </c>
      <c r="D879" s="520">
        <f>D878/D877</f>
        <v>115.74191999999999</v>
      </c>
      <c r="E879" s="520" t="e">
        <f>E878/E877</f>
        <v>#DIV/0!</v>
      </c>
      <c r="F879" s="520" t="e">
        <f>F878/F877</f>
        <v>#DIV/0!</v>
      </c>
      <c r="G879" s="520" t="e">
        <f>G878/G877</f>
        <v>#DIV/0!</v>
      </c>
    </row>
    <row r="880" spans="1:7" ht="15.75" thickBot="1" x14ac:dyDescent="0.3">
      <c r="A880" s="507"/>
      <c r="B880" s="507"/>
      <c r="C880" s="217" t="s">
        <v>45</v>
      </c>
      <c r="D880" s="523" t="e">
        <f t="shared" ref="D880:G882" si="33">D877/C877-1</f>
        <v>#VALUE!</v>
      </c>
      <c r="E880" s="523">
        <f t="shared" si="33"/>
        <v>-1</v>
      </c>
      <c r="F880" s="523" t="e">
        <f t="shared" si="33"/>
        <v>#DIV/0!</v>
      </c>
      <c r="G880" s="523" t="e">
        <f t="shared" si="33"/>
        <v>#DIV/0!</v>
      </c>
    </row>
    <row r="881" spans="1:7" ht="15.75" thickBot="1" x14ac:dyDescent="0.3">
      <c r="A881" s="507"/>
      <c r="B881" s="507"/>
      <c r="C881" s="217" t="s">
        <v>47</v>
      </c>
      <c r="D881" s="523" t="e">
        <f t="shared" si="33"/>
        <v>#VALUE!</v>
      </c>
      <c r="E881" s="523">
        <f t="shared" si="33"/>
        <v>-1</v>
      </c>
      <c r="F881" s="523" t="e">
        <f t="shared" si="33"/>
        <v>#DIV/0!</v>
      </c>
      <c r="G881" s="523" t="e">
        <f t="shared" si="33"/>
        <v>#DIV/0!</v>
      </c>
    </row>
    <row r="882" spans="1:7" ht="15.75" thickBot="1" x14ac:dyDescent="0.3">
      <c r="A882" s="507"/>
      <c r="B882" s="507"/>
      <c r="C882" s="217" t="s">
        <v>48</v>
      </c>
      <c r="D882" s="523" t="e">
        <f t="shared" si="33"/>
        <v>#VALUE!</v>
      </c>
      <c r="E882" s="523" t="e">
        <f t="shared" si="33"/>
        <v>#DIV/0!</v>
      </c>
      <c r="F882" s="523" t="e">
        <f t="shared" si="33"/>
        <v>#DIV/0!</v>
      </c>
      <c r="G882" s="523" t="e">
        <f t="shared" si="33"/>
        <v>#DIV/0!</v>
      </c>
    </row>
    <row r="883" spans="1:7" ht="15.75" thickBot="1" x14ac:dyDescent="0.3">
      <c r="A883" s="507"/>
      <c r="B883" s="507"/>
      <c r="C883" s="856" t="s">
        <v>813</v>
      </c>
      <c r="D883" s="857"/>
      <c r="E883" s="857"/>
      <c r="F883" s="857"/>
      <c r="G883" s="858"/>
    </row>
    <row r="884" spans="1:7" x14ac:dyDescent="0.25">
      <c r="A884" s="507"/>
      <c r="B884" s="507"/>
      <c r="C884" s="854"/>
      <c r="D884" s="516">
        <v>2020</v>
      </c>
      <c r="E884" s="516">
        <v>2021</v>
      </c>
      <c r="F884" s="516">
        <v>2022</v>
      </c>
      <c r="G884" s="516">
        <v>2023</v>
      </c>
    </row>
    <row r="885" spans="1:7" ht="15.75" thickBot="1" x14ac:dyDescent="0.3">
      <c r="A885" s="507"/>
      <c r="B885" s="507"/>
      <c r="C885" s="855"/>
      <c r="D885" s="518" t="s">
        <v>16</v>
      </c>
      <c r="E885" s="518" t="s">
        <v>16</v>
      </c>
      <c r="F885" s="518" t="s">
        <v>16</v>
      </c>
      <c r="G885" s="518" t="s">
        <v>16</v>
      </c>
    </row>
    <row r="886" spans="1:7" ht="15.75" thickBot="1" x14ac:dyDescent="0.3">
      <c r="A886" s="507"/>
      <c r="B886" s="507"/>
      <c r="C886" s="525" t="s">
        <v>104</v>
      </c>
      <c r="D886" s="526">
        <f>D887+D888+D889+D890</f>
        <v>0</v>
      </c>
      <c r="E886" s="526">
        <f>E887+E888+E889+E890</f>
        <v>0</v>
      </c>
      <c r="F886" s="526">
        <f>F887+F888+F889+F890</f>
        <v>0</v>
      </c>
      <c r="G886" s="526">
        <f>G887+G888+G889+G890</f>
        <v>0</v>
      </c>
    </row>
    <row r="887" spans="1:7" ht="15.75" thickBot="1" x14ac:dyDescent="0.3">
      <c r="A887" s="507"/>
      <c r="B887" s="507"/>
      <c r="C887" s="527" t="s">
        <v>51</v>
      </c>
      <c r="D887" s="526"/>
      <c r="E887" s="526"/>
      <c r="F887" s="526"/>
      <c r="G887" s="526"/>
    </row>
    <row r="888" spans="1:7" ht="15.75" thickBot="1" x14ac:dyDescent="0.3">
      <c r="A888" s="507"/>
      <c r="B888" s="507"/>
      <c r="C888" s="527" t="s">
        <v>105</v>
      </c>
      <c r="D888" s="526"/>
      <c r="E888" s="526"/>
      <c r="F888" s="526"/>
      <c r="G888" s="526"/>
    </row>
    <row r="889" spans="1:7" ht="15.75" thickBot="1" x14ac:dyDescent="0.3">
      <c r="A889" s="507"/>
      <c r="B889" s="507"/>
      <c r="C889" s="527" t="s">
        <v>106</v>
      </c>
      <c r="D889" s="526"/>
      <c r="E889" s="526"/>
      <c r="F889" s="526"/>
      <c r="G889" s="526"/>
    </row>
    <row r="890" spans="1:7" ht="15.75" thickBot="1" x14ac:dyDescent="0.3">
      <c r="A890" s="507"/>
      <c r="B890" s="507"/>
      <c r="C890" s="527" t="s">
        <v>107</v>
      </c>
      <c r="D890" s="526"/>
      <c r="E890" s="526"/>
      <c r="F890" s="526"/>
      <c r="G890" s="526"/>
    </row>
    <row r="891" spans="1:7" ht="15.75" thickBot="1" x14ac:dyDescent="0.3">
      <c r="A891" s="507"/>
      <c r="B891" s="507"/>
      <c r="C891" s="525" t="s">
        <v>108</v>
      </c>
      <c r="D891" s="528">
        <f>D892+D893+D894+D895</f>
        <v>5787.0959999999995</v>
      </c>
      <c r="E891" s="528">
        <f>E892+E893+E894+E895</f>
        <v>0</v>
      </c>
      <c r="F891" s="528">
        <f>F892+F893+F894+F895</f>
        <v>0</v>
      </c>
      <c r="G891" s="528">
        <f>G892+G893+G894+G895</f>
        <v>0</v>
      </c>
    </row>
    <row r="892" spans="1:7" ht="15.75" thickBot="1" x14ac:dyDescent="0.3">
      <c r="A892" s="507"/>
      <c r="B892" s="507"/>
      <c r="C892" s="527" t="s">
        <v>51</v>
      </c>
      <c r="D892" s="526">
        <f>+D878</f>
        <v>5787.0959999999995</v>
      </c>
      <c r="E892" s="526">
        <f>+E878</f>
        <v>0</v>
      </c>
      <c r="F892" s="526">
        <f>+F878</f>
        <v>0</v>
      </c>
      <c r="G892" s="526">
        <f>+G878</f>
        <v>0</v>
      </c>
    </row>
    <row r="893" spans="1:7" ht="15.75" thickBot="1" x14ac:dyDescent="0.3">
      <c r="A893" s="507"/>
      <c r="B893" s="507"/>
      <c r="C893" s="527" t="s">
        <v>105</v>
      </c>
      <c r="D893" s="526"/>
      <c r="E893" s="526"/>
      <c r="F893" s="526"/>
      <c r="G893" s="526"/>
    </row>
    <row r="894" spans="1:7" ht="15.75" thickBot="1" x14ac:dyDescent="0.3">
      <c r="A894" s="507"/>
      <c r="B894" s="507"/>
      <c r="C894" s="527" t="s">
        <v>106</v>
      </c>
      <c r="D894" s="526"/>
      <c r="E894" s="526"/>
      <c r="F894" s="526"/>
      <c r="G894" s="526"/>
    </row>
    <row r="895" spans="1:7" ht="15.75" thickBot="1" x14ac:dyDescent="0.3">
      <c r="A895" s="507"/>
      <c r="B895" s="507"/>
      <c r="C895" s="527" t="s">
        <v>107</v>
      </c>
      <c r="D895" s="526"/>
      <c r="E895" s="526"/>
      <c r="F895" s="526"/>
      <c r="G895" s="526"/>
    </row>
    <row r="896" spans="1:7" ht="15.75" thickBot="1" x14ac:dyDescent="0.3">
      <c r="A896" s="507"/>
      <c r="B896" s="507"/>
      <c r="C896" s="533" t="s">
        <v>814</v>
      </c>
      <c r="D896" s="528">
        <f>D886+D891</f>
        <v>5787.0959999999995</v>
      </c>
      <c r="E896" s="528">
        <f>E886+E891</f>
        <v>0</v>
      </c>
      <c r="F896" s="528">
        <f>F886+F891</f>
        <v>0</v>
      </c>
      <c r="G896" s="528">
        <f>G886+G891</f>
        <v>0</v>
      </c>
    </row>
    <row r="897" spans="1:7" ht="34.5" thickBot="1" x14ac:dyDescent="0.3">
      <c r="A897" s="507"/>
      <c r="B897" s="507"/>
      <c r="C897" s="552" t="s">
        <v>815</v>
      </c>
      <c r="D897" s="515" t="s">
        <v>816</v>
      </c>
      <c r="E897" s="540" t="s">
        <v>200</v>
      </c>
      <c r="F897" s="897" t="s">
        <v>817</v>
      </c>
      <c r="G897" s="878"/>
    </row>
    <row r="898" spans="1:7" ht="15.75" customHeight="1" thickBot="1" x14ac:dyDescent="0.3">
      <c r="A898" s="507"/>
      <c r="B898" s="507"/>
      <c r="C898" s="217" t="s">
        <v>38</v>
      </c>
      <c r="D898" s="778" t="s">
        <v>818</v>
      </c>
      <c r="E898" s="779"/>
      <c r="F898" s="779"/>
      <c r="G898" s="650"/>
    </row>
    <row r="899" spans="1:7" ht="15.75" thickBot="1" x14ac:dyDescent="0.3">
      <c r="A899" s="507"/>
      <c r="B899" s="507"/>
      <c r="C899" s="217" t="s">
        <v>40</v>
      </c>
      <c r="D899" s="851" t="s">
        <v>752</v>
      </c>
      <c r="E899" s="852"/>
      <c r="F899" s="852"/>
      <c r="G899" s="853"/>
    </row>
    <row r="900" spans="1:7" x14ac:dyDescent="0.25">
      <c r="A900" s="507"/>
      <c r="B900" s="507"/>
      <c r="C900" s="854"/>
      <c r="D900" s="516">
        <v>2020</v>
      </c>
      <c r="E900" s="516">
        <v>2021</v>
      </c>
      <c r="F900" s="516">
        <v>2022</v>
      </c>
      <c r="G900" s="516">
        <v>2023</v>
      </c>
    </row>
    <row r="901" spans="1:7" ht="15.75" thickBot="1" x14ac:dyDescent="0.3">
      <c r="A901" s="507"/>
      <c r="B901" s="507"/>
      <c r="C901" s="855"/>
      <c r="D901" s="518" t="s">
        <v>16</v>
      </c>
      <c r="E901" s="518" t="s">
        <v>16</v>
      </c>
      <c r="F901" s="518" t="s">
        <v>16</v>
      </c>
      <c r="G901" s="518" t="s">
        <v>16</v>
      </c>
    </row>
    <row r="902" spans="1:7" ht="15.75" thickBot="1" x14ac:dyDescent="0.3">
      <c r="A902" s="507"/>
      <c r="B902" s="507"/>
      <c r="C902" s="217" t="s">
        <v>42</v>
      </c>
      <c r="D902" s="565">
        <v>170</v>
      </c>
      <c r="E902" s="565"/>
      <c r="F902" s="553"/>
      <c r="G902" s="553"/>
    </row>
    <row r="903" spans="1:7" ht="15.75" thickBot="1" x14ac:dyDescent="0.3">
      <c r="A903" s="507"/>
      <c r="B903" s="507"/>
      <c r="C903" s="217" t="s">
        <v>43</v>
      </c>
      <c r="D903" s="520">
        <v>6633.317</v>
      </c>
      <c r="E903" s="520"/>
      <c r="F903" s="520"/>
      <c r="G903" s="520"/>
    </row>
    <row r="904" spans="1:7" ht="15.75" thickBot="1" x14ac:dyDescent="0.3">
      <c r="A904" s="507"/>
      <c r="B904" s="507"/>
      <c r="C904" s="217" t="s">
        <v>44</v>
      </c>
      <c r="D904" s="520">
        <f>D903/D902</f>
        <v>39.019511764705882</v>
      </c>
      <c r="E904" s="520" t="e">
        <f>E903/E902</f>
        <v>#DIV/0!</v>
      </c>
      <c r="F904" s="520" t="e">
        <f>F903/F902</f>
        <v>#DIV/0!</v>
      </c>
      <c r="G904" s="520" t="e">
        <f>G903/G902</f>
        <v>#DIV/0!</v>
      </c>
    </row>
    <row r="905" spans="1:7" ht="15.75" thickBot="1" x14ac:dyDescent="0.3">
      <c r="A905" s="507"/>
      <c r="B905" s="507"/>
      <c r="C905" s="217" t="s">
        <v>45</v>
      </c>
      <c r="D905" s="523" t="e">
        <f t="shared" ref="D905:G907" si="34">D902/C902-1</f>
        <v>#VALUE!</v>
      </c>
      <c r="E905" s="523">
        <f t="shared" si="34"/>
        <v>-1</v>
      </c>
      <c r="F905" s="523" t="e">
        <f t="shared" si="34"/>
        <v>#DIV/0!</v>
      </c>
      <c r="G905" s="523" t="e">
        <f t="shared" si="34"/>
        <v>#DIV/0!</v>
      </c>
    </row>
    <row r="906" spans="1:7" ht="15.75" thickBot="1" x14ac:dyDescent="0.3">
      <c r="A906" s="507"/>
      <c r="B906" s="507"/>
      <c r="C906" s="217" t="s">
        <v>47</v>
      </c>
      <c r="D906" s="523" t="e">
        <f t="shared" si="34"/>
        <v>#VALUE!</v>
      </c>
      <c r="E906" s="523">
        <f t="shared" si="34"/>
        <v>-1</v>
      </c>
      <c r="F906" s="523" t="e">
        <f t="shared" si="34"/>
        <v>#DIV/0!</v>
      </c>
      <c r="G906" s="523" t="e">
        <f t="shared" si="34"/>
        <v>#DIV/0!</v>
      </c>
    </row>
    <row r="907" spans="1:7" ht="15.75" thickBot="1" x14ac:dyDescent="0.3">
      <c r="A907" s="507"/>
      <c r="B907" s="507"/>
      <c r="C907" s="217" t="s">
        <v>48</v>
      </c>
      <c r="D907" s="523" t="e">
        <f t="shared" si="34"/>
        <v>#VALUE!</v>
      </c>
      <c r="E907" s="523" t="e">
        <f t="shared" si="34"/>
        <v>#DIV/0!</v>
      </c>
      <c r="F907" s="523" t="e">
        <f t="shared" si="34"/>
        <v>#DIV/0!</v>
      </c>
      <c r="G907" s="523" t="e">
        <f t="shared" si="34"/>
        <v>#DIV/0!</v>
      </c>
    </row>
    <row r="908" spans="1:7" ht="15.75" thickBot="1" x14ac:dyDescent="0.3">
      <c r="A908" s="507"/>
      <c r="B908" s="507"/>
      <c r="C908" s="856" t="s">
        <v>819</v>
      </c>
      <c r="D908" s="857"/>
      <c r="E908" s="857"/>
      <c r="F908" s="857"/>
      <c r="G908" s="858"/>
    </row>
    <row r="909" spans="1:7" x14ac:dyDescent="0.25">
      <c r="A909" s="507"/>
      <c r="B909" s="507"/>
      <c r="C909" s="854"/>
      <c r="D909" s="516">
        <v>2019</v>
      </c>
      <c r="E909" s="516">
        <v>2020</v>
      </c>
      <c r="F909" s="516">
        <v>2021</v>
      </c>
      <c r="G909" s="516">
        <v>2022</v>
      </c>
    </row>
    <row r="910" spans="1:7" ht="15.75" thickBot="1" x14ac:dyDescent="0.3">
      <c r="A910" s="507"/>
      <c r="B910" s="507"/>
      <c r="C910" s="855"/>
      <c r="D910" s="518" t="s">
        <v>16</v>
      </c>
      <c r="E910" s="518" t="s">
        <v>16</v>
      </c>
      <c r="F910" s="518" t="s">
        <v>16</v>
      </c>
      <c r="G910" s="518" t="s">
        <v>16</v>
      </c>
    </row>
    <row r="911" spans="1:7" ht="15.75" thickBot="1" x14ac:dyDescent="0.3">
      <c r="A911" s="507"/>
      <c r="B911" s="507"/>
      <c r="C911" s="525" t="s">
        <v>104</v>
      </c>
      <c r="D911" s="526">
        <f>D912+D913+D914+D915</f>
        <v>0</v>
      </c>
      <c r="E911" s="526">
        <f>E912+E913+E914+E915</f>
        <v>0</v>
      </c>
      <c r="F911" s="526">
        <f>F912+F913+F914+F915</f>
        <v>0</v>
      </c>
      <c r="G911" s="526">
        <f>G912+G913+G914+G915</f>
        <v>0</v>
      </c>
    </row>
    <row r="912" spans="1:7" ht="15.75" thickBot="1" x14ac:dyDescent="0.3">
      <c r="A912" s="507"/>
      <c r="B912" s="507"/>
      <c r="C912" s="527" t="s">
        <v>51</v>
      </c>
      <c r="D912" s="526"/>
      <c r="E912" s="526"/>
      <c r="F912" s="526"/>
      <c r="G912" s="526"/>
    </row>
    <row r="913" spans="1:7" ht="15.75" thickBot="1" x14ac:dyDescent="0.3">
      <c r="A913" s="507"/>
      <c r="B913" s="507"/>
      <c r="C913" s="527" t="s">
        <v>105</v>
      </c>
      <c r="D913" s="526"/>
      <c r="E913" s="526"/>
      <c r="F913" s="526"/>
      <c r="G913" s="526"/>
    </row>
    <row r="914" spans="1:7" ht="15.75" thickBot="1" x14ac:dyDescent="0.3">
      <c r="A914" s="507"/>
      <c r="B914" s="507"/>
      <c r="C914" s="527" t="s">
        <v>106</v>
      </c>
      <c r="D914" s="526"/>
      <c r="E914" s="526"/>
      <c r="F914" s="526"/>
      <c r="G914" s="526"/>
    </row>
    <row r="915" spans="1:7" ht="15.75" thickBot="1" x14ac:dyDescent="0.3">
      <c r="A915" s="507"/>
      <c r="B915" s="507"/>
      <c r="C915" s="527" t="s">
        <v>107</v>
      </c>
      <c r="D915" s="526"/>
      <c r="E915" s="526"/>
      <c r="F915" s="526"/>
      <c r="G915" s="526"/>
    </row>
    <row r="916" spans="1:7" ht="15.75" thickBot="1" x14ac:dyDescent="0.3">
      <c r="A916" s="507"/>
      <c r="B916" s="507"/>
      <c r="C916" s="525" t="s">
        <v>108</v>
      </c>
      <c r="D916" s="528">
        <f>D917+D918+D919+D920</f>
        <v>6633.317</v>
      </c>
      <c r="E916" s="528">
        <f>E917+E918+E919+E920</f>
        <v>0</v>
      </c>
      <c r="F916" s="528">
        <f>F917+F918+F919+F920</f>
        <v>0</v>
      </c>
      <c r="G916" s="528">
        <f>G917+G918+G919+G920</f>
        <v>0</v>
      </c>
    </row>
    <row r="917" spans="1:7" ht="15.75" thickBot="1" x14ac:dyDescent="0.3">
      <c r="A917" s="507"/>
      <c r="B917" s="507"/>
      <c r="C917" s="527" t="s">
        <v>51</v>
      </c>
      <c r="D917" s="526">
        <f>+D903</f>
        <v>6633.317</v>
      </c>
      <c r="E917" s="526">
        <f>+E903</f>
        <v>0</v>
      </c>
      <c r="F917" s="526">
        <f>+F903</f>
        <v>0</v>
      </c>
      <c r="G917" s="526">
        <f>+G903</f>
        <v>0</v>
      </c>
    </row>
    <row r="918" spans="1:7" ht="15.75" thickBot="1" x14ac:dyDescent="0.3">
      <c r="A918" s="507"/>
      <c r="B918" s="507"/>
      <c r="C918" s="527" t="s">
        <v>105</v>
      </c>
      <c r="D918" s="526"/>
      <c r="E918" s="526"/>
      <c r="F918" s="526"/>
      <c r="G918" s="526"/>
    </row>
    <row r="919" spans="1:7" ht="15.75" thickBot="1" x14ac:dyDescent="0.3">
      <c r="A919" s="507"/>
      <c r="B919" s="507"/>
      <c r="C919" s="527" t="s">
        <v>106</v>
      </c>
      <c r="D919" s="526"/>
      <c r="E919" s="526"/>
      <c r="F919" s="526"/>
      <c r="G919" s="526"/>
    </row>
    <row r="920" spans="1:7" ht="15.75" thickBot="1" x14ac:dyDescent="0.3">
      <c r="A920" s="507"/>
      <c r="B920" s="507"/>
      <c r="C920" s="527" t="s">
        <v>107</v>
      </c>
      <c r="D920" s="526"/>
      <c r="E920" s="526"/>
      <c r="F920" s="526"/>
      <c r="G920" s="526"/>
    </row>
    <row r="921" spans="1:7" ht="15.75" thickBot="1" x14ac:dyDescent="0.3">
      <c r="A921" s="507"/>
      <c r="B921" s="507"/>
      <c r="C921" s="533" t="s">
        <v>820</v>
      </c>
      <c r="D921" s="528">
        <f>D911+D916</f>
        <v>6633.317</v>
      </c>
      <c r="E921" s="528">
        <f>E911+E916</f>
        <v>0</v>
      </c>
      <c r="F921" s="528">
        <f>F911+F916</f>
        <v>0</v>
      </c>
      <c r="G921" s="528">
        <f>G911+G916</f>
        <v>0</v>
      </c>
    </row>
    <row r="922" spans="1:7" ht="34.5" thickBot="1" x14ac:dyDescent="0.3">
      <c r="A922" s="507"/>
      <c r="B922" s="507"/>
      <c r="C922" s="552" t="s">
        <v>821</v>
      </c>
      <c r="D922" s="515" t="s">
        <v>822</v>
      </c>
      <c r="E922" s="540" t="s">
        <v>200</v>
      </c>
      <c r="F922" s="897" t="s">
        <v>823</v>
      </c>
      <c r="G922" s="878"/>
    </row>
    <row r="923" spans="1:7" ht="15.75" customHeight="1" thickBot="1" x14ac:dyDescent="0.3">
      <c r="A923" s="507"/>
      <c r="B923" s="507"/>
      <c r="C923" s="217" t="s">
        <v>38</v>
      </c>
      <c r="D923" s="778" t="s">
        <v>824</v>
      </c>
      <c r="E923" s="779"/>
      <c r="F923" s="779"/>
      <c r="G923" s="650"/>
    </row>
    <row r="924" spans="1:7" ht="15.75" thickBot="1" x14ac:dyDescent="0.3">
      <c r="A924" s="507"/>
      <c r="B924" s="507"/>
      <c r="C924" s="217" t="s">
        <v>40</v>
      </c>
      <c r="D924" s="851" t="s">
        <v>752</v>
      </c>
      <c r="E924" s="852"/>
      <c r="F924" s="852"/>
      <c r="G924" s="853"/>
    </row>
    <row r="925" spans="1:7" x14ac:dyDescent="0.25">
      <c r="A925" s="507"/>
      <c r="B925" s="507"/>
      <c r="C925" s="854"/>
      <c r="D925" s="516">
        <v>2020</v>
      </c>
      <c r="E925" s="516">
        <v>2021</v>
      </c>
      <c r="F925" s="516">
        <v>2022</v>
      </c>
      <c r="G925" s="516">
        <v>2023</v>
      </c>
    </row>
    <row r="926" spans="1:7" ht="15.75" thickBot="1" x14ac:dyDescent="0.3">
      <c r="A926" s="507"/>
      <c r="B926" s="507"/>
      <c r="C926" s="855"/>
      <c r="D926" s="518" t="s">
        <v>16</v>
      </c>
      <c r="E926" s="518" t="s">
        <v>16</v>
      </c>
      <c r="F926" s="518" t="s">
        <v>16</v>
      </c>
      <c r="G926" s="518" t="s">
        <v>16</v>
      </c>
    </row>
    <row r="927" spans="1:7" ht="15.75" thickBot="1" x14ac:dyDescent="0.3">
      <c r="A927" s="507"/>
      <c r="B927" s="507"/>
      <c r="C927" s="217" t="s">
        <v>42</v>
      </c>
      <c r="D927" s="565">
        <v>60</v>
      </c>
      <c r="E927" s="565"/>
      <c r="F927" s="553"/>
      <c r="G927" s="553"/>
    </row>
    <row r="928" spans="1:7" ht="15.75" thickBot="1" x14ac:dyDescent="0.3">
      <c r="A928" s="507"/>
      <c r="B928" s="507"/>
      <c r="C928" s="217" t="s">
        <v>43</v>
      </c>
      <c r="D928" s="520">
        <v>4684.2529999999997</v>
      </c>
      <c r="E928" s="520"/>
      <c r="F928" s="520"/>
      <c r="G928" s="520"/>
    </row>
    <row r="929" spans="1:7" ht="15.75" thickBot="1" x14ac:dyDescent="0.3">
      <c r="A929" s="507"/>
      <c r="B929" s="507"/>
      <c r="C929" s="217" t="s">
        <v>44</v>
      </c>
      <c r="D929" s="520">
        <f>D928/D927</f>
        <v>78.070883333333327</v>
      </c>
      <c r="E929" s="520" t="e">
        <f>E928/E927</f>
        <v>#DIV/0!</v>
      </c>
      <c r="F929" s="520" t="e">
        <f>F928/F927</f>
        <v>#DIV/0!</v>
      </c>
      <c r="G929" s="520" t="e">
        <f>G928/G927</f>
        <v>#DIV/0!</v>
      </c>
    </row>
    <row r="930" spans="1:7" ht="15.75" thickBot="1" x14ac:dyDescent="0.3">
      <c r="A930" s="507"/>
      <c r="B930" s="507"/>
      <c r="C930" s="217" t="s">
        <v>45</v>
      </c>
      <c r="D930" s="523" t="e">
        <f t="shared" ref="D930:G932" si="35">D927/C927-1</f>
        <v>#VALUE!</v>
      </c>
      <c r="E930" s="523">
        <f t="shared" si="35"/>
        <v>-1</v>
      </c>
      <c r="F930" s="523" t="e">
        <f t="shared" si="35"/>
        <v>#DIV/0!</v>
      </c>
      <c r="G930" s="523" t="e">
        <f t="shared" si="35"/>
        <v>#DIV/0!</v>
      </c>
    </row>
    <row r="931" spans="1:7" ht="15.75" thickBot="1" x14ac:dyDescent="0.3">
      <c r="A931" s="507"/>
      <c r="B931" s="507"/>
      <c r="C931" s="217" t="s">
        <v>47</v>
      </c>
      <c r="D931" s="523" t="e">
        <f t="shared" si="35"/>
        <v>#VALUE!</v>
      </c>
      <c r="E931" s="523">
        <f t="shared" si="35"/>
        <v>-1</v>
      </c>
      <c r="F931" s="523" t="e">
        <f t="shared" si="35"/>
        <v>#DIV/0!</v>
      </c>
      <c r="G931" s="523" t="e">
        <f t="shared" si="35"/>
        <v>#DIV/0!</v>
      </c>
    </row>
    <row r="932" spans="1:7" ht="15.75" thickBot="1" x14ac:dyDescent="0.3">
      <c r="A932" s="507"/>
      <c r="B932" s="507"/>
      <c r="C932" s="217" t="s">
        <v>48</v>
      </c>
      <c r="D932" s="523" t="e">
        <f t="shared" si="35"/>
        <v>#VALUE!</v>
      </c>
      <c r="E932" s="523" t="e">
        <f t="shared" si="35"/>
        <v>#DIV/0!</v>
      </c>
      <c r="F932" s="523" t="e">
        <f t="shared" si="35"/>
        <v>#DIV/0!</v>
      </c>
      <c r="G932" s="523" t="e">
        <f t="shared" si="35"/>
        <v>#DIV/0!</v>
      </c>
    </row>
    <row r="933" spans="1:7" ht="15.75" thickBot="1" x14ac:dyDescent="0.3">
      <c r="A933" s="507"/>
      <c r="B933" s="507"/>
      <c r="C933" s="856" t="s">
        <v>825</v>
      </c>
      <c r="D933" s="857"/>
      <c r="E933" s="857"/>
      <c r="F933" s="857"/>
      <c r="G933" s="858"/>
    </row>
    <row r="934" spans="1:7" x14ac:dyDescent="0.25">
      <c r="A934" s="507"/>
      <c r="B934" s="507"/>
      <c r="C934" s="854"/>
      <c r="D934" s="516">
        <v>2020</v>
      </c>
      <c r="E934" s="516">
        <v>2021</v>
      </c>
      <c r="F934" s="516">
        <v>2022</v>
      </c>
      <c r="G934" s="516">
        <v>2023</v>
      </c>
    </row>
    <row r="935" spans="1:7" ht="15.75" thickBot="1" x14ac:dyDescent="0.3">
      <c r="A935" s="507"/>
      <c r="B935" s="507"/>
      <c r="C935" s="855"/>
      <c r="D935" s="518" t="s">
        <v>16</v>
      </c>
      <c r="E935" s="518" t="s">
        <v>16</v>
      </c>
      <c r="F935" s="518" t="s">
        <v>16</v>
      </c>
      <c r="G935" s="518" t="s">
        <v>16</v>
      </c>
    </row>
    <row r="936" spans="1:7" ht="15.75" thickBot="1" x14ac:dyDescent="0.3">
      <c r="A936" s="507"/>
      <c r="B936" s="507"/>
      <c r="C936" s="525" t="s">
        <v>104</v>
      </c>
      <c r="D936" s="526">
        <f>D937+D938+D939+D940</f>
        <v>0</v>
      </c>
      <c r="E936" s="526">
        <f>E937+E938+E939+E940</f>
        <v>0</v>
      </c>
      <c r="F936" s="526">
        <f>F937+F938+F939+F940</f>
        <v>0</v>
      </c>
      <c r="G936" s="526">
        <f>G937+G938+G939+G940</f>
        <v>0</v>
      </c>
    </row>
    <row r="937" spans="1:7" ht="15.75" thickBot="1" x14ac:dyDescent="0.3">
      <c r="A937" s="507"/>
      <c r="B937" s="507"/>
      <c r="C937" s="527" t="s">
        <v>51</v>
      </c>
      <c r="D937" s="526"/>
      <c r="E937" s="526"/>
      <c r="F937" s="526"/>
      <c r="G937" s="526"/>
    </row>
    <row r="938" spans="1:7" ht="15.75" thickBot="1" x14ac:dyDescent="0.3">
      <c r="A938" s="507"/>
      <c r="B938" s="507"/>
      <c r="C938" s="527" t="s">
        <v>105</v>
      </c>
      <c r="D938" s="526"/>
      <c r="E938" s="526"/>
      <c r="F938" s="526"/>
      <c r="G938" s="526"/>
    </row>
    <row r="939" spans="1:7" ht="15.75" thickBot="1" x14ac:dyDescent="0.3">
      <c r="A939" s="507"/>
      <c r="B939" s="507"/>
      <c r="C939" s="527" t="s">
        <v>106</v>
      </c>
      <c r="D939" s="526"/>
      <c r="E939" s="526"/>
      <c r="F939" s="526"/>
      <c r="G939" s="526"/>
    </row>
    <row r="940" spans="1:7" ht="15.75" thickBot="1" x14ac:dyDescent="0.3">
      <c r="A940" s="507"/>
      <c r="B940" s="507"/>
      <c r="C940" s="527" t="s">
        <v>107</v>
      </c>
      <c r="D940" s="526"/>
      <c r="E940" s="526"/>
      <c r="F940" s="526"/>
      <c r="G940" s="526"/>
    </row>
    <row r="941" spans="1:7" ht="15.75" thickBot="1" x14ac:dyDescent="0.3">
      <c r="A941" s="507"/>
      <c r="B941" s="507"/>
      <c r="C941" s="525" t="s">
        <v>108</v>
      </c>
      <c r="D941" s="528">
        <f>D942+D943+D944+D945</f>
        <v>4684.2529999999997</v>
      </c>
      <c r="E941" s="528">
        <f>E942+E943+E944+E945</f>
        <v>0</v>
      </c>
      <c r="F941" s="528">
        <f>F942+F943+F944+F945</f>
        <v>0</v>
      </c>
      <c r="G941" s="528">
        <f>G942+G943+G944+G945</f>
        <v>0</v>
      </c>
    </row>
    <row r="942" spans="1:7" ht="15.75" thickBot="1" x14ac:dyDescent="0.3">
      <c r="A942" s="507"/>
      <c r="B942" s="507"/>
      <c r="C942" s="527" t="s">
        <v>51</v>
      </c>
      <c r="D942" s="526">
        <f>+D928</f>
        <v>4684.2529999999997</v>
      </c>
      <c r="E942" s="526">
        <f>+E928</f>
        <v>0</v>
      </c>
      <c r="F942" s="526">
        <f>+F928</f>
        <v>0</v>
      </c>
      <c r="G942" s="526">
        <f>+G928</f>
        <v>0</v>
      </c>
    </row>
    <row r="943" spans="1:7" ht="15.75" thickBot="1" x14ac:dyDescent="0.3">
      <c r="A943" s="507"/>
      <c r="B943" s="507"/>
      <c r="C943" s="527" t="s">
        <v>105</v>
      </c>
      <c r="D943" s="526"/>
      <c r="E943" s="526"/>
      <c r="F943" s="526"/>
      <c r="G943" s="526"/>
    </row>
    <row r="944" spans="1:7" ht="15.75" thickBot="1" x14ac:dyDescent="0.3">
      <c r="A944" s="507"/>
      <c r="B944" s="507"/>
      <c r="C944" s="527" t="s">
        <v>106</v>
      </c>
      <c r="D944" s="526"/>
      <c r="E944" s="526"/>
      <c r="F944" s="526"/>
      <c r="G944" s="526"/>
    </row>
    <row r="945" spans="1:7" ht="15.75" thickBot="1" x14ac:dyDescent="0.3">
      <c r="A945" s="507"/>
      <c r="B945" s="507"/>
      <c r="C945" s="527" t="s">
        <v>107</v>
      </c>
      <c r="D945" s="526"/>
      <c r="E945" s="526"/>
      <c r="F945" s="526"/>
      <c r="G945" s="526"/>
    </row>
    <row r="946" spans="1:7" ht="15.75" thickBot="1" x14ac:dyDescent="0.3">
      <c r="A946" s="507"/>
      <c r="B946" s="507"/>
      <c r="C946" s="533" t="s">
        <v>826</v>
      </c>
      <c r="D946" s="528">
        <f>D936+D941</f>
        <v>4684.2529999999997</v>
      </c>
      <c r="E946" s="528">
        <f>E936+E941</f>
        <v>0</v>
      </c>
      <c r="F946" s="528">
        <f>F936+F941</f>
        <v>0</v>
      </c>
      <c r="G946" s="528">
        <f>G936+G941</f>
        <v>0</v>
      </c>
    </row>
    <row r="947" spans="1:7" ht="34.5" thickBot="1" x14ac:dyDescent="0.3">
      <c r="A947" s="507"/>
      <c r="B947" s="507"/>
      <c r="C947" s="552" t="s">
        <v>827</v>
      </c>
      <c r="D947" s="515" t="s">
        <v>828</v>
      </c>
      <c r="E947" s="540" t="s">
        <v>200</v>
      </c>
      <c r="F947" s="897" t="s">
        <v>829</v>
      </c>
      <c r="G947" s="878"/>
    </row>
    <row r="948" spans="1:7" ht="15.75" customHeight="1" thickBot="1" x14ac:dyDescent="0.3">
      <c r="A948" s="507"/>
      <c r="B948" s="507"/>
      <c r="C948" s="217" t="s">
        <v>38</v>
      </c>
      <c r="D948" s="778" t="s">
        <v>781</v>
      </c>
      <c r="E948" s="779"/>
      <c r="F948" s="779"/>
      <c r="G948" s="650"/>
    </row>
    <row r="949" spans="1:7" ht="15.75" thickBot="1" x14ac:dyDescent="0.3">
      <c r="A949" s="507"/>
      <c r="B949" s="507"/>
      <c r="C949" s="217" t="s">
        <v>40</v>
      </c>
      <c r="D949" s="851" t="s">
        <v>752</v>
      </c>
      <c r="E949" s="852"/>
      <c r="F949" s="852"/>
      <c r="G949" s="853"/>
    </row>
    <row r="950" spans="1:7" x14ac:dyDescent="0.25">
      <c r="A950" s="507"/>
      <c r="B950" s="507"/>
      <c r="C950" s="854"/>
      <c r="D950" s="516">
        <v>2020</v>
      </c>
      <c r="E950" s="516">
        <v>2021</v>
      </c>
      <c r="F950" s="516">
        <v>2022</v>
      </c>
      <c r="G950" s="516">
        <v>2023</v>
      </c>
    </row>
    <row r="951" spans="1:7" ht="15.75" thickBot="1" x14ac:dyDescent="0.3">
      <c r="A951" s="507"/>
      <c r="B951" s="507"/>
      <c r="C951" s="855"/>
      <c r="D951" s="518" t="s">
        <v>16</v>
      </c>
      <c r="E951" s="518" t="s">
        <v>16</v>
      </c>
      <c r="F951" s="518" t="s">
        <v>16</v>
      </c>
      <c r="G951" s="518" t="s">
        <v>16</v>
      </c>
    </row>
    <row r="952" spans="1:7" ht="15.75" thickBot="1" x14ac:dyDescent="0.3">
      <c r="A952" s="507"/>
      <c r="B952" s="507"/>
      <c r="C952" s="217" t="s">
        <v>42</v>
      </c>
      <c r="D952" s="565">
        <v>300</v>
      </c>
      <c r="E952" s="565"/>
      <c r="F952" s="553"/>
      <c r="G952" s="553"/>
    </row>
    <row r="953" spans="1:7" ht="15.75" thickBot="1" x14ac:dyDescent="0.3">
      <c r="A953" s="507"/>
      <c r="B953" s="507"/>
      <c r="C953" s="217" t="s">
        <v>43</v>
      </c>
      <c r="D953" s="520">
        <v>35240.203000000001</v>
      </c>
      <c r="E953" s="520"/>
      <c r="F953" s="520"/>
      <c r="G953" s="520"/>
    </row>
    <row r="954" spans="1:7" ht="15.75" thickBot="1" x14ac:dyDescent="0.3">
      <c r="A954" s="507"/>
      <c r="B954" s="507"/>
      <c r="C954" s="217" t="s">
        <v>44</v>
      </c>
      <c r="D954" s="520">
        <f>D953/D952</f>
        <v>117.46734333333333</v>
      </c>
      <c r="E954" s="520" t="e">
        <f>E953/E952</f>
        <v>#DIV/0!</v>
      </c>
      <c r="F954" s="520" t="e">
        <f>F953/F952</f>
        <v>#DIV/0!</v>
      </c>
      <c r="G954" s="520" t="e">
        <f>G953/G952</f>
        <v>#DIV/0!</v>
      </c>
    </row>
    <row r="955" spans="1:7" ht="15.75" thickBot="1" x14ac:dyDescent="0.3">
      <c r="A955" s="507"/>
      <c r="B955" s="507"/>
      <c r="C955" s="217" t="s">
        <v>45</v>
      </c>
      <c r="D955" s="523" t="e">
        <f t="shared" ref="D955:G957" si="36">D952/C952-1</f>
        <v>#VALUE!</v>
      </c>
      <c r="E955" s="523">
        <f t="shared" si="36"/>
        <v>-1</v>
      </c>
      <c r="F955" s="523" t="e">
        <f t="shared" si="36"/>
        <v>#DIV/0!</v>
      </c>
      <c r="G955" s="523" t="e">
        <f t="shared" si="36"/>
        <v>#DIV/0!</v>
      </c>
    </row>
    <row r="956" spans="1:7" ht="15.75" thickBot="1" x14ac:dyDescent="0.3">
      <c r="A956" s="507"/>
      <c r="B956" s="507"/>
      <c r="C956" s="217" t="s">
        <v>47</v>
      </c>
      <c r="D956" s="523" t="e">
        <f t="shared" si="36"/>
        <v>#VALUE!</v>
      </c>
      <c r="E956" s="523">
        <f t="shared" si="36"/>
        <v>-1</v>
      </c>
      <c r="F956" s="523" t="e">
        <f t="shared" si="36"/>
        <v>#DIV/0!</v>
      </c>
      <c r="G956" s="523" t="e">
        <f t="shared" si="36"/>
        <v>#DIV/0!</v>
      </c>
    </row>
    <row r="957" spans="1:7" ht="15.75" thickBot="1" x14ac:dyDescent="0.3">
      <c r="A957" s="507"/>
      <c r="B957" s="507"/>
      <c r="C957" s="217" t="s">
        <v>48</v>
      </c>
      <c r="D957" s="523" t="e">
        <f t="shared" si="36"/>
        <v>#VALUE!</v>
      </c>
      <c r="E957" s="523" t="e">
        <f t="shared" si="36"/>
        <v>#DIV/0!</v>
      </c>
      <c r="F957" s="523" t="e">
        <f t="shared" si="36"/>
        <v>#DIV/0!</v>
      </c>
      <c r="G957" s="523" t="e">
        <f t="shared" si="36"/>
        <v>#DIV/0!</v>
      </c>
    </row>
    <row r="958" spans="1:7" ht="15.75" thickBot="1" x14ac:dyDescent="0.3">
      <c r="A958" s="507"/>
      <c r="B958" s="507"/>
      <c r="C958" s="856" t="s">
        <v>830</v>
      </c>
      <c r="D958" s="857"/>
      <c r="E958" s="857"/>
      <c r="F958" s="857"/>
      <c r="G958" s="858"/>
    </row>
    <row r="959" spans="1:7" x14ac:dyDescent="0.25">
      <c r="A959" s="507"/>
      <c r="B959" s="507"/>
      <c r="C959" s="854"/>
      <c r="D959" s="516">
        <v>2020</v>
      </c>
      <c r="E959" s="516">
        <v>2021</v>
      </c>
      <c r="F959" s="516">
        <v>2022</v>
      </c>
      <c r="G959" s="516">
        <v>2023</v>
      </c>
    </row>
    <row r="960" spans="1:7" ht="15.75" thickBot="1" x14ac:dyDescent="0.3">
      <c r="A960" s="507"/>
      <c r="B960" s="507"/>
      <c r="C960" s="855"/>
      <c r="D960" s="518" t="s">
        <v>16</v>
      </c>
      <c r="E960" s="518" t="s">
        <v>16</v>
      </c>
      <c r="F960" s="518" t="s">
        <v>16</v>
      </c>
      <c r="G960" s="518" t="s">
        <v>16</v>
      </c>
    </row>
    <row r="961" spans="1:7" ht="15.75" thickBot="1" x14ac:dyDescent="0.3">
      <c r="A961" s="507"/>
      <c r="B961" s="507"/>
      <c r="C961" s="525" t="s">
        <v>104</v>
      </c>
      <c r="D961" s="526">
        <f>D962+D963+D964+D965</f>
        <v>0</v>
      </c>
      <c r="E961" s="526">
        <f>E962+E963+E964+E965</f>
        <v>0</v>
      </c>
      <c r="F961" s="526">
        <f>F962+F963+F964+F965</f>
        <v>0</v>
      </c>
      <c r="G961" s="526">
        <f>G962+G963+G964+G965</f>
        <v>0</v>
      </c>
    </row>
    <row r="962" spans="1:7" ht="15.75" thickBot="1" x14ac:dyDescent="0.3">
      <c r="A962" s="507"/>
      <c r="B962" s="507"/>
      <c r="C962" s="527" t="s">
        <v>51</v>
      </c>
      <c r="D962" s="526"/>
      <c r="E962" s="526"/>
      <c r="F962" s="526"/>
      <c r="G962" s="526"/>
    </row>
    <row r="963" spans="1:7" ht="15.75" thickBot="1" x14ac:dyDescent="0.3">
      <c r="A963" s="507"/>
      <c r="B963" s="507"/>
      <c r="C963" s="527" t="s">
        <v>105</v>
      </c>
      <c r="D963" s="526"/>
      <c r="E963" s="526"/>
      <c r="F963" s="526"/>
      <c r="G963" s="526"/>
    </row>
    <row r="964" spans="1:7" ht="15.75" thickBot="1" x14ac:dyDescent="0.3">
      <c r="A964" s="507"/>
      <c r="B964" s="507"/>
      <c r="C964" s="527" t="s">
        <v>106</v>
      </c>
      <c r="D964" s="526"/>
      <c r="E964" s="526"/>
      <c r="F964" s="526"/>
      <c r="G964" s="526"/>
    </row>
    <row r="965" spans="1:7" ht="15.75" thickBot="1" x14ac:dyDescent="0.3">
      <c r="A965" s="507"/>
      <c r="B965" s="507"/>
      <c r="C965" s="527" t="s">
        <v>107</v>
      </c>
      <c r="D965" s="526"/>
      <c r="E965" s="526"/>
      <c r="F965" s="526"/>
      <c r="G965" s="526"/>
    </row>
    <row r="966" spans="1:7" ht="15.75" thickBot="1" x14ac:dyDescent="0.3">
      <c r="A966" s="507"/>
      <c r="B966" s="507"/>
      <c r="C966" s="525" t="s">
        <v>108</v>
      </c>
      <c r="D966" s="528">
        <f>D967+D968+D969+D970</f>
        <v>35240.203000000001</v>
      </c>
      <c r="E966" s="528">
        <f>E967+E968+E969+E970</f>
        <v>0</v>
      </c>
      <c r="F966" s="528">
        <f>F967+F968+F969+F970</f>
        <v>0</v>
      </c>
      <c r="G966" s="528">
        <f>G967+G968+G969+G970</f>
        <v>0</v>
      </c>
    </row>
    <row r="967" spans="1:7" ht="15.75" thickBot="1" x14ac:dyDescent="0.3">
      <c r="A967" s="507"/>
      <c r="B967" s="507"/>
      <c r="C967" s="527" t="s">
        <v>51</v>
      </c>
      <c r="D967" s="526">
        <f>+D953</f>
        <v>35240.203000000001</v>
      </c>
      <c r="E967" s="526">
        <f>+E953</f>
        <v>0</v>
      </c>
      <c r="F967" s="526">
        <f>+F953</f>
        <v>0</v>
      </c>
      <c r="G967" s="526">
        <f>+G953</f>
        <v>0</v>
      </c>
    </row>
    <row r="968" spans="1:7" ht="15.75" thickBot="1" x14ac:dyDescent="0.3">
      <c r="A968" s="507"/>
      <c r="B968" s="507"/>
      <c r="C968" s="527" t="s">
        <v>105</v>
      </c>
      <c r="D968" s="526"/>
      <c r="E968" s="526"/>
      <c r="F968" s="526"/>
      <c r="G968" s="526"/>
    </row>
    <row r="969" spans="1:7" ht="15.75" thickBot="1" x14ac:dyDescent="0.3">
      <c r="A969" s="507"/>
      <c r="B969" s="507"/>
      <c r="C969" s="527" t="s">
        <v>106</v>
      </c>
      <c r="D969" s="526"/>
      <c r="E969" s="526"/>
      <c r="F969" s="526"/>
      <c r="G969" s="526"/>
    </row>
    <row r="970" spans="1:7" ht="15.75" thickBot="1" x14ac:dyDescent="0.3">
      <c r="A970" s="507"/>
      <c r="B970" s="507"/>
      <c r="C970" s="527" t="s">
        <v>107</v>
      </c>
      <c r="D970" s="526"/>
      <c r="E970" s="526"/>
      <c r="F970" s="526"/>
      <c r="G970" s="526"/>
    </row>
    <row r="971" spans="1:7" ht="15.75" thickBot="1" x14ac:dyDescent="0.3">
      <c r="A971" s="507"/>
      <c r="B971" s="507"/>
      <c r="C971" s="533" t="s">
        <v>831</v>
      </c>
      <c r="D971" s="528">
        <f>D961+D966</f>
        <v>35240.203000000001</v>
      </c>
      <c r="E971" s="528">
        <f>E961+E966</f>
        <v>0</v>
      </c>
      <c r="F971" s="528">
        <f>F961+F966</f>
        <v>0</v>
      </c>
      <c r="G971" s="528">
        <f>G961+G966</f>
        <v>0</v>
      </c>
    </row>
    <row r="972" spans="1:7" ht="34.5" thickBot="1" x14ac:dyDescent="0.3">
      <c r="A972" s="507"/>
      <c r="B972" s="507"/>
      <c r="C972" s="552" t="s">
        <v>832</v>
      </c>
      <c r="D972" s="515" t="s">
        <v>833</v>
      </c>
      <c r="E972" s="540" t="s">
        <v>200</v>
      </c>
      <c r="F972" s="897" t="s">
        <v>834</v>
      </c>
      <c r="G972" s="878"/>
    </row>
    <row r="973" spans="1:7" ht="15.75" customHeight="1" thickBot="1" x14ac:dyDescent="0.3">
      <c r="A973" s="507"/>
      <c r="B973" s="507"/>
      <c r="C973" s="217" t="s">
        <v>38</v>
      </c>
      <c r="D973" s="778" t="s">
        <v>835</v>
      </c>
      <c r="E973" s="779"/>
      <c r="F973" s="779"/>
      <c r="G973" s="650"/>
    </row>
    <row r="974" spans="1:7" ht="15.75" thickBot="1" x14ac:dyDescent="0.3">
      <c r="A974" s="507"/>
      <c r="B974" s="507"/>
      <c r="C974" s="217" t="s">
        <v>40</v>
      </c>
      <c r="D974" s="851" t="s">
        <v>752</v>
      </c>
      <c r="E974" s="852"/>
      <c r="F974" s="852"/>
      <c r="G974" s="853"/>
    </row>
    <row r="975" spans="1:7" x14ac:dyDescent="0.25">
      <c r="A975" s="507"/>
      <c r="B975" s="507"/>
      <c r="C975" s="854"/>
      <c r="D975" s="516">
        <v>2020</v>
      </c>
      <c r="E975" s="516">
        <v>2021</v>
      </c>
      <c r="F975" s="516">
        <v>2022</v>
      </c>
      <c r="G975" s="516">
        <v>2023</v>
      </c>
    </row>
    <row r="976" spans="1:7" ht="15.75" thickBot="1" x14ac:dyDescent="0.3">
      <c r="A976" s="507"/>
      <c r="B976" s="507"/>
      <c r="C976" s="855"/>
      <c r="D976" s="518" t="s">
        <v>16</v>
      </c>
      <c r="E976" s="518" t="s">
        <v>16</v>
      </c>
      <c r="F976" s="518" t="s">
        <v>16</v>
      </c>
      <c r="G976" s="518" t="s">
        <v>16</v>
      </c>
    </row>
    <row r="977" spans="1:7" ht="15.75" thickBot="1" x14ac:dyDescent="0.3">
      <c r="A977" s="507"/>
      <c r="B977" s="507"/>
      <c r="C977" s="217" t="s">
        <v>42</v>
      </c>
      <c r="D977" s="565">
        <v>70</v>
      </c>
      <c r="E977" s="565"/>
      <c r="F977" s="553"/>
      <c r="G977" s="553"/>
    </row>
    <row r="978" spans="1:7" ht="15.75" thickBot="1" x14ac:dyDescent="0.3">
      <c r="A978" s="507"/>
      <c r="B978" s="507"/>
      <c r="C978" s="217" t="s">
        <v>43</v>
      </c>
      <c r="D978" s="520">
        <v>2895.2883400000001</v>
      </c>
      <c r="E978" s="520"/>
      <c r="F978" s="520"/>
      <c r="G978" s="520"/>
    </row>
    <row r="979" spans="1:7" ht="15.75" thickBot="1" x14ac:dyDescent="0.3">
      <c r="A979" s="507"/>
      <c r="B979" s="507"/>
      <c r="C979" s="217" t="s">
        <v>44</v>
      </c>
      <c r="D979" s="520">
        <f>D978/D977</f>
        <v>41.361262000000004</v>
      </c>
      <c r="E979" s="520" t="e">
        <f>E978/E977</f>
        <v>#DIV/0!</v>
      </c>
      <c r="F979" s="520" t="e">
        <f>F978/F977</f>
        <v>#DIV/0!</v>
      </c>
      <c r="G979" s="520" t="e">
        <f>G978/G977</f>
        <v>#DIV/0!</v>
      </c>
    </row>
    <row r="980" spans="1:7" ht="15.75" thickBot="1" x14ac:dyDescent="0.3">
      <c r="A980" s="507"/>
      <c r="B980" s="507"/>
      <c r="C980" s="217" t="s">
        <v>45</v>
      </c>
      <c r="D980" s="523" t="e">
        <f t="shared" ref="D980:G982" si="37">D977/C977-1</f>
        <v>#VALUE!</v>
      </c>
      <c r="E980" s="523">
        <f t="shared" si="37"/>
        <v>-1</v>
      </c>
      <c r="F980" s="523" t="e">
        <f t="shared" si="37"/>
        <v>#DIV/0!</v>
      </c>
      <c r="G980" s="523" t="e">
        <f t="shared" si="37"/>
        <v>#DIV/0!</v>
      </c>
    </row>
    <row r="981" spans="1:7" ht="15.75" thickBot="1" x14ac:dyDescent="0.3">
      <c r="A981" s="507"/>
      <c r="B981" s="507"/>
      <c r="C981" s="217" t="s">
        <v>47</v>
      </c>
      <c r="D981" s="523" t="e">
        <f t="shared" si="37"/>
        <v>#VALUE!</v>
      </c>
      <c r="E981" s="523">
        <f t="shared" si="37"/>
        <v>-1</v>
      </c>
      <c r="F981" s="523" t="e">
        <f t="shared" si="37"/>
        <v>#DIV/0!</v>
      </c>
      <c r="G981" s="523" t="e">
        <f t="shared" si="37"/>
        <v>#DIV/0!</v>
      </c>
    </row>
    <row r="982" spans="1:7" ht="15.75" thickBot="1" x14ac:dyDescent="0.3">
      <c r="A982" s="507"/>
      <c r="B982" s="507"/>
      <c r="C982" s="217" t="s">
        <v>48</v>
      </c>
      <c r="D982" s="523" t="e">
        <f t="shared" si="37"/>
        <v>#VALUE!</v>
      </c>
      <c r="E982" s="523" t="e">
        <f t="shared" si="37"/>
        <v>#DIV/0!</v>
      </c>
      <c r="F982" s="523" t="e">
        <f t="shared" si="37"/>
        <v>#DIV/0!</v>
      </c>
      <c r="G982" s="523" t="e">
        <f t="shared" si="37"/>
        <v>#DIV/0!</v>
      </c>
    </row>
    <row r="983" spans="1:7" ht="15.75" thickBot="1" x14ac:dyDescent="0.3">
      <c r="A983" s="507"/>
      <c r="B983" s="507"/>
      <c r="C983" s="856" t="s">
        <v>836</v>
      </c>
      <c r="D983" s="857"/>
      <c r="E983" s="857"/>
      <c r="F983" s="857"/>
      <c r="G983" s="858"/>
    </row>
    <row r="984" spans="1:7" x14ac:dyDescent="0.25">
      <c r="A984" s="507"/>
      <c r="B984" s="507"/>
      <c r="C984" s="854"/>
      <c r="D984" s="516">
        <v>2020</v>
      </c>
      <c r="E984" s="516">
        <v>2021</v>
      </c>
      <c r="F984" s="516">
        <v>2022</v>
      </c>
      <c r="G984" s="516">
        <v>2023</v>
      </c>
    </row>
    <row r="985" spans="1:7" ht="15.75" thickBot="1" x14ac:dyDescent="0.3">
      <c r="A985" s="507"/>
      <c r="B985" s="507"/>
      <c r="C985" s="855"/>
      <c r="D985" s="518" t="s">
        <v>16</v>
      </c>
      <c r="E985" s="518" t="s">
        <v>16</v>
      </c>
      <c r="F985" s="518" t="s">
        <v>16</v>
      </c>
      <c r="G985" s="518" t="s">
        <v>16</v>
      </c>
    </row>
    <row r="986" spans="1:7" ht="15.75" thickBot="1" x14ac:dyDescent="0.3">
      <c r="A986" s="507"/>
      <c r="B986" s="507"/>
      <c r="C986" s="525" t="s">
        <v>104</v>
      </c>
      <c r="D986" s="526">
        <f>D987+D988+D989+D990</f>
        <v>0</v>
      </c>
      <c r="E986" s="526">
        <f>E987+E988+E989+E990</f>
        <v>0</v>
      </c>
      <c r="F986" s="526">
        <f>F987+F988+F989+F990</f>
        <v>0</v>
      </c>
      <c r="G986" s="526">
        <f>G987+G988+G989+G990</f>
        <v>0</v>
      </c>
    </row>
    <row r="987" spans="1:7" ht="15.75" thickBot="1" x14ac:dyDescent="0.3">
      <c r="A987" s="507"/>
      <c r="B987" s="507"/>
      <c r="C987" s="527" t="s">
        <v>51</v>
      </c>
      <c r="D987" s="526"/>
      <c r="E987" s="526"/>
      <c r="F987" s="526"/>
      <c r="G987" s="526"/>
    </row>
    <row r="988" spans="1:7" ht="15.75" thickBot="1" x14ac:dyDescent="0.3">
      <c r="A988" s="507"/>
      <c r="B988" s="507"/>
      <c r="C988" s="527" t="s">
        <v>105</v>
      </c>
      <c r="D988" s="526"/>
      <c r="E988" s="526"/>
      <c r="F988" s="526"/>
      <c r="G988" s="526"/>
    </row>
    <row r="989" spans="1:7" ht="15.75" thickBot="1" x14ac:dyDescent="0.3">
      <c r="A989" s="507"/>
      <c r="B989" s="507"/>
      <c r="C989" s="527" t="s">
        <v>106</v>
      </c>
      <c r="D989" s="526"/>
      <c r="E989" s="526"/>
      <c r="F989" s="526"/>
      <c r="G989" s="526"/>
    </row>
    <row r="990" spans="1:7" ht="15.75" thickBot="1" x14ac:dyDescent="0.3">
      <c r="A990" s="507"/>
      <c r="B990" s="507"/>
      <c r="C990" s="527" t="s">
        <v>107</v>
      </c>
      <c r="D990" s="526"/>
      <c r="E990" s="526"/>
      <c r="F990" s="526"/>
      <c r="G990" s="526"/>
    </row>
    <row r="991" spans="1:7" ht="15.75" thickBot="1" x14ac:dyDescent="0.3">
      <c r="A991" s="507"/>
      <c r="B991" s="507"/>
      <c r="C991" s="525" t="s">
        <v>108</v>
      </c>
      <c r="D991" s="528">
        <f>D992+D993+D994+D995</f>
        <v>2895.2883400000001</v>
      </c>
      <c r="E991" s="528">
        <f>E992+E993+E994+E995</f>
        <v>0</v>
      </c>
      <c r="F991" s="528">
        <f>F992+F993+F994+F995</f>
        <v>0</v>
      </c>
      <c r="G991" s="528">
        <f>G992+G993+G994+G995</f>
        <v>0</v>
      </c>
    </row>
    <row r="992" spans="1:7" ht="15.75" thickBot="1" x14ac:dyDescent="0.3">
      <c r="A992" s="507"/>
      <c r="B992" s="507"/>
      <c r="C992" s="527" t="s">
        <v>51</v>
      </c>
      <c r="D992" s="526">
        <f>+D978</f>
        <v>2895.2883400000001</v>
      </c>
      <c r="E992" s="526">
        <f>+E978</f>
        <v>0</v>
      </c>
      <c r="F992" s="526">
        <f>+F978</f>
        <v>0</v>
      </c>
      <c r="G992" s="526">
        <f>+G978</f>
        <v>0</v>
      </c>
    </row>
    <row r="993" spans="1:7" ht="15.75" thickBot="1" x14ac:dyDescent="0.3">
      <c r="A993" s="507"/>
      <c r="B993" s="507"/>
      <c r="C993" s="527" t="s">
        <v>105</v>
      </c>
      <c r="D993" s="526"/>
      <c r="E993" s="526"/>
      <c r="F993" s="526"/>
      <c r="G993" s="526"/>
    </row>
    <row r="994" spans="1:7" ht="15.75" thickBot="1" x14ac:dyDescent="0.3">
      <c r="A994" s="507"/>
      <c r="B994" s="507"/>
      <c r="C994" s="527" t="s">
        <v>106</v>
      </c>
      <c r="D994" s="526"/>
      <c r="E994" s="526"/>
      <c r="F994" s="526"/>
      <c r="G994" s="526"/>
    </row>
    <row r="995" spans="1:7" ht="15.75" thickBot="1" x14ac:dyDescent="0.3">
      <c r="A995" s="507"/>
      <c r="B995" s="507"/>
      <c r="C995" s="527" t="s">
        <v>107</v>
      </c>
      <c r="D995" s="526"/>
      <c r="E995" s="526"/>
      <c r="F995" s="526"/>
      <c r="G995" s="526"/>
    </row>
    <row r="996" spans="1:7" ht="15.75" thickBot="1" x14ac:dyDescent="0.3">
      <c r="A996" s="507"/>
      <c r="B996" s="507"/>
      <c r="C996" s="533" t="s">
        <v>837</v>
      </c>
      <c r="D996" s="528">
        <f>D986+D991</f>
        <v>2895.2883400000001</v>
      </c>
      <c r="E996" s="528">
        <f>E986+E991</f>
        <v>0</v>
      </c>
      <c r="F996" s="528">
        <f>F986+F991</f>
        <v>0</v>
      </c>
      <c r="G996" s="528">
        <f>G986+G991</f>
        <v>0</v>
      </c>
    </row>
    <row r="997" spans="1:7" ht="34.5" thickBot="1" x14ac:dyDescent="0.3">
      <c r="A997" s="507"/>
      <c r="B997" s="507"/>
      <c r="C997" s="552" t="s">
        <v>838</v>
      </c>
      <c r="D997" s="515" t="s">
        <v>839</v>
      </c>
      <c r="E997" s="540" t="s">
        <v>200</v>
      </c>
      <c r="F997" s="897" t="s">
        <v>840</v>
      </c>
      <c r="G997" s="878"/>
    </row>
    <row r="998" spans="1:7" ht="15.75" customHeight="1" thickBot="1" x14ac:dyDescent="0.3">
      <c r="A998" s="507"/>
      <c r="B998" s="507"/>
      <c r="C998" s="217" t="s">
        <v>38</v>
      </c>
      <c r="D998" s="778" t="s">
        <v>786</v>
      </c>
      <c r="E998" s="779"/>
      <c r="F998" s="779"/>
      <c r="G998" s="650"/>
    </row>
    <row r="999" spans="1:7" ht="15.75" thickBot="1" x14ac:dyDescent="0.3">
      <c r="A999" s="507"/>
      <c r="B999" s="507"/>
      <c r="C999" s="217" t="s">
        <v>40</v>
      </c>
      <c r="D999" s="851" t="s">
        <v>752</v>
      </c>
      <c r="E999" s="852"/>
      <c r="F999" s="852"/>
      <c r="G999" s="853"/>
    </row>
    <row r="1000" spans="1:7" x14ac:dyDescent="0.25">
      <c r="A1000" s="507"/>
      <c r="B1000" s="507"/>
      <c r="C1000" s="854"/>
      <c r="D1000" s="516">
        <v>2020</v>
      </c>
      <c r="E1000" s="516">
        <v>2021</v>
      </c>
      <c r="F1000" s="516">
        <v>2022</v>
      </c>
      <c r="G1000" s="516">
        <v>2023</v>
      </c>
    </row>
    <row r="1001" spans="1:7" ht="15.75" thickBot="1" x14ac:dyDescent="0.3">
      <c r="A1001" s="507"/>
      <c r="B1001" s="507"/>
      <c r="C1001" s="855"/>
      <c r="D1001" s="518" t="s">
        <v>16</v>
      </c>
      <c r="E1001" s="518" t="s">
        <v>16</v>
      </c>
      <c r="F1001" s="518" t="s">
        <v>16</v>
      </c>
      <c r="G1001" s="518" t="s">
        <v>16</v>
      </c>
    </row>
    <row r="1002" spans="1:7" ht="15.75" thickBot="1" x14ac:dyDescent="0.3">
      <c r="A1002" s="507"/>
      <c r="B1002" s="507"/>
      <c r="C1002" s="217" t="s">
        <v>42</v>
      </c>
      <c r="D1002" s="565">
        <v>0</v>
      </c>
      <c r="E1002" s="565"/>
      <c r="F1002" s="553"/>
      <c r="G1002" s="553"/>
    </row>
    <row r="1003" spans="1:7" ht="15.75" thickBot="1" x14ac:dyDescent="0.3">
      <c r="A1003" s="507"/>
      <c r="B1003" s="507"/>
      <c r="C1003" s="553" t="s">
        <v>43</v>
      </c>
      <c r="D1003" s="522">
        <v>656.11800000000005</v>
      </c>
      <c r="E1003" s="522"/>
      <c r="F1003" s="522"/>
      <c r="G1003" s="520"/>
    </row>
    <row r="1004" spans="1:7" ht="15.75" thickBot="1" x14ac:dyDescent="0.3">
      <c r="A1004" s="507"/>
      <c r="B1004" s="507"/>
      <c r="C1004" s="217" t="s">
        <v>44</v>
      </c>
      <c r="D1004" s="520" t="e">
        <f>D1003/D1002</f>
        <v>#DIV/0!</v>
      </c>
      <c r="E1004" s="520" t="e">
        <f>E1003/E1002</f>
        <v>#DIV/0!</v>
      </c>
      <c r="F1004" s="520" t="e">
        <f>F1003/F1002</f>
        <v>#DIV/0!</v>
      </c>
      <c r="G1004" s="520" t="e">
        <f>G1003/G1002</f>
        <v>#DIV/0!</v>
      </c>
    </row>
    <row r="1005" spans="1:7" ht="15.75" thickBot="1" x14ac:dyDescent="0.3">
      <c r="A1005" s="507"/>
      <c r="B1005" s="507"/>
      <c r="C1005" s="217" t="s">
        <v>45</v>
      </c>
      <c r="D1005" s="523" t="e">
        <f t="shared" ref="D1005:G1007" si="38">D1002/C1002-1</f>
        <v>#VALUE!</v>
      </c>
      <c r="E1005" s="523" t="e">
        <f t="shared" si="38"/>
        <v>#DIV/0!</v>
      </c>
      <c r="F1005" s="523" t="e">
        <f t="shared" si="38"/>
        <v>#DIV/0!</v>
      </c>
      <c r="G1005" s="523" t="e">
        <f t="shared" si="38"/>
        <v>#DIV/0!</v>
      </c>
    </row>
    <row r="1006" spans="1:7" ht="15.75" thickBot="1" x14ac:dyDescent="0.3">
      <c r="A1006" s="507"/>
      <c r="B1006" s="507"/>
      <c r="C1006" s="217" t="s">
        <v>47</v>
      </c>
      <c r="D1006" s="523" t="e">
        <f t="shared" si="38"/>
        <v>#VALUE!</v>
      </c>
      <c r="E1006" s="523">
        <f t="shared" si="38"/>
        <v>-1</v>
      </c>
      <c r="F1006" s="523" t="e">
        <f t="shared" si="38"/>
        <v>#DIV/0!</v>
      </c>
      <c r="G1006" s="523" t="e">
        <f t="shared" si="38"/>
        <v>#DIV/0!</v>
      </c>
    </row>
    <row r="1007" spans="1:7" ht="15.75" thickBot="1" x14ac:dyDescent="0.3">
      <c r="A1007" s="507"/>
      <c r="B1007" s="507"/>
      <c r="C1007" s="217" t="s">
        <v>48</v>
      </c>
      <c r="D1007" s="523" t="e">
        <f t="shared" si="38"/>
        <v>#DIV/0!</v>
      </c>
      <c r="E1007" s="523" t="e">
        <f t="shared" si="38"/>
        <v>#DIV/0!</v>
      </c>
      <c r="F1007" s="523" t="e">
        <f t="shared" si="38"/>
        <v>#DIV/0!</v>
      </c>
      <c r="G1007" s="523" t="e">
        <f t="shared" si="38"/>
        <v>#DIV/0!</v>
      </c>
    </row>
    <row r="1008" spans="1:7" ht="15.75" thickBot="1" x14ac:dyDescent="0.3">
      <c r="A1008" s="507"/>
      <c r="B1008" s="507"/>
      <c r="C1008" s="856" t="s">
        <v>841</v>
      </c>
      <c r="D1008" s="857"/>
      <c r="E1008" s="857"/>
      <c r="F1008" s="857"/>
      <c r="G1008" s="858"/>
    </row>
    <row r="1009" spans="1:7" x14ac:dyDescent="0.25">
      <c r="A1009" s="507"/>
      <c r="B1009" s="507"/>
      <c r="C1009" s="854"/>
      <c r="D1009" s="516">
        <v>2020</v>
      </c>
      <c r="E1009" s="516">
        <v>2021</v>
      </c>
      <c r="F1009" s="516">
        <v>2022</v>
      </c>
      <c r="G1009" s="516">
        <v>2023</v>
      </c>
    </row>
    <row r="1010" spans="1:7" ht="15.75" thickBot="1" x14ac:dyDescent="0.3">
      <c r="A1010" s="507"/>
      <c r="B1010" s="507"/>
      <c r="C1010" s="855"/>
      <c r="D1010" s="518" t="s">
        <v>16</v>
      </c>
      <c r="E1010" s="518" t="s">
        <v>16</v>
      </c>
      <c r="F1010" s="518" t="s">
        <v>16</v>
      </c>
      <c r="G1010" s="518" t="s">
        <v>16</v>
      </c>
    </row>
    <row r="1011" spans="1:7" ht="15.75" thickBot="1" x14ac:dyDescent="0.3">
      <c r="A1011" s="507"/>
      <c r="B1011" s="507"/>
      <c r="C1011" s="525" t="s">
        <v>104</v>
      </c>
      <c r="D1011" s="526">
        <f>D1012+D1013+D1014+D1015</f>
        <v>0</v>
      </c>
      <c r="E1011" s="526">
        <f>E1012+E1013+E1014+E1015</f>
        <v>0</v>
      </c>
      <c r="F1011" s="526">
        <f>F1012+F1013+F1014+F1015</f>
        <v>0</v>
      </c>
      <c r="G1011" s="526">
        <f>G1012+G1013+G1014+G1015</f>
        <v>0</v>
      </c>
    </row>
    <row r="1012" spans="1:7" ht="15.75" thickBot="1" x14ac:dyDescent="0.3">
      <c r="A1012" s="507"/>
      <c r="B1012" s="507"/>
      <c r="C1012" s="527" t="s">
        <v>51</v>
      </c>
      <c r="D1012" s="526"/>
      <c r="E1012" s="526"/>
      <c r="F1012" s="526"/>
      <c r="G1012" s="526"/>
    </row>
    <row r="1013" spans="1:7" ht="15.75" thickBot="1" x14ac:dyDescent="0.3">
      <c r="A1013" s="507"/>
      <c r="B1013" s="507"/>
      <c r="C1013" s="527" t="s">
        <v>105</v>
      </c>
      <c r="D1013" s="526"/>
      <c r="E1013" s="526"/>
      <c r="F1013" s="526"/>
      <c r="G1013" s="526"/>
    </row>
    <row r="1014" spans="1:7" ht="15.75" thickBot="1" x14ac:dyDescent="0.3">
      <c r="A1014" s="507"/>
      <c r="B1014" s="507"/>
      <c r="C1014" s="527" t="s">
        <v>106</v>
      </c>
      <c r="D1014" s="526"/>
      <c r="E1014" s="526"/>
      <c r="F1014" s="526"/>
      <c r="G1014" s="526"/>
    </row>
    <row r="1015" spans="1:7" ht="15.75" thickBot="1" x14ac:dyDescent="0.3">
      <c r="A1015" s="507"/>
      <c r="B1015" s="507"/>
      <c r="C1015" s="527" t="s">
        <v>107</v>
      </c>
      <c r="D1015" s="526"/>
      <c r="E1015" s="526"/>
      <c r="F1015" s="526"/>
      <c r="G1015" s="526"/>
    </row>
    <row r="1016" spans="1:7" ht="15.75" thickBot="1" x14ac:dyDescent="0.3">
      <c r="A1016" s="507"/>
      <c r="B1016" s="507"/>
      <c r="C1016" s="525" t="s">
        <v>108</v>
      </c>
      <c r="D1016" s="528">
        <f>D1017+D1018+D1019+D1020</f>
        <v>656.11800000000005</v>
      </c>
      <c r="E1016" s="528">
        <f>E1017+E1018+E1019+E1020</f>
        <v>0</v>
      </c>
      <c r="F1016" s="528">
        <f>F1017+F1018+F1019+F1020</f>
        <v>0</v>
      </c>
      <c r="G1016" s="528">
        <f>G1017+G1018+G1019+G1020</f>
        <v>0</v>
      </c>
    </row>
    <row r="1017" spans="1:7" ht="15.75" thickBot="1" x14ac:dyDescent="0.3">
      <c r="A1017" s="507"/>
      <c r="B1017" s="507"/>
      <c r="C1017" s="527" t="s">
        <v>51</v>
      </c>
      <c r="D1017" s="526">
        <f>+D1003</f>
        <v>656.11800000000005</v>
      </c>
      <c r="E1017" s="526">
        <f>+E1003</f>
        <v>0</v>
      </c>
      <c r="F1017" s="526">
        <f>+F1003</f>
        <v>0</v>
      </c>
      <c r="G1017" s="526">
        <f>+G1003</f>
        <v>0</v>
      </c>
    </row>
    <row r="1018" spans="1:7" ht="15.75" thickBot="1" x14ac:dyDescent="0.3">
      <c r="A1018" s="507"/>
      <c r="B1018" s="507"/>
      <c r="C1018" s="527" t="s">
        <v>105</v>
      </c>
      <c r="D1018" s="526"/>
      <c r="E1018" s="526"/>
      <c r="F1018" s="526"/>
      <c r="G1018" s="526"/>
    </row>
    <row r="1019" spans="1:7" ht="15.75" thickBot="1" x14ac:dyDescent="0.3">
      <c r="A1019" s="507"/>
      <c r="B1019" s="507"/>
      <c r="C1019" s="527" t="s">
        <v>106</v>
      </c>
      <c r="D1019" s="526"/>
      <c r="E1019" s="526"/>
      <c r="F1019" s="526"/>
      <c r="G1019" s="526"/>
    </row>
    <row r="1020" spans="1:7" ht="15.75" thickBot="1" x14ac:dyDescent="0.3">
      <c r="A1020" s="507"/>
      <c r="B1020" s="507"/>
      <c r="C1020" s="527" t="s">
        <v>107</v>
      </c>
      <c r="D1020" s="526"/>
      <c r="E1020" s="526"/>
      <c r="F1020" s="526"/>
      <c r="G1020" s="526"/>
    </row>
    <row r="1021" spans="1:7" ht="15.75" thickBot="1" x14ac:dyDescent="0.3">
      <c r="A1021" s="507"/>
      <c r="B1021" s="507"/>
      <c r="C1021" s="533" t="s">
        <v>842</v>
      </c>
      <c r="D1021" s="528">
        <f>D1011+D1016</f>
        <v>656.11800000000005</v>
      </c>
      <c r="E1021" s="528">
        <f>E1011+E1016</f>
        <v>0</v>
      </c>
      <c r="F1021" s="528">
        <f>F1011+F1016</f>
        <v>0</v>
      </c>
      <c r="G1021" s="528">
        <f>G1011+G1016</f>
        <v>0</v>
      </c>
    </row>
    <row r="1022" spans="1:7" ht="34.5" thickBot="1" x14ac:dyDescent="0.3">
      <c r="A1022" s="507"/>
      <c r="B1022" s="507"/>
      <c r="C1022" s="552" t="s">
        <v>843</v>
      </c>
      <c r="D1022" s="515" t="s">
        <v>844</v>
      </c>
      <c r="E1022" s="540" t="s">
        <v>200</v>
      </c>
      <c r="F1022" s="897" t="s">
        <v>845</v>
      </c>
      <c r="G1022" s="878"/>
    </row>
    <row r="1023" spans="1:7" ht="15.75" customHeight="1" thickBot="1" x14ac:dyDescent="0.3">
      <c r="A1023" s="507"/>
      <c r="B1023" s="507"/>
      <c r="C1023" s="217" t="s">
        <v>38</v>
      </c>
      <c r="D1023" s="778" t="s">
        <v>786</v>
      </c>
      <c r="E1023" s="779"/>
      <c r="F1023" s="779"/>
      <c r="G1023" s="650"/>
    </row>
    <row r="1024" spans="1:7" ht="15.75" thickBot="1" x14ac:dyDescent="0.3">
      <c r="A1024" s="507"/>
      <c r="B1024" s="507"/>
      <c r="C1024" s="217" t="s">
        <v>40</v>
      </c>
      <c r="D1024" s="851" t="s">
        <v>752</v>
      </c>
      <c r="E1024" s="852"/>
      <c r="F1024" s="852"/>
      <c r="G1024" s="853"/>
    </row>
    <row r="1025" spans="1:7" x14ac:dyDescent="0.25">
      <c r="A1025" s="507"/>
      <c r="B1025" s="507"/>
      <c r="C1025" s="854"/>
      <c r="D1025" s="516">
        <v>2020</v>
      </c>
      <c r="E1025" s="516">
        <v>2021</v>
      </c>
      <c r="F1025" s="516">
        <v>2022</v>
      </c>
      <c r="G1025" s="516">
        <v>2023</v>
      </c>
    </row>
    <row r="1026" spans="1:7" ht="15.75" thickBot="1" x14ac:dyDescent="0.3">
      <c r="A1026" s="507"/>
      <c r="B1026" s="507"/>
      <c r="C1026" s="855"/>
      <c r="D1026" s="518" t="s">
        <v>16</v>
      </c>
      <c r="E1026" s="518" t="s">
        <v>16</v>
      </c>
      <c r="F1026" s="518" t="s">
        <v>16</v>
      </c>
      <c r="G1026" s="518" t="s">
        <v>16</v>
      </c>
    </row>
    <row r="1027" spans="1:7" ht="15.75" thickBot="1" x14ac:dyDescent="0.3">
      <c r="A1027" s="507"/>
      <c r="B1027" s="507"/>
      <c r="C1027" s="217" t="s">
        <v>42</v>
      </c>
      <c r="D1027" s="565">
        <v>40</v>
      </c>
      <c r="E1027" s="565"/>
      <c r="F1027" s="553"/>
      <c r="G1027" s="553"/>
    </row>
    <row r="1028" spans="1:7" ht="15.75" thickBot="1" x14ac:dyDescent="0.3">
      <c r="A1028" s="507"/>
      <c r="B1028" s="507"/>
      <c r="C1028" s="217" t="s">
        <v>43</v>
      </c>
      <c r="D1028" s="520">
        <v>7714</v>
      </c>
      <c r="E1028" s="520"/>
      <c r="F1028" s="520"/>
      <c r="G1028" s="520"/>
    </row>
    <row r="1029" spans="1:7" ht="15.75" thickBot="1" x14ac:dyDescent="0.3">
      <c r="A1029" s="507"/>
      <c r="B1029" s="507"/>
      <c r="C1029" s="217" t="s">
        <v>44</v>
      </c>
      <c r="D1029" s="520">
        <f>D1028/D1027</f>
        <v>192.85</v>
      </c>
      <c r="E1029" s="520" t="e">
        <f>E1028/E1027</f>
        <v>#DIV/0!</v>
      </c>
      <c r="F1029" s="520" t="e">
        <f>F1028/F1027</f>
        <v>#DIV/0!</v>
      </c>
      <c r="G1029" s="520" t="e">
        <f>G1028/G1027</f>
        <v>#DIV/0!</v>
      </c>
    </row>
    <row r="1030" spans="1:7" ht="15.75" thickBot="1" x14ac:dyDescent="0.3">
      <c r="A1030" s="507"/>
      <c r="B1030" s="507"/>
      <c r="C1030" s="217" t="s">
        <v>45</v>
      </c>
      <c r="D1030" s="523" t="e">
        <f t="shared" ref="D1030:G1032" si="39">D1027/C1027-1</f>
        <v>#VALUE!</v>
      </c>
      <c r="E1030" s="523">
        <f t="shared" si="39"/>
        <v>-1</v>
      </c>
      <c r="F1030" s="523" t="e">
        <f t="shared" si="39"/>
        <v>#DIV/0!</v>
      </c>
      <c r="G1030" s="523" t="e">
        <f t="shared" si="39"/>
        <v>#DIV/0!</v>
      </c>
    </row>
    <row r="1031" spans="1:7" ht="15.75" thickBot="1" x14ac:dyDescent="0.3">
      <c r="A1031" s="507"/>
      <c r="B1031" s="507"/>
      <c r="C1031" s="217" t="s">
        <v>47</v>
      </c>
      <c r="D1031" s="523" t="e">
        <f t="shared" si="39"/>
        <v>#VALUE!</v>
      </c>
      <c r="E1031" s="523">
        <f t="shared" si="39"/>
        <v>-1</v>
      </c>
      <c r="F1031" s="523" t="e">
        <f t="shared" si="39"/>
        <v>#DIV/0!</v>
      </c>
      <c r="G1031" s="523" t="e">
        <f t="shared" si="39"/>
        <v>#DIV/0!</v>
      </c>
    </row>
    <row r="1032" spans="1:7" ht="15.75" thickBot="1" x14ac:dyDescent="0.3">
      <c r="A1032" s="507"/>
      <c r="B1032" s="507"/>
      <c r="C1032" s="217" t="s">
        <v>48</v>
      </c>
      <c r="D1032" s="523" t="e">
        <f t="shared" si="39"/>
        <v>#VALUE!</v>
      </c>
      <c r="E1032" s="523" t="e">
        <f t="shared" si="39"/>
        <v>#DIV/0!</v>
      </c>
      <c r="F1032" s="523" t="e">
        <f t="shared" si="39"/>
        <v>#DIV/0!</v>
      </c>
      <c r="G1032" s="523" t="e">
        <f t="shared" si="39"/>
        <v>#DIV/0!</v>
      </c>
    </row>
    <row r="1033" spans="1:7" ht="15.75" thickBot="1" x14ac:dyDescent="0.3">
      <c r="A1033" s="507"/>
      <c r="B1033" s="507"/>
      <c r="C1033" s="856" t="s">
        <v>846</v>
      </c>
      <c r="D1033" s="857"/>
      <c r="E1033" s="857"/>
      <c r="F1033" s="857"/>
      <c r="G1033" s="858"/>
    </row>
    <row r="1034" spans="1:7" x14ac:dyDescent="0.25">
      <c r="A1034" s="507"/>
      <c r="B1034" s="507"/>
      <c r="C1034" s="854"/>
      <c r="D1034" s="516">
        <v>2020</v>
      </c>
      <c r="E1034" s="516">
        <v>2021</v>
      </c>
      <c r="F1034" s="516">
        <v>2022</v>
      </c>
      <c r="G1034" s="516">
        <v>2023</v>
      </c>
    </row>
    <row r="1035" spans="1:7" ht="15.75" thickBot="1" x14ac:dyDescent="0.3">
      <c r="A1035" s="507"/>
      <c r="B1035" s="507"/>
      <c r="C1035" s="855"/>
      <c r="D1035" s="518" t="s">
        <v>16</v>
      </c>
      <c r="E1035" s="518" t="s">
        <v>16</v>
      </c>
      <c r="F1035" s="518" t="s">
        <v>16</v>
      </c>
      <c r="G1035" s="518" t="s">
        <v>16</v>
      </c>
    </row>
    <row r="1036" spans="1:7" ht="15.75" thickBot="1" x14ac:dyDescent="0.3">
      <c r="A1036" s="507"/>
      <c r="B1036" s="507"/>
      <c r="C1036" s="525" t="s">
        <v>104</v>
      </c>
      <c r="D1036" s="526">
        <f>D1037+D1038+D1039+D1040</f>
        <v>0</v>
      </c>
      <c r="E1036" s="526">
        <f>E1037+E1038+E1039+E1040</f>
        <v>0</v>
      </c>
      <c r="F1036" s="526">
        <f>F1037+F1038+F1039+F1040</f>
        <v>0</v>
      </c>
      <c r="G1036" s="526">
        <f>G1037+G1038+G1039+G1040</f>
        <v>0</v>
      </c>
    </row>
    <row r="1037" spans="1:7" ht="15.75" thickBot="1" x14ac:dyDescent="0.3">
      <c r="A1037" s="507"/>
      <c r="B1037" s="507"/>
      <c r="C1037" s="527" t="s">
        <v>51</v>
      </c>
      <c r="D1037" s="526"/>
      <c r="E1037" s="526"/>
      <c r="F1037" s="526"/>
      <c r="G1037" s="526"/>
    </row>
    <row r="1038" spans="1:7" ht="15.75" thickBot="1" x14ac:dyDescent="0.3">
      <c r="A1038" s="507"/>
      <c r="B1038" s="507"/>
      <c r="C1038" s="527" t="s">
        <v>105</v>
      </c>
      <c r="D1038" s="526"/>
      <c r="E1038" s="526"/>
      <c r="F1038" s="526"/>
      <c r="G1038" s="526"/>
    </row>
    <row r="1039" spans="1:7" ht="15.75" thickBot="1" x14ac:dyDescent="0.3">
      <c r="A1039" s="507"/>
      <c r="B1039" s="507"/>
      <c r="C1039" s="527" t="s">
        <v>106</v>
      </c>
      <c r="D1039" s="526"/>
      <c r="E1039" s="526"/>
      <c r="F1039" s="526"/>
      <c r="G1039" s="526"/>
    </row>
    <row r="1040" spans="1:7" ht="15.75" thickBot="1" x14ac:dyDescent="0.3">
      <c r="A1040" s="507"/>
      <c r="B1040" s="507"/>
      <c r="C1040" s="527" t="s">
        <v>107</v>
      </c>
      <c r="D1040" s="526"/>
      <c r="E1040" s="526"/>
      <c r="F1040" s="526"/>
      <c r="G1040" s="526"/>
    </row>
    <row r="1041" spans="1:7" ht="15.75" thickBot="1" x14ac:dyDescent="0.3">
      <c r="A1041" s="507"/>
      <c r="B1041" s="507"/>
      <c r="C1041" s="525" t="s">
        <v>108</v>
      </c>
      <c r="D1041" s="528">
        <f>D1042+D1043+D1044+D1045</f>
        <v>7714</v>
      </c>
      <c r="E1041" s="528">
        <f>E1042+E1043+E1044+E1045</f>
        <v>0</v>
      </c>
      <c r="F1041" s="528">
        <f>F1042+F1043+F1044+F1045</f>
        <v>0</v>
      </c>
      <c r="G1041" s="528">
        <f>G1042+G1043+G1044+G1045</f>
        <v>0</v>
      </c>
    </row>
    <row r="1042" spans="1:7" ht="15.75" thickBot="1" x14ac:dyDescent="0.3">
      <c r="A1042" s="507"/>
      <c r="B1042" s="507"/>
      <c r="C1042" s="527" t="s">
        <v>51</v>
      </c>
      <c r="D1042" s="526">
        <f>+D1028</f>
        <v>7714</v>
      </c>
      <c r="E1042" s="526">
        <f>+E1028</f>
        <v>0</v>
      </c>
      <c r="F1042" s="526">
        <f>+F1028</f>
        <v>0</v>
      </c>
      <c r="G1042" s="526">
        <f>+G1028</f>
        <v>0</v>
      </c>
    </row>
    <row r="1043" spans="1:7" ht="15.75" thickBot="1" x14ac:dyDescent="0.3">
      <c r="A1043" s="507"/>
      <c r="B1043" s="507"/>
      <c r="C1043" s="527" t="s">
        <v>105</v>
      </c>
      <c r="D1043" s="526"/>
      <c r="E1043" s="526"/>
      <c r="F1043" s="526"/>
      <c r="G1043" s="526"/>
    </row>
    <row r="1044" spans="1:7" ht="15.75" thickBot="1" x14ac:dyDescent="0.3">
      <c r="A1044" s="507"/>
      <c r="B1044" s="507"/>
      <c r="C1044" s="527" t="s">
        <v>106</v>
      </c>
      <c r="D1044" s="526"/>
      <c r="E1044" s="526"/>
      <c r="F1044" s="526"/>
      <c r="G1044" s="526"/>
    </row>
    <row r="1045" spans="1:7" ht="15.75" thickBot="1" x14ac:dyDescent="0.3">
      <c r="A1045" s="507"/>
      <c r="B1045" s="507"/>
      <c r="C1045" s="527" t="s">
        <v>107</v>
      </c>
      <c r="D1045" s="526"/>
      <c r="E1045" s="526"/>
      <c r="F1045" s="526"/>
      <c r="G1045" s="526"/>
    </row>
    <row r="1046" spans="1:7" ht="15.75" thickBot="1" x14ac:dyDescent="0.3">
      <c r="A1046" s="507"/>
      <c r="B1046" s="507"/>
      <c r="C1046" s="533" t="s">
        <v>847</v>
      </c>
      <c r="D1046" s="528">
        <f>D1036+D1041</f>
        <v>7714</v>
      </c>
      <c r="E1046" s="528">
        <f>E1036+E1041</f>
        <v>0</v>
      </c>
      <c r="F1046" s="528">
        <f>F1036+F1041</f>
        <v>0</v>
      </c>
      <c r="G1046" s="528">
        <f>G1036+G1041</f>
        <v>0</v>
      </c>
    </row>
    <row r="1047" spans="1:7" ht="34.5" thickBot="1" x14ac:dyDescent="0.3">
      <c r="A1047" s="507"/>
      <c r="B1047" s="507"/>
      <c r="C1047" s="552" t="s">
        <v>848</v>
      </c>
      <c r="D1047" s="515" t="s">
        <v>849</v>
      </c>
      <c r="E1047" s="540" t="s">
        <v>200</v>
      </c>
      <c r="F1047" s="897" t="s">
        <v>850</v>
      </c>
      <c r="G1047" s="878"/>
    </row>
    <row r="1048" spans="1:7" ht="15.75" customHeight="1" thickBot="1" x14ac:dyDescent="0.3">
      <c r="A1048" s="507"/>
      <c r="B1048" s="507"/>
      <c r="C1048" s="217" t="s">
        <v>38</v>
      </c>
      <c r="D1048" s="778" t="s">
        <v>851</v>
      </c>
      <c r="E1048" s="779"/>
      <c r="F1048" s="779"/>
      <c r="G1048" s="650"/>
    </row>
    <row r="1049" spans="1:7" ht="15.75" thickBot="1" x14ac:dyDescent="0.3">
      <c r="A1049" s="507"/>
      <c r="B1049" s="507"/>
      <c r="C1049" s="217" t="s">
        <v>40</v>
      </c>
      <c r="D1049" s="851" t="s">
        <v>752</v>
      </c>
      <c r="E1049" s="852"/>
      <c r="F1049" s="852"/>
      <c r="G1049" s="853"/>
    </row>
    <row r="1050" spans="1:7" x14ac:dyDescent="0.25">
      <c r="A1050" s="507"/>
      <c r="B1050" s="507"/>
      <c r="C1050" s="854"/>
      <c r="D1050" s="516">
        <v>2020</v>
      </c>
      <c r="E1050" s="516">
        <v>2021</v>
      </c>
      <c r="F1050" s="516">
        <v>2022</v>
      </c>
      <c r="G1050" s="516">
        <v>2023</v>
      </c>
    </row>
    <row r="1051" spans="1:7" ht="15.75" thickBot="1" x14ac:dyDescent="0.3">
      <c r="A1051" s="507"/>
      <c r="B1051" s="507"/>
      <c r="C1051" s="855"/>
      <c r="D1051" s="518" t="s">
        <v>16</v>
      </c>
      <c r="E1051" s="518" t="s">
        <v>16</v>
      </c>
      <c r="F1051" s="518" t="s">
        <v>16</v>
      </c>
      <c r="G1051" s="518" t="s">
        <v>16</v>
      </c>
    </row>
    <row r="1052" spans="1:7" ht="15.75" thickBot="1" x14ac:dyDescent="0.3">
      <c r="A1052" s="507"/>
      <c r="B1052" s="507"/>
      <c r="C1052" s="217" t="s">
        <v>42</v>
      </c>
      <c r="D1052" s="565">
        <v>500</v>
      </c>
      <c r="E1052" s="565"/>
      <c r="F1052" s="553"/>
      <c r="G1052" s="553"/>
    </row>
    <row r="1053" spans="1:7" ht="15.75" thickBot="1" x14ac:dyDescent="0.3">
      <c r="A1053" s="507"/>
      <c r="B1053" s="507"/>
      <c r="C1053" s="217" t="s">
        <v>43</v>
      </c>
      <c r="D1053" s="520">
        <v>12947.338</v>
      </c>
      <c r="E1053" s="520"/>
      <c r="F1053" s="520"/>
      <c r="G1053" s="520"/>
    </row>
    <row r="1054" spans="1:7" ht="15.75" thickBot="1" x14ac:dyDescent="0.3">
      <c r="A1054" s="507"/>
      <c r="B1054" s="507"/>
      <c r="C1054" s="217" t="s">
        <v>44</v>
      </c>
      <c r="D1054" s="520">
        <f>D1053/D1052</f>
        <v>25.894676</v>
      </c>
      <c r="E1054" s="520" t="e">
        <f>E1053/E1052</f>
        <v>#DIV/0!</v>
      </c>
      <c r="F1054" s="520" t="e">
        <f>F1053/F1052</f>
        <v>#DIV/0!</v>
      </c>
      <c r="G1054" s="520" t="e">
        <f>G1053/G1052</f>
        <v>#DIV/0!</v>
      </c>
    </row>
    <row r="1055" spans="1:7" ht="15.75" thickBot="1" x14ac:dyDescent="0.3">
      <c r="A1055" s="507"/>
      <c r="B1055" s="507"/>
      <c r="C1055" s="217" t="s">
        <v>45</v>
      </c>
      <c r="D1055" s="523" t="e">
        <f t="shared" ref="D1055:G1057" si="40">D1052/C1052-1</f>
        <v>#VALUE!</v>
      </c>
      <c r="E1055" s="523">
        <f t="shared" si="40"/>
        <v>-1</v>
      </c>
      <c r="F1055" s="523" t="e">
        <f t="shared" si="40"/>
        <v>#DIV/0!</v>
      </c>
      <c r="G1055" s="523" t="e">
        <f t="shared" si="40"/>
        <v>#DIV/0!</v>
      </c>
    </row>
    <row r="1056" spans="1:7" ht="15.75" thickBot="1" x14ac:dyDescent="0.3">
      <c r="A1056" s="507"/>
      <c r="B1056" s="507"/>
      <c r="C1056" s="217" t="s">
        <v>47</v>
      </c>
      <c r="D1056" s="523" t="e">
        <f t="shared" si="40"/>
        <v>#VALUE!</v>
      </c>
      <c r="E1056" s="523">
        <f t="shared" si="40"/>
        <v>-1</v>
      </c>
      <c r="F1056" s="523" t="e">
        <f t="shared" si="40"/>
        <v>#DIV/0!</v>
      </c>
      <c r="G1056" s="523" t="e">
        <f t="shared" si="40"/>
        <v>#DIV/0!</v>
      </c>
    </row>
    <row r="1057" spans="1:7" ht="15.75" thickBot="1" x14ac:dyDescent="0.3">
      <c r="A1057" s="507"/>
      <c r="B1057" s="507"/>
      <c r="C1057" s="217" t="s">
        <v>48</v>
      </c>
      <c r="D1057" s="523" t="e">
        <f t="shared" si="40"/>
        <v>#VALUE!</v>
      </c>
      <c r="E1057" s="523" t="e">
        <f t="shared" si="40"/>
        <v>#DIV/0!</v>
      </c>
      <c r="F1057" s="523" t="e">
        <f t="shared" si="40"/>
        <v>#DIV/0!</v>
      </c>
      <c r="G1057" s="523" t="e">
        <f t="shared" si="40"/>
        <v>#DIV/0!</v>
      </c>
    </row>
    <row r="1058" spans="1:7" ht="15.75" thickBot="1" x14ac:dyDescent="0.3">
      <c r="A1058" s="507"/>
      <c r="B1058" s="507"/>
      <c r="C1058" s="856" t="s">
        <v>852</v>
      </c>
      <c r="D1058" s="857"/>
      <c r="E1058" s="857"/>
      <c r="F1058" s="857"/>
      <c r="G1058" s="858"/>
    </row>
    <row r="1059" spans="1:7" x14ac:dyDescent="0.25">
      <c r="A1059" s="507"/>
      <c r="B1059" s="507"/>
      <c r="C1059" s="854"/>
      <c r="D1059" s="516">
        <v>2020</v>
      </c>
      <c r="E1059" s="516">
        <v>2021</v>
      </c>
      <c r="F1059" s="516">
        <v>2022</v>
      </c>
      <c r="G1059" s="516">
        <v>2023</v>
      </c>
    </row>
    <row r="1060" spans="1:7" ht="15.75" thickBot="1" x14ac:dyDescent="0.3">
      <c r="A1060" s="507"/>
      <c r="B1060" s="507"/>
      <c r="C1060" s="855"/>
      <c r="D1060" s="518" t="s">
        <v>16</v>
      </c>
      <c r="E1060" s="518" t="s">
        <v>16</v>
      </c>
      <c r="F1060" s="518" t="s">
        <v>16</v>
      </c>
      <c r="G1060" s="518" t="s">
        <v>16</v>
      </c>
    </row>
    <row r="1061" spans="1:7" ht="15.75" thickBot="1" x14ac:dyDescent="0.3">
      <c r="A1061" s="507"/>
      <c r="B1061" s="507"/>
      <c r="C1061" s="525" t="s">
        <v>104</v>
      </c>
      <c r="D1061" s="526">
        <f>D1062+D1063+D1064+D1065</f>
        <v>0</v>
      </c>
      <c r="E1061" s="526">
        <f>E1062+E1063+E1064+E1065</f>
        <v>0</v>
      </c>
      <c r="F1061" s="526">
        <f>F1062+F1063+F1064+F1065</f>
        <v>0</v>
      </c>
      <c r="G1061" s="526">
        <f>G1062+G1063+G1064+G1065</f>
        <v>0</v>
      </c>
    </row>
    <row r="1062" spans="1:7" ht="15.75" thickBot="1" x14ac:dyDescent="0.3">
      <c r="A1062" s="507"/>
      <c r="B1062" s="507"/>
      <c r="C1062" s="527" t="s">
        <v>51</v>
      </c>
      <c r="D1062" s="526"/>
      <c r="E1062" s="526"/>
      <c r="F1062" s="526"/>
      <c r="G1062" s="526"/>
    </row>
    <row r="1063" spans="1:7" ht="15.75" thickBot="1" x14ac:dyDescent="0.3">
      <c r="A1063" s="507"/>
      <c r="B1063" s="507"/>
      <c r="C1063" s="527" t="s">
        <v>105</v>
      </c>
      <c r="D1063" s="526"/>
      <c r="E1063" s="526"/>
      <c r="F1063" s="526"/>
      <c r="G1063" s="526"/>
    </row>
    <row r="1064" spans="1:7" ht="15.75" thickBot="1" x14ac:dyDescent="0.3">
      <c r="A1064" s="507"/>
      <c r="B1064" s="507"/>
      <c r="C1064" s="527" t="s">
        <v>106</v>
      </c>
      <c r="D1064" s="526"/>
      <c r="E1064" s="526"/>
      <c r="F1064" s="526"/>
      <c r="G1064" s="526"/>
    </row>
    <row r="1065" spans="1:7" ht="15.75" thickBot="1" x14ac:dyDescent="0.3">
      <c r="A1065" s="507"/>
      <c r="B1065" s="507"/>
      <c r="C1065" s="527" t="s">
        <v>107</v>
      </c>
      <c r="D1065" s="526"/>
      <c r="E1065" s="526"/>
      <c r="F1065" s="526"/>
      <c r="G1065" s="526"/>
    </row>
    <row r="1066" spans="1:7" ht="15.75" thickBot="1" x14ac:dyDescent="0.3">
      <c r="A1066" s="507"/>
      <c r="B1066" s="507"/>
      <c r="C1066" s="525" t="s">
        <v>108</v>
      </c>
      <c r="D1066" s="528">
        <f>D1067+D1068+D1069+D1070</f>
        <v>12947.338</v>
      </c>
      <c r="E1066" s="528">
        <f>E1067+E1068+E1069+E1070</f>
        <v>0</v>
      </c>
      <c r="F1066" s="528">
        <f>F1067+F1068+F1069+F1070</f>
        <v>0</v>
      </c>
      <c r="G1066" s="528">
        <f>G1067+G1068+G1069+G1070</f>
        <v>0</v>
      </c>
    </row>
    <row r="1067" spans="1:7" ht="15.75" thickBot="1" x14ac:dyDescent="0.3">
      <c r="A1067" s="507"/>
      <c r="B1067" s="507"/>
      <c r="C1067" s="527" t="s">
        <v>51</v>
      </c>
      <c r="D1067" s="526">
        <f>+D1053</f>
        <v>12947.338</v>
      </c>
      <c r="E1067" s="526">
        <f>+E1053</f>
        <v>0</v>
      </c>
      <c r="F1067" s="526">
        <f>+F1053</f>
        <v>0</v>
      </c>
      <c r="G1067" s="526">
        <f>+G1053</f>
        <v>0</v>
      </c>
    </row>
    <row r="1068" spans="1:7" ht="15.75" thickBot="1" x14ac:dyDescent="0.3">
      <c r="A1068" s="507"/>
      <c r="B1068" s="507"/>
      <c r="C1068" s="527" t="s">
        <v>105</v>
      </c>
      <c r="D1068" s="526"/>
      <c r="E1068" s="526"/>
      <c r="F1068" s="526"/>
      <c r="G1068" s="526"/>
    </row>
    <row r="1069" spans="1:7" ht="15.75" thickBot="1" x14ac:dyDescent="0.3">
      <c r="A1069" s="507"/>
      <c r="B1069" s="507"/>
      <c r="C1069" s="527" t="s">
        <v>106</v>
      </c>
      <c r="D1069" s="526"/>
      <c r="E1069" s="526"/>
      <c r="F1069" s="526"/>
      <c r="G1069" s="526"/>
    </row>
    <row r="1070" spans="1:7" ht="15.75" thickBot="1" x14ac:dyDescent="0.3">
      <c r="A1070" s="507"/>
      <c r="B1070" s="507"/>
      <c r="C1070" s="527" t="s">
        <v>107</v>
      </c>
      <c r="D1070" s="526"/>
      <c r="E1070" s="526"/>
      <c r="F1070" s="526"/>
      <c r="G1070" s="526"/>
    </row>
    <row r="1071" spans="1:7" ht="15.75" thickBot="1" x14ac:dyDescent="0.3">
      <c r="A1071" s="507"/>
      <c r="B1071" s="507"/>
      <c r="C1071" s="533" t="s">
        <v>853</v>
      </c>
      <c r="D1071" s="528">
        <f>D1061+D1066</f>
        <v>12947.338</v>
      </c>
      <c r="E1071" s="528">
        <f>E1061+E1066</f>
        <v>0</v>
      </c>
      <c r="F1071" s="528">
        <f>F1061+F1066</f>
        <v>0</v>
      </c>
      <c r="G1071" s="528">
        <f>G1061+G1066</f>
        <v>0</v>
      </c>
    </row>
    <row r="1072" spans="1:7" ht="34.5" thickBot="1" x14ac:dyDescent="0.3">
      <c r="A1072" s="507"/>
      <c r="B1072" s="507"/>
      <c r="C1072" s="552" t="s">
        <v>854</v>
      </c>
      <c r="D1072" s="515" t="s">
        <v>855</v>
      </c>
      <c r="E1072" s="540" t="s">
        <v>200</v>
      </c>
      <c r="F1072" s="897" t="s">
        <v>856</v>
      </c>
      <c r="G1072" s="878"/>
    </row>
    <row r="1073" spans="1:7" ht="15.75" customHeight="1" thickBot="1" x14ac:dyDescent="0.3">
      <c r="A1073" s="507"/>
      <c r="B1073" s="507"/>
      <c r="C1073" s="217" t="s">
        <v>38</v>
      </c>
      <c r="D1073" s="778" t="s">
        <v>806</v>
      </c>
      <c r="E1073" s="779"/>
      <c r="F1073" s="779"/>
      <c r="G1073" s="650"/>
    </row>
    <row r="1074" spans="1:7" ht="15.75" thickBot="1" x14ac:dyDescent="0.3">
      <c r="A1074" s="507"/>
      <c r="B1074" s="507"/>
      <c r="C1074" s="217" t="s">
        <v>40</v>
      </c>
      <c r="D1074" s="851" t="s">
        <v>752</v>
      </c>
      <c r="E1074" s="852"/>
      <c r="F1074" s="852"/>
      <c r="G1074" s="853"/>
    </row>
    <row r="1075" spans="1:7" x14ac:dyDescent="0.25">
      <c r="A1075" s="507"/>
      <c r="B1075" s="507"/>
      <c r="C1075" s="854"/>
      <c r="D1075" s="516">
        <v>2020</v>
      </c>
      <c r="E1075" s="516">
        <v>2021</v>
      </c>
      <c r="F1075" s="516">
        <v>2022</v>
      </c>
      <c r="G1075" s="516">
        <v>2023</v>
      </c>
    </row>
    <row r="1076" spans="1:7" ht="15.75" thickBot="1" x14ac:dyDescent="0.3">
      <c r="A1076" s="507"/>
      <c r="B1076" s="507"/>
      <c r="C1076" s="855"/>
      <c r="D1076" s="518" t="s">
        <v>16</v>
      </c>
      <c r="E1076" s="518" t="s">
        <v>16</v>
      </c>
      <c r="F1076" s="518" t="s">
        <v>16</v>
      </c>
      <c r="G1076" s="518" t="s">
        <v>16</v>
      </c>
    </row>
    <row r="1077" spans="1:7" ht="15.75" thickBot="1" x14ac:dyDescent="0.3">
      <c r="A1077" s="507"/>
      <c r="B1077" s="507"/>
      <c r="C1077" s="217" t="s">
        <v>42</v>
      </c>
      <c r="D1077" s="565">
        <v>100</v>
      </c>
      <c r="E1077" s="565"/>
      <c r="F1077" s="553"/>
      <c r="G1077" s="553"/>
    </row>
    <row r="1078" spans="1:7" ht="15.75" thickBot="1" x14ac:dyDescent="0.3">
      <c r="A1078" s="507"/>
      <c r="B1078" s="507"/>
      <c r="C1078" s="217" t="s">
        <v>43</v>
      </c>
      <c r="D1078" s="522">
        <v>14761.955</v>
      </c>
      <c r="E1078" s="522"/>
      <c r="F1078" s="520"/>
      <c r="G1078" s="520"/>
    </row>
    <row r="1079" spans="1:7" ht="15.75" thickBot="1" x14ac:dyDescent="0.3">
      <c r="A1079" s="507"/>
      <c r="B1079" s="507"/>
      <c r="C1079" s="217" t="s">
        <v>44</v>
      </c>
      <c r="D1079" s="520">
        <f>D1078/D1077</f>
        <v>147.61955</v>
      </c>
      <c r="E1079" s="520" t="e">
        <f>E1078/E1077</f>
        <v>#DIV/0!</v>
      </c>
      <c r="F1079" s="520" t="e">
        <f>F1078/F1077</f>
        <v>#DIV/0!</v>
      </c>
      <c r="G1079" s="520" t="e">
        <f>G1078/G1077</f>
        <v>#DIV/0!</v>
      </c>
    </row>
    <row r="1080" spans="1:7" ht="15.75" thickBot="1" x14ac:dyDescent="0.3">
      <c r="A1080" s="507"/>
      <c r="B1080" s="507"/>
      <c r="C1080" s="217" t="s">
        <v>45</v>
      </c>
      <c r="D1080" s="523" t="e">
        <f t="shared" ref="D1080:G1082" si="41">D1077/C1077-1</f>
        <v>#VALUE!</v>
      </c>
      <c r="E1080" s="523">
        <f t="shared" si="41"/>
        <v>-1</v>
      </c>
      <c r="F1080" s="523" t="e">
        <f t="shared" si="41"/>
        <v>#DIV/0!</v>
      </c>
      <c r="G1080" s="523" t="e">
        <f t="shared" si="41"/>
        <v>#DIV/0!</v>
      </c>
    </row>
    <row r="1081" spans="1:7" ht="15.75" thickBot="1" x14ac:dyDescent="0.3">
      <c r="A1081" s="507"/>
      <c r="B1081" s="507"/>
      <c r="C1081" s="217" t="s">
        <v>47</v>
      </c>
      <c r="D1081" s="523" t="e">
        <f t="shared" si="41"/>
        <v>#VALUE!</v>
      </c>
      <c r="E1081" s="523">
        <f t="shared" si="41"/>
        <v>-1</v>
      </c>
      <c r="F1081" s="523" t="e">
        <f t="shared" si="41"/>
        <v>#DIV/0!</v>
      </c>
      <c r="G1081" s="523" t="e">
        <f t="shared" si="41"/>
        <v>#DIV/0!</v>
      </c>
    </row>
    <row r="1082" spans="1:7" ht="15.75" thickBot="1" x14ac:dyDescent="0.3">
      <c r="A1082" s="507"/>
      <c r="B1082" s="507"/>
      <c r="C1082" s="217" t="s">
        <v>48</v>
      </c>
      <c r="D1082" s="523" t="e">
        <f t="shared" si="41"/>
        <v>#VALUE!</v>
      </c>
      <c r="E1082" s="523" t="e">
        <f t="shared" si="41"/>
        <v>#DIV/0!</v>
      </c>
      <c r="F1082" s="523" t="e">
        <f t="shared" si="41"/>
        <v>#DIV/0!</v>
      </c>
      <c r="G1082" s="523" t="e">
        <f t="shared" si="41"/>
        <v>#DIV/0!</v>
      </c>
    </row>
    <row r="1083" spans="1:7" ht="15.75" thickBot="1" x14ac:dyDescent="0.3">
      <c r="A1083" s="507"/>
      <c r="B1083" s="507"/>
      <c r="C1083" s="856" t="s">
        <v>857</v>
      </c>
      <c r="D1083" s="857"/>
      <c r="E1083" s="857"/>
      <c r="F1083" s="857"/>
      <c r="G1083" s="858"/>
    </row>
    <row r="1084" spans="1:7" x14ac:dyDescent="0.25">
      <c r="A1084" s="507"/>
      <c r="B1084" s="507"/>
      <c r="C1084" s="854"/>
      <c r="D1084" s="516">
        <v>2020</v>
      </c>
      <c r="E1084" s="516">
        <v>2021</v>
      </c>
      <c r="F1084" s="516">
        <v>2022</v>
      </c>
      <c r="G1084" s="516">
        <v>2023</v>
      </c>
    </row>
    <row r="1085" spans="1:7" ht="15.75" thickBot="1" x14ac:dyDescent="0.3">
      <c r="A1085" s="507"/>
      <c r="B1085" s="507"/>
      <c r="C1085" s="855"/>
      <c r="D1085" s="518" t="s">
        <v>16</v>
      </c>
      <c r="E1085" s="518" t="s">
        <v>16</v>
      </c>
      <c r="F1085" s="518" t="s">
        <v>16</v>
      </c>
      <c r="G1085" s="518" t="s">
        <v>16</v>
      </c>
    </row>
    <row r="1086" spans="1:7" ht="15.75" thickBot="1" x14ac:dyDescent="0.3">
      <c r="A1086" s="507"/>
      <c r="B1086" s="507"/>
      <c r="C1086" s="525" t="s">
        <v>104</v>
      </c>
      <c r="D1086" s="526">
        <f>D1087+D1088+D1089+D1090</f>
        <v>0</v>
      </c>
      <c r="E1086" s="526">
        <f>E1087+E1088+E1089+E1090</f>
        <v>0</v>
      </c>
      <c r="F1086" s="526">
        <f>F1087+F1088+F1089+F1090</f>
        <v>0</v>
      </c>
      <c r="G1086" s="526">
        <f>G1087+G1088+G1089+G1090</f>
        <v>0</v>
      </c>
    </row>
    <row r="1087" spans="1:7" ht="15.75" thickBot="1" x14ac:dyDescent="0.3">
      <c r="A1087" s="507"/>
      <c r="B1087" s="507"/>
      <c r="C1087" s="527" t="s">
        <v>51</v>
      </c>
      <c r="D1087" s="526"/>
      <c r="E1087" s="526"/>
      <c r="F1087" s="526"/>
      <c r="G1087" s="526"/>
    </row>
    <row r="1088" spans="1:7" ht="15.75" thickBot="1" x14ac:dyDescent="0.3">
      <c r="A1088" s="507"/>
      <c r="B1088" s="507"/>
      <c r="C1088" s="527" t="s">
        <v>105</v>
      </c>
      <c r="D1088" s="526"/>
      <c r="E1088" s="526"/>
      <c r="F1088" s="526"/>
      <c r="G1088" s="526"/>
    </row>
    <row r="1089" spans="1:7" ht="15.75" thickBot="1" x14ac:dyDescent="0.3">
      <c r="A1089" s="507"/>
      <c r="B1089" s="507"/>
      <c r="C1089" s="527" t="s">
        <v>106</v>
      </c>
      <c r="D1089" s="526"/>
      <c r="E1089" s="526"/>
      <c r="F1089" s="526"/>
      <c r="G1089" s="526"/>
    </row>
    <row r="1090" spans="1:7" ht="15.75" thickBot="1" x14ac:dyDescent="0.3">
      <c r="A1090" s="507"/>
      <c r="B1090" s="507"/>
      <c r="C1090" s="527" t="s">
        <v>107</v>
      </c>
      <c r="D1090" s="526"/>
      <c r="E1090" s="526"/>
      <c r="F1090" s="526"/>
      <c r="G1090" s="526"/>
    </row>
    <row r="1091" spans="1:7" ht="15.75" thickBot="1" x14ac:dyDescent="0.3">
      <c r="A1091" s="507"/>
      <c r="B1091" s="507"/>
      <c r="C1091" s="525" t="s">
        <v>108</v>
      </c>
      <c r="D1091" s="528">
        <f>D1092+D1093+D1094+D1095</f>
        <v>14761.955</v>
      </c>
      <c r="E1091" s="528">
        <f>E1092+E1093+E1094+E1095</f>
        <v>0</v>
      </c>
      <c r="F1091" s="528">
        <f>F1092+F1093+F1094+F1095</f>
        <v>0</v>
      </c>
      <c r="G1091" s="528">
        <f>G1092+G1093+G1094+G1095</f>
        <v>0</v>
      </c>
    </row>
    <row r="1092" spans="1:7" ht="15.75" thickBot="1" x14ac:dyDescent="0.3">
      <c r="A1092" s="507"/>
      <c r="B1092" s="507"/>
      <c r="C1092" s="527" t="s">
        <v>51</v>
      </c>
      <c r="D1092" s="526">
        <f>+D1078</f>
        <v>14761.955</v>
      </c>
      <c r="E1092" s="526">
        <f>+E1078</f>
        <v>0</v>
      </c>
      <c r="F1092" s="526">
        <f>+F1078</f>
        <v>0</v>
      </c>
      <c r="G1092" s="526">
        <f>+G1078</f>
        <v>0</v>
      </c>
    </row>
    <row r="1093" spans="1:7" ht="15.75" thickBot="1" x14ac:dyDescent="0.3">
      <c r="A1093" s="507"/>
      <c r="B1093" s="507"/>
      <c r="C1093" s="527" t="s">
        <v>105</v>
      </c>
      <c r="D1093" s="526"/>
      <c r="E1093" s="526"/>
      <c r="F1093" s="526"/>
      <c r="G1093" s="526"/>
    </row>
    <row r="1094" spans="1:7" ht="15.75" thickBot="1" x14ac:dyDescent="0.3">
      <c r="A1094" s="507"/>
      <c r="B1094" s="507"/>
      <c r="C1094" s="527" t="s">
        <v>106</v>
      </c>
      <c r="D1094" s="526"/>
      <c r="E1094" s="526"/>
      <c r="F1094" s="526"/>
      <c r="G1094" s="526"/>
    </row>
    <row r="1095" spans="1:7" ht="15.75" thickBot="1" x14ac:dyDescent="0.3">
      <c r="A1095" s="507"/>
      <c r="B1095" s="507"/>
      <c r="C1095" s="527" t="s">
        <v>107</v>
      </c>
      <c r="D1095" s="526"/>
      <c r="E1095" s="526"/>
      <c r="F1095" s="526"/>
      <c r="G1095" s="526"/>
    </row>
    <row r="1096" spans="1:7" ht="15.75" thickBot="1" x14ac:dyDescent="0.3">
      <c r="A1096" s="507"/>
      <c r="B1096" s="507"/>
      <c r="C1096" s="533" t="s">
        <v>858</v>
      </c>
      <c r="D1096" s="528">
        <f>D1086+D1091</f>
        <v>14761.955</v>
      </c>
      <c r="E1096" s="528">
        <f>E1086+E1091</f>
        <v>0</v>
      </c>
      <c r="F1096" s="528">
        <f>F1086+F1091</f>
        <v>0</v>
      </c>
      <c r="G1096" s="528">
        <f>G1086+G1091</f>
        <v>0</v>
      </c>
    </row>
    <row r="1097" spans="1:7" ht="34.5" thickBot="1" x14ac:dyDescent="0.3">
      <c r="A1097" s="507"/>
      <c r="B1097" s="507"/>
      <c r="C1097" s="552" t="s">
        <v>859</v>
      </c>
      <c r="D1097" s="515" t="s">
        <v>860</v>
      </c>
      <c r="E1097" s="540" t="s">
        <v>200</v>
      </c>
      <c r="F1097" s="897" t="s">
        <v>861</v>
      </c>
      <c r="G1097" s="878"/>
    </row>
    <row r="1098" spans="1:7" ht="15.75" customHeight="1" thickBot="1" x14ac:dyDescent="0.3">
      <c r="A1098" s="507"/>
      <c r="B1098" s="507"/>
      <c r="C1098" s="217" t="s">
        <v>38</v>
      </c>
      <c r="D1098" s="778" t="s">
        <v>786</v>
      </c>
      <c r="E1098" s="779"/>
      <c r="F1098" s="779"/>
      <c r="G1098" s="650"/>
    </row>
    <row r="1099" spans="1:7" ht="15.75" thickBot="1" x14ac:dyDescent="0.3">
      <c r="A1099" s="507"/>
      <c r="B1099" s="507"/>
      <c r="C1099" s="217" t="s">
        <v>40</v>
      </c>
      <c r="D1099" s="851" t="s">
        <v>752</v>
      </c>
      <c r="E1099" s="852"/>
      <c r="F1099" s="852"/>
      <c r="G1099" s="853"/>
    </row>
    <row r="1100" spans="1:7" x14ac:dyDescent="0.25">
      <c r="A1100" s="507"/>
      <c r="B1100" s="507"/>
      <c r="C1100" s="854"/>
      <c r="D1100" s="516">
        <v>2020</v>
      </c>
      <c r="E1100" s="516">
        <v>2021</v>
      </c>
      <c r="F1100" s="516">
        <v>2022</v>
      </c>
      <c r="G1100" s="516">
        <v>2023</v>
      </c>
    </row>
    <row r="1101" spans="1:7" ht="15.75" thickBot="1" x14ac:dyDescent="0.3">
      <c r="A1101" s="507"/>
      <c r="B1101" s="507"/>
      <c r="C1101" s="855"/>
      <c r="D1101" s="518" t="s">
        <v>16</v>
      </c>
      <c r="E1101" s="518" t="s">
        <v>16</v>
      </c>
      <c r="F1101" s="518" t="s">
        <v>16</v>
      </c>
      <c r="G1101" s="518" t="s">
        <v>16</v>
      </c>
    </row>
    <row r="1102" spans="1:7" ht="15.75" thickBot="1" x14ac:dyDescent="0.3">
      <c r="A1102" s="507"/>
      <c r="B1102" s="507"/>
      <c r="C1102" s="217" t="s">
        <v>42</v>
      </c>
      <c r="D1102" s="565">
        <v>50</v>
      </c>
      <c r="E1102" s="565"/>
      <c r="F1102" s="553"/>
      <c r="G1102" s="553"/>
    </row>
    <row r="1103" spans="1:7" ht="15.75" thickBot="1" x14ac:dyDescent="0.3">
      <c r="A1103" s="507"/>
      <c r="B1103" s="507"/>
      <c r="C1103" s="217" t="s">
        <v>43</v>
      </c>
      <c r="D1103" s="522">
        <v>7044.8280000000004</v>
      </c>
      <c r="E1103" s="522"/>
      <c r="F1103" s="520"/>
      <c r="G1103" s="520"/>
    </row>
    <row r="1104" spans="1:7" ht="15.75" thickBot="1" x14ac:dyDescent="0.3">
      <c r="A1104" s="507"/>
      <c r="B1104" s="507"/>
      <c r="C1104" s="217" t="s">
        <v>44</v>
      </c>
      <c r="D1104" s="520">
        <f>D1103/D1102</f>
        <v>140.89656000000002</v>
      </c>
      <c r="E1104" s="520" t="e">
        <f>E1103/E1102</f>
        <v>#DIV/0!</v>
      </c>
      <c r="F1104" s="520" t="e">
        <f>F1103/F1102</f>
        <v>#DIV/0!</v>
      </c>
      <c r="G1104" s="520" t="e">
        <f>G1103/G1102</f>
        <v>#DIV/0!</v>
      </c>
    </row>
    <row r="1105" spans="1:7" ht="15.75" thickBot="1" x14ac:dyDescent="0.3">
      <c r="A1105" s="507"/>
      <c r="B1105" s="507"/>
      <c r="C1105" s="217" t="s">
        <v>45</v>
      </c>
      <c r="D1105" s="523" t="e">
        <f t="shared" ref="D1105:G1107" si="42">D1102/C1102-1</f>
        <v>#VALUE!</v>
      </c>
      <c r="E1105" s="523">
        <f t="shared" si="42"/>
        <v>-1</v>
      </c>
      <c r="F1105" s="523" t="e">
        <f t="shared" si="42"/>
        <v>#DIV/0!</v>
      </c>
      <c r="G1105" s="523" t="e">
        <f t="shared" si="42"/>
        <v>#DIV/0!</v>
      </c>
    </row>
    <row r="1106" spans="1:7" ht="15.75" thickBot="1" x14ac:dyDescent="0.3">
      <c r="A1106" s="507"/>
      <c r="B1106" s="507"/>
      <c r="C1106" s="217" t="s">
        <v>47</v>
      </c>
      <c r="D1106" s="523" t="e">
        <f t="shared" si="42"/>
        <v>#VALUE!</v>
      </c>
      <c r="E1106" s="523">
        <f t="shared" si="42"/>
        <v>-1</v>
      </c>
      <c r="F1106" s="523" t="e">
        <f t="shared" si="42"/>
        <v>#DIV/0!</v>
      </c>
      <c r="G1106" s="523" t="e">
        <f t="shared" si="42"/>
        <v>#DIV/0!</v>
      </c>
    </row>
    <row r="1107" spans="1:7" ht="15.75" thickBot="1" x14ac:dyDescent="0.3">
      <c r="A1107" s="507"/>
      <c r="B1107" s="507"/>
      <c r="C1107" s="217" t="s">
        <v>48</v>
      </c>
      <c r="D1107" s="523" t="e">
        <f t="shared" si="42"/>
        <v>#VALUE!</v>
      </c>
      <c r="E1107" s="523" t="e">
        <f t="shared" si="42"/>
        <v>#DIV/0!</v>
      </c>
      <c r="F1107" s="523" t="e">
        <f t="shared" si="42"/>
        <v>#DIV/0!</v>
      </c>
      <c r="G1107" s="523" t="e">
        <f t="shared" si="42"/>
        <v>#DIV/0!</v>
      </c>
    </row>
    <row r="1108" spans="1:7" ht="15.75" thickBot="1" x14ac:dyDescent="0.3">
      <c r="A1108" s="507"/>
      <c r="B1108" s="507"/>
      <c r="C1108" s="856" t="s">
        <v>862</v>
      </c>
      <c r="D1108" s="857"/>
      <c r="E1108" s="857"/>
      <c r="F1108" s="857"/>
      <c r="G1108" s="858"/>
    </row>
    <row r="1109" spans="1:7" x14ac:dyDescent="0.25">
      <c r="A1109" s="507"/>
      <c r="B1109" s="507"/>
      <c r="C1109" s="854"/>
      <c r="D1109" s="516">
        <v>2020</v>
      </c>
      <c r="E1109" s="516">
        <v>2021</v>
      </c>
      <c r="F1109" s="516">
        <v>2022</v>
      </c>
      <c r="G1109" s="516">
        <v>2023</v>
      </c>
    </row>
    <row r="1110" spans="1:7" ht="15.75" thickBot="1" x14ac:dyDescent="0.3">
      <c r="A1110" s="507"/>
      <c r="B1110" s="507"/>
      <c r="C1110" s="855"/>
      <c r="D1110" s="518" t="s">
        <v>16</v>
      </c>
      <c r="E1110" s="518" t="s">
        <v>16</v>
      </c>
      <c r="F1110" s="518" t="s">
        <v>16</v>
      </c>
      <c r="G1110" s="518" t="s">
        <v>16</v>
      </c>
    </row>
    <row r="1111" spans="1:7" ht="15.75" thickBot="1" x14ac:dyDescent="0.3">
      <c r="A1111" s="507"/>
      <c r="B1111" s="507"/>
      <c r="C1111" s="525" t="s">
        <v>104</v>
      </c>
      <c r="D1111" s="526">
        <f>D1112+D1113+D1114+D1115</f>
        <v>0</v>
      </c>
      <c r="E1111" s="526">
        <f>E1112+E1113+E1114+E1115</f>
        <v>0</v>
      </c>
      <c r="F1111" s="526">
        <f>F1112+F1113+F1114+F1115</f>
        <v>0</v>
      </c>
      <c r="G1111" s="526">
        <f>G1112+G1113+G1114+G1115</f>
        <v>0</v>
      </c>
    </row>
    <row r="1112" spans="1:7" ht="15.75" thickBot="1" x14ac:dyDescent="0.3">
      <c r="A1112" s="507"/>
      <c r="B1112" s="507"/>
      <c r="C1112" s="527" t="s">
        <v>51</v>
      </c>
      <c r="D1112" s="526"/>
      <c r="E1112" s="526"/>
      <c r="F1112" s="526"/>
      <c r="G1112" s="526"/>
    </row>
    <row r="1113" spans="1:7" ht="15.75" thickBot="1" x14ac:dyDescent="0.3">
      <c r="A1113" s="507"/>
      <c r="B1113" s="507"/>
      <c r="C1113" s="527" t="s">
        <v>105</v>
      </c>
      <c r="D1113" s="526"/>
      <c r="E1113" s="526"/>
      <c r="F1113" s="526"/>
      <c r="G1113" s="526"/>
    </row>
    <row r="1114" spans="1:7" ht="15.75" thickBot="1" x14ac:dyDescent="0.3">
      <c r="A1114" s="507"/>
      <c r="B1114" s="507"/>
      <c r="C1114" s="527" t="s">
        <v>106</v>
      </c>
      <c r="D1114" s="526"/>
      <c r="E1114" s="526"/>
      <c r="F1114" s="526"/>
      <c r="G1114" s="526"/>
    </row>
    <row r="1115" spans="1:7" ht="15.75" thickBot="1" x14ac:dyDescent="0.3">
      <c r="A1115" s="507"/>
      <c r="B1115" s="507"/>
      <c r="C1115" s="527" t="s">
        <v>107</v>
      </c>
      <c r="D1115" s="526"/>
      <c r="E1115" s="526"/>
      <c r="F1115" s="526"/>
      <c r="G1115" s="526"/>
    </row>
    <row r="1116" spans="1:7" ht="15.75" thickBot="1" x14ac:dyDescent="0.3">
      <c r="A1116" s="507"/>
      <c r="B1116" s="507"/>
      <c r="C1116" s="525" t="s">
        <v>108</v>
      </c>
      <c r="D1116" s="528">
        <f>D1117+D1118+D1119+D1120</f>
        <v>7044.8280000000004</v>
      </c>
      <c r="E1116" s="528">
        <f>E1117+E1118+E1119+E1120</f>
        <v>0</v>
      </c>
      <c r="F1116" s="528">
        <f>F1117+F1118+F1119+F1120</f>
        <v>0</v>
      </c>
      <c r="G1116" s="528">
        <f>G1117+G1118+G1119+G1120</f>
        <v>0</v>
      </c>
    </row>
    <row r="1117" spans="1:7" ht="15.75" thickBot="1" x14ac:dyDescent="0.3">
      <c r="A1117" s="507"/>
      <c r="B1117" s="507"/>
      <c r="C1117" s="527" t="s">
        <v>51</v>
      </c>
      <c r="D1117" s="526">
        <f>+D1103</f>
        <v>7044.8280000000004</v>
      </c>
      <c r="E1117" s="526">
        <f>+E1103</f>
        <v>0</v>
      </c>
      <c r="F1117" s="526">
        <f>+F1103</f>
        <v>0</v>
      </c>
      <c r="G1117" s="526">
        <f>+G1103</f>
        <v>0</v>
      </c>
    </row>
    <row r="1118" spans="1:7" ht="15.75" thickBot="1" x14ac:dyDescent="0.3">
      <c r="A1118" s="507"/>
      <c r="B1118" s="507"/>
      <c r="C1118" s="527" t="s">
        <v>105</v>
      </c>
      <c r="D1118" s="526"/>
      <c r="E1118" s="526"/>
      <c r="F1118" s="526"/>
      <c r="G1118" s="526"/>
    </row>
    <row r="1119" spans="1:7" ht="15.75" thickBot="1" x14ac:dyDescent="0.3">
      <c r="A1119" s="507"/>
      <c r="B1119" s="507"/>
      <c r="C1119" s="527" t="s">
        <v>106</v>
      </c>
      <c r="D1119" s="526"/>
      <c r="E1119" s="526"/>
      <c r="F1119" s="526"/>
      <c r="G1119" s="526"/>
    </row>
    <row r="1120" spans="1:7" ht="15.75" thickBot="1" x14ac:dyDescent="0.3">
      <c r="A1120" s="507"/>
      <c r="B1120" s="507"/>
      <c r="C1120" s="527" t="s">
        <v>107</v>
      </c>
      <c r="D1120" s="526"/>
      <c r="E1120" s="526"/>
      <c r="F1120" s="526"/>
      <c r="G1120" s="526"/>
    </row>
    <row r="1121" spans="1:7" ht="15.75" thickBot="1" x14ac:dyDescent="0.3">
      <c r="A1121" s="507"/>
      <c r="B1121" s="507"/>
      <c r="C1121" s="533" t="s">
        <v>863</v>
      </c>
      <c r="D1121" s="528">
        <f>D1111+D1116</f>
        <v>7044.8280000000004</v>
      </c>
      <c r="E1121" s="528">
        <f>E1111+E1116</f>
        <v>0</v>
      </c>
      <c r="F1121" s="528">
        <f>F1111+F1116</f>
        <v>0</v>
      </c>
      <c r="G1121" s="528">
        <f>G1111+G1116</f>
        <v>0</v>
      </c>
    </row>
    <row r="1122" spans="1:7" ht="34.5" thickBot="1" x14ac:dyDescent="0.3">
      <c r="A1122" s="507"/>
      <c r="B1122" s="507"/>
      <c r="C1122" s="552" t="s">
        <v>864</v>
      </c>
      <c r="D1122" s="515" t="s">
        <v>865</v>
      </c>
      <c r="E1122" s="540" t="s">
        <v>200</v>
      </c>
      <c r="F1122" s="897" t="s">
        <v>866</v>
      </c>
      <c r="G1122" s="878"/>
    </row>
    <row r="1123" spans="1:7" ht="25.9" customHeight="1" thickBot="1" x14ac:dyDescent="0.3">
      <c r="A1123" s="507"/>
      <c r="B1123" s="507"/>
      <c r="C1123" s="217" t="s">
        <v>38</v>
      </c>
      <c r="D1123" s="778" t="s">
        <v>867</v>
      </c>
      <c r="E1123" s="779"/>
      <c r="F1123" s="779"/>
      <c r="G1123" s="650"/>
    </row>
    <row r="1124" spans="1:7" ht="15.75" thickBot="1" x14ac:dyDescent="0.3">
      <c r="A1124" s="507"/>
      <c r="B1124" s="507"/>
      <c r="C1124" s="217" t="s">
        <v>40</v>
      </c>
      <c r="D1124" s="851" t="s">
        <v>752</v>
      </c>
      <c r="E1124" s="852"/>
      <c r="F1124" s="852"/>
      <c r="G1124" s="853"/>
    </row>
    <row r="1125" spans="1:7" x14ac:dyDescent="0.25">
      <c r="A1125" s="507"/>
      <c r="B1125" s="507"/>
      <c r="C1125" s="854"/>
      <c r="D1125" s="516">
        <v>2020</v>
      </c>
      <c r="E1125" s="516">
        <v>2021</v>
      </c>
      <c r="F1125" s="516">
        <v>2022</v>
      </c>
      <c r="G1125" s="516">
        <v>2023</v>
      </c>
    </row>
    <row r="1126" spans="1:7" ht="15.75" thickBot="1" x14ac:dyDescent="0.3">
      <c r="A1126" s="507"/>
      <c r="B1126" s="507"/>
      <c r="C1126" s="855"/>
      <c r="D1126" s="518" t="s">
        <v>16</v>
      </c>
      <c r="E1126" s="518" t="s">
        <v>16</v>
      </c>
      <c r="F1126" s="518" t="s">
        <v>16</v>
      </c>
      <c r="G1126" s="518" t="s">
        <v>16</v>
      </c>
    </row>
    <row r="1127" spans="1:7" ht="15.75" thickBot="1" x14ac:dyDescent="0.3">
      <c r="A1127" s="507"/>
      <c r="B1127" s="507"/>
      <c r="C1127" s="217" t="s">
        <v>42</v>
      </c>
      <c r="D1127" s="565">
        <v>250</v>
      </c>
      <c r="E1127" s="565"/>
      <c r="F1127" s="553"/>
      <c r="G1127" s="553"/>
    </row>
    <row r="1128" spans="1:7" ht="15.75" thickBot="1" x14ac:dyDescent="0.3">
      <c r="A1128" s="507"/>
      <c r="B1128" s="507"/>
      <c r="C1128" s="217" t="s">
        <v>43</v>
      </c>
      <c r="D1128" s="520">
        <v>19334.084999999999</v>
      </c>
      <c r="E1128" s="520"/>
      <c r="F1128" s="520"/>
      <c r="G1128" s="520"/>
    </row>
    <row r="1129" spans="1:7" ht="15.75" thickBot="1" x14ac:dyDescent="0.3">
      <c r="A1129" s="507"/>
      <c r="B1129" s="507"/>
      <c r="C1129" s="217" t="s">
        <v>44</v>
      </c>
      <c r="D1129" s="520">
        <f>D1128/D1127</f>
        <v>77.336339999999993</v>
      </c>
      <c r="E1129" s="520" t="e">
        <f>E1128/E1127</f>
        <v>#DIV/0!</v>
      </c>
      <c r="F1129" s="520" t="e">
        <f>F1128/F1127</f>
        <v>#DIV/0!</v>
      </c>
      <c r="G1129" s="520" t="e">
        <f>G1128/G1127</f>
        <v>#DIV/0!</v>
      </c>
    </row>
    <row r="1130" spans="1:7" ht="15.75" thickBot="1" x14ac:dyDescent="0.3">
      <c r="A1130" s="507"/>
      <c r="B1130" s="507"/>
      <c r="C1130" s="217" t="s">
        <v>45</v>
      </c>
      <c r="D1130" s="523" t="e">
        <f t="shared" ref="D1130:G1132" si="43">D1127/C1127-1</f>
        <v>#VALUE!</v>
      </c>
      <c r="E1130" s="523">
        <f t="shared" si="43"/>
        <v>-1</v>
      </c>
      <c r="F1130" s="523" t="e">
        <f t="shared" si="43"/>
        <v>#DIV/0!</v>
      </c>
      <c r="G1130" s="523" t="e">
        <f t="shared" si="43"/>
        <v>#DIV/0!</v>
      </c>
    </row>
    <row r="1131" spans="1:7" ht="15.75" thickBot="1" x14ac:dyDescent="0.3">
      <c r="A1131" s="507"/>
      <c r="B1131" s="507"/>
      <c r="C1131" s="217" t="s">
        <v>47</v>
      </c>
      <c r="D1131" s="523" t="e">
        <f t="shared" si="43"/>
        <v>#VALUE!</v>
      </c>
      <c r="E1131" s="523">
        <f t="shared" si="43"/>
        <v>-1</v>
      </c>
      <c r="F1131" s="523" t="e">
        <f t="shared" si="43"/>
        <v>#DIV/0!</v>
      </c>
      <c r="G1131" s="523" t="e">
        <f t="shared" si="43"/>
        <v>#DIV/0!</v>
      </c>
    </row>
    <row r="1132" spans="1:7" ht="15.75" thickBot="1" x14ac:dyDescent="0.3">
      <c r="A1132" s="507"/>
      <c r="B1132" s="507"/>
      <c r="C1132" s="217" t="s">
        <v>48</v>
      </c>
      <c r="D1132" s="523" t="e">
        <f t="shared" si="43"/>
        <v>#VALUE!</v>
      </c>
      <c r="E1132" s="523" t="e">
        <f t="shared" si="43"/>
        <v>#DIV/0!</v>
      </c>
      <c r="F1132" s="523" t="e">
        <f t="shared" si="43"/>
        <v>#DIV/0!</v>
      </c>
      <c r="G1132" s="523" t="e">
        <f t="shared" si="43"/>
        <v>#DIV/0!</v>
      </c>
    </row>
    <row r="1133" spans="1:7" ht="15.75" thickBot="1" x14ac:dyDescent="0.3">
      <c r="A1133" s="507"/>
      <c r="B1133" s="507"/>
      <c r="C1133" s="856" t="s">
        <v>868</v>
      </c>
      <c r="D1133" s="857"/>
      <c r="E1133" s="857"/>
      <c r="F1133" s="857"/>
      <c r="G1133" s="858"/>
    </row>
    <row r="1134" spans="1:7" x14ac:dyDescent="0.25">
      <c r="A1134" s="507"/>
      <c r="B1134" s="507"/>
      <c r="C1134" s="854"/>
      <c r="D1134" s="516">
        <v>2020</v>
      </c>
      <c r="E1134" s="516">
        <v>2021</v>
      </c>
      <c r="F1134" s="516">
        <v>2022</v>
      </c>
      <c r="G1134" s="516">
        <v>2023</v>
      </c>
    </row>
    <row r="1135" spans="1:7" ht="15.75" thickBot="1" x14ac:dyDescent="0.3">
      <c r="A1135" s="507"/>
      <c r="B1135" s="507"/>
      <c r="C1135" s="855"/>
      <c r="D1135" s="518" t="s">
        <v>16</v>
      </c>
      <c r="E1135" s="518" t="s">
        <v>16</v>
      </c>
      <c r="F1135" s="518" t="s">
        <v>16</v>
      </c>
      <c r="G1135" s="518" t="s">
        <v>16</v>
      </c>
    </row>
    <row r="1136" spans="1:7" ht="15.75" thickBot="1" x14ac:dyDescent="0.3">
      <c r="A1136" s="507"/>
      <c r="B1136" s="507"/>
      <c r="C1136" s="525" t="s">
        <v>104</v>
      </c>
      <c r="D1136" s="526">
        <f>D1137+D1138+D1139+D1140</f>
        <v>0</v>
      </c>
      <c r="E1136" s="526">
        <f>E1137+E1138+E1139+E1140</f>
        <v>0</v>
      </c>
      <c r="F1136" s="526">
        <f>F1137+F1138+F1139+F1140</f>
        <v>0</v>
      </c>
      <c r="G1136" s="526">
        <f>G1137+G1138+G1139+G1140</f>
        <v>0</v>
      </c>
    </row>
    <row r="1137" spans="1:7" ht="15.75" thickBot="1" x14ac:dyDescent="0.3">
      <c r="A1137" s="507"/>
      <c r="B1137" s="507"/>
      <c r="C1137" s="527" t="s">
        <v>51</v>
      </c>
      <c r="D1137" s="526"/>
      <c r="E1137" s="526"/>
      <c r="F1137" s="526"/>
      <c r="G1137" s="526"/>
    </row>
    <row r="1138" spans="1:7" ht="15.75" thickBot="1" x14ac:dyDescent="0.3">
      <c r="A1138" s="507"/>
      <c r="B1138" s="507"/>
      <c r="C1138" s="527" t="s">
        <v>105</v>
      </c>
      <c r="D1138" s="526"/>
      <c r="E1138" s="526"/>
      <c r="F1138" s="526"/>
      <c r="G1138" s="526"/>
    </row>
    <row r="1139" spans="1:7" ht="15.75" thickBot="1" x14ac:dyDescent="0.3">
      <c r="A1139" s="507"/>
      <c r="B1139" s="507"/>
      <c r="C1139" s="527" t="s">
        <v>106</v>
      </c>
      <c r="D1139" s="526"/>
      <c r="E1139" s="526"/>
      <c r="F1139" s="526"/>
      <c r="G1139" s="526"/>
    </row>
    <row r="1140" spans="1:7" ht="15.75" thickBot="1" x14ac:dyDescent="0.3">
      <c r="A1140" s="507"/>
      <c r="B1140" s="507"/>
      <c r="C1140" s="527" t="s">
        <v>107</v>
      </c>
      <c r="D1140" s="526"/>
      <c r="E1140" s="526"/>
      <c r="F1140" s="526"/>
      <c r="G1140" s="526"/>
    </row>
    <row r="1141" spans="1:7" ht="15.75" thickBot="1" x14ac:dyDescent="0.3">
      <c r="A1141" s="507"/>
      <c r="B1141" s="507"/>
      <c r="C1141" s="525" t="s">
        <v>108</v>
      </c>
      <c r="D1141" s="528">
        <f>D1142+D1143+D1144+D1145</f>
        <v>19334.084999999999</v>
      </c>
      <c r="E1141" s="528">
        <f>E1142+E1143+E1144+E1145</f>
        <v>0</v>
      </c>
      <c r="F1141" s="528">
        <f>F1142+F1143+F1144+F1145</f>
        <v>0</v>
      </c>
      <c r="G1141" s="528">
        <f>G1142+G1143+G1144+G1145</f>
        <v>0</v>
      </c>
    </row>
    <row r="1142" spans="1:7" ht="15.75" thickBot="1" x14ac:dyDescent="0.3">
      <c r="A1142" s="507"/>
      <c r="B1142" s="507"/>
      <c r="C1142" s="527" t="s">
        <v>51</v>
      </c>
      <c r="D1142" s="526">
        <f>+D1128</f>
        <v>19334.084999999999</v>
      </c>
      <c r="E1142" s="526">
        <f>+E1128</f>
        <v>0</v>
      </c>
      <c r="F1142" s="526">
        <f>+F1128</f>
        <v>0</v>
      </c>
      <c r="G1142" s="526">
        <f>+G1128</f>
        <v>0</v>
      </c>
    </row>
    <row r="1143" spans="1:7" ht="15.75" thickBot="1" x14ac:dyDescent="0.3">
      <c r="A1143" s="507"/>
      <c r="B1143" s="507"/>
      <c r="C1143" s="527" t="s">
        <v>105</v>
      </c>
      <c r="D1143" s="526"/>
      <c r="E1143" s="526"/>
      <c r="F1143" s="526"/>
      <c r="G1143" s="526"/>
    </row>
    <row r="1144" spans="1:7" ht="15.75" thickBot="1" x14ac:dyDescent="0.3">
      <c r="A1144" s="507"/>
      <c r="B1144" s="507"/>
      <c r="C1144" s="527" t="s">
        <v>106</v>
      </c>
      <c r="D1144" s="526"/>
      <c r="E1144" s="526"/>
      <c r="F1144" s="526"/>
      <c r="G1144" s="526"/>
    </row>
    <row r="1145" spans="1:7" ht="15.75" thickBot="1" x14ac:dyDescent="0.3">
      <c r="A1145" s="507"/>
      <c r="B1145" s="507"/>
      <c r="C1145" s="527" t="s">
        <v>107</v>
      </c>
      <c r="D1145" s="526"/>
      <c r="E1145" s="526"/>
      <c r="F1145" s="526"/>
      <c r="G1145" s="526"/>
    </row>
    <row r="1146" spans="1:7" ht="15.75" thickBot="1" x14ac:dyDescent="0.3">
      <c r="A1146" s="507"/>
      <c r="B1146" s="507"/>
      <c r="C1146" s="533" t="s">
        <v>869</v>
      </c>
      <c r="D1146" s="528">
        <f>D1136+D1141</f>
        <v>19334.084999999999</v>
      </c>
      <c r="E1146" s="528">
        <f>E1136+E1141</f>
        <v>0</v>
      </c>
      <c r="F1146" s="528">
        <f>F1136+F1141</f>
        <v>0</v>
      </c>
      <c r="G1146" s="528">
        <f>G1136+G1141</f>
        <v>0</v>
      </c>
    </row>
    <row r="1147" spans="1:7" ht="34.5" thickBot="1" x14ac:dyDescent="0.3">
      <c r="A1147" s="507"/>
      <c r="B1147" s="507"/>
      <c r="C1147" s="552" t="s">
        <v>870</v>
      </c>
      <c r="D1147" s="515" t="s">
        <v>871</v>
      </c>
      <c r="E1147" s="540" t="s">
        <v>200</v>
      </c>
      <c r="F1147" s="897" t="s">
        <v>872</v>
      </c>
      <c r="G1147" s="878"/>
    </row>
    <row r="1148" spans="1:7" ht="15.75" customHeight="1" thickBot="1" x14ac:dyDescent="0.3">
      <c r="A1148" s="507"/>
      <c r="B1148" s="507"/>
      <c r="C1148" s="217" t="s">
        <v>38</v>
      </c>
      <c r="D1148" s="778" t="s">
        <v>873</v>
      </c>
      <c r="E1148" s="779"/>
      <c r="F1148" s="779"/>
      <c r="G1148" s="650"/>
    </row>
    <row r="1149" spans="1:7" ht="15.75" thickBot="1" x14ac:dyDescent="0.3">
      <c r="A1149" s="507"/>
      <c r="B1149" s="507"/>
      <c r="C1149" s="217" t="s">
        <v>40</v>
      </c>
      <c r="D1149" s="851" t="s">
        <v>747</v>
      </c>
      <c r="E1149" s="852"/>
      <c r="F1149" s="852"/>
      <c r="G1149" s="853"/>
    </row>
    <row r="1150" spans="1:7" x14ac:dyDescent="0.25">
      <c r="A1150" s="507"/>
      <c r="B1150" s="507"/>
      <c r="C1150" s="854"/>
      <c r="D1150" s="516">
        <v>2020</v>
      </c>
      <c r="E1150" s="516">
        <v>2021</v>
      </c>
      <c r="F1150" s="516">
        <v>2022</v>
      </c>
      <c r="G1150" s="516">
        <v>2023</v>
      </c>
    </row>
    <row r="1151" spans="1:7" ht="15.75" thickBot="1" x14ac:dyDescent="0.3">
      <c r="A1151" s="507"/>
      <c r="B1151" s="507"/>
      <c r="C1151" s="855"/>
      <c r="D1151" s="518" t="s">
        <v>16</v>
      </c>
      <c r="E1151" s="518" t="s">
        <v>16</v>
      </c>
      <c r="F1151" s="518" t="s">
        <v>16</v>
      </c>
      <c r="G1151" s="518" t="s">
        <v>16</v>
      </c>
    </row>
    <row r="1152" spans="1:7" ht="15.75" thickBot="1" x14ac:dyDescent="0.3">
      <c r="A1152" s="507"/>
      <c r="B1152" s="507"/>
      <c r="C1152" s="217" t="s">
        <v>42</v>
      </c>
      <c r="D1152" s="565">
        <v>0</v>
      </c>
      <c r="E1152" s="565"/>
      <c r="F1152" s="553"/>
      <c r="G1152" s="553"/>
    </row>
    <row r="1153" spans="1:7" ht="15.75" thickBot="1" x14ac:dyDescent="0.3">
      <c r="A1153" s="507"/>
      <c r="B1153" s="507"/>
      <c r="C1153" s="217" t="s">
        <v>43</v>
      </c>
      <c r="D1153" s="522">
        <v>186</v>
      </c>
      <c r="E1153" s="522"/>
      <c r="F1153" s="520"/>
      <c r="G1153" s="520"/>
    </row>
    <row r="1154" spans="1:7" ht="15.75" thickBot="1" x14ac:dyDescent="0.3">
      <c r="A1154" s="507"/>
      <c r="B1154" s="507"/>
      <c r="C1154" s="217" t="s">
        <v>44</v>
      </c>
      <c r="D1154" s="520" t="e">
        <f>D1153/D1152</f>
        <v>#DIV/0!</v>
      </c>
      <c r="E1154" s="520" t="e">
        <f>E1153/E1152</f>
        <v>#DIV/0!</v>
      </c>
      <c r="F1154" s="520" t="e">
        <f>F1153/F1152</f>
        <v>#DIV/0!</v>
      </c>
      <c r="G1154" s="520" t="e">
        <f>G1153/G1152</f>
        <v>#DIV/0!</v>
      </c>
    </row>
    <row r="1155" spans="1:7" ht="15.75" thickBot="1" x14ac:dyDescent="0.3">
      <c r="A1155" s="507"/>
      <c r="B1155" s="507"/>
      <c r="C1155" s="217" t="s">
        <v>45</v>
      </c>
      <c r="D1155" s="523" t="e">
        <f t="shared" ref="D1155:G1157" si="44">D1152/C1152-1</f>
        <v>#VALUE!</v>
      </c>
      <c r="E1155" s="523" t="e">
        <f t="shared" si="44"/>
        <v>#DIV/0!</v>
      </c>
      <c r="F1155" s="523" t="e">
        <f t="shared" si="44"/>
        <v>#DIV/0!</v>
      </c>
      <c r="G1155" s="523" t="e">
        <f t="shared" si="44"/>
        <v>#DIV/0!</v>
      </c>
    </row>
    <row r="1156" spans="1:7" ht="15.75" thickBot="1" x14ac:dyDescent="0.3">
      <c r="A1156" s="507"/>
      <c r="B1156" s="507"/>
      <c r="C1156" s="217" t="s">
        <v>47</v>
      </c>
      <c r="D1156" s="523" t="e">
        <f t="shared" si="44"/>
        <v>#VALUE!</v>
      </c>
      <c r="E1156" s="523">
        <f t="shared" si="44"/>
        <v>-1</v>
      </c>
      <c r="F1156" s="523" t="e">
        <f t="shared" si="44"/>
        <v>#DIV/0!</v>
      </c>
      <c r="G1156" s="523" t="e">
        <f t="shared" si="44"/>
        <v>#DIV/0!</v>
      </c>
    </row>
    <row r="1157" spans="1:7" ht="15.75" thickBot="1" x14ac:dyDescent="0.3">
      <c r="A1157" s="507"/>
      <c r="B1157" s="507"/>
      <c r="C1157" s="217" t="s">
        <v>48</v>
      </c>
      <c r="D1157" s="523" t="e">
        <f t="shared" si="44"/>
        <v>#DIV/0!</v>
      </c>
      <c r="E1157" s="523" t="e">
        <f t="shared" si="44"/>
        <v>#DIV/0!</v>
      </c>
      <c r="F1157" s="523" t="e">
        <f t="shared" si="44"/>
        <v>#DIV/0!</v>
      </c>
      <c r="G1157" s="523" t="e">
        <f t="shared" si="44"/>
        <v>#DIV/0!</v>
      </c>
    </row>
    <row r="1158" spans="1:7" ht="15.75" thickBot="1" x14ac:dyDescent="0.3">
      <c r="A1158" s="507"/>
      <c r="B1158" s="507"/>
      <c r="C1158" s="856" t="s">
        <v>874</v>
      </c>
      <c r="D1158" s="857"/>
      <c r="E1158" s="857"/>
      <c r="F1158" s="857"/>
      <c r="G1158" s="858"/>
    </row>
    <row r="1159" spans="1:7" x14ac:dyDescent="0.25">
      <c r="A1159" s="507"/>
      <c r="B1159" s="507"/>
      <c r="C1159" s="854"/>
      <c r="D1159" s="516">
        <v>2020</v>
      </c>
      <c r="E1159" s="516">
        <v>2021</v>
      </c>
      <c r="F1159" s="516">
        <v>2022</v>
      </c>
      <c r="G1159" s="516">
        <v>2023</v>
      </c>
    </row>
    <row r="1160" spans="1:7" ht="15.75" thickBot="1" x14ac:dyDescent="0.3">
      <c r="A1160" s="507"/>
      <c r="B1160" s="507"/>
      <c r="C1160" s="855"/>
      <c r="D1160" s="518" t="s">
        <v>16</v>
      </c>
      <c r="E1160" s="518" t="s">
        <v>16</v>
      </c>
      <c r="F1160" s="518" t="s">
        <v>16</v>
      </c>
      <c r="G1160" s="518" t="s">
        <v>16</v>
      </c>
    </row>
    <row r="1161" spans="1:7" ht="15.75" thickBot="1" x14ac:dyDescent="0.3">
      <c r="A1161" s="507"/>
      <c r="B1161" s="507"/>
      <c r="C1161" s="525" t="s">
        <v>104</v>
      </c>
      <c r="D1161" s="526">
        <f>D1162+D1163+D1164+D1165</f>
        <v>0</v>
      </c>
      <c r="E1161" s="526">
        <f>E1162+E1163+E1164+E1165</f>
        <v>0</v>
      </c>
      <c r="F1161" s="526">
        <f>F1162+F1163+F1164+F1165</f>
        <v>0</v>
      </c>
      <c r="G1161" s="526">
        <f>G1162+G1163+G1164+G1165</f>
        <v>0</v>
      </c>
    </row>
    <row r="1162" spans="1:7" ht="15.75" thickBot="1" x14ac:dyDescent="0.3">
      <c r="A1162" s="507"/>
      <c r="B1162" s="507"/>
      <c r="C1162" s="527" t="s">
        <v>51</v>
      </c>
      <c r="D1162" s="526"/>
      <c r="E1162" s="526"/>
      <c r="F1162" s="526"/>
      <c r="G1162" s="526"/>
    </row>
    <row r="1163" spans="1:7" ht="15.75" thickBot="1" x14ac:dyDescent="0.3">
      <c r="A1163" s="507"/>
      <c r="B1163" s="507"/>
      <c r="C1163" s="527" t="s">
        <v>105</v>
      </c>
      <c r="D1163" s="526"/>
      <c r="E1163" s="526"/>
      <c r="F1163" s="526"/>
      <c r="G1163" s="526"/>
    </row>
    <row r="1164" spans="1:7" ht="15.75" thickBot="1" x14ac:dyDescent="0.3">
      <c r="A1164" s="507"/>
      <c r="B1164" s="507"/>
      <c r="C1164" s="527" t="s">
        <v>106</v>
      </c>
      <c r="D1164" s="526"/>
      <c r="E1164" s="526"/>
      <c r="F1164" s="526"/>
      <c r="G1164" s="526"/>
    </row>
    <row r="1165" spans="1:7" ht="15.75" thickBot="1" x14ac:dyDescent="0.3">
      <c r="A1165" s="507"/>
      <c r="B1165" s="507"/>
      <c r="C1165" s="527" t="s">
        <v>107</v>
      </c>
      <c r="D1165" s="526"/>
      <c r="E1165" s="526"/>
      <c r="F1165" s="526"/>
      <c r="G1165" s="526"/>
    </row>
    <row r="1166" spans="1:7" ht="15.75" thickBot="1" x14ac:dyDescent="0.3">
      <c r="A1166" s="507"/>
      <c r="B1166" s="507"/>
      <c r="C1166" s="525" t="s">
        <v>108</v>
      </c>
      <c r="D1166" s="528">
        <f>D1167+D1168+D1169+D1170</f>
        <v>186</v>
      </c>
      <c r="E1166" s="528">
        <f>E1167+E1168+E1169+E1170</f>
        <v>0</v>
      </c>
      <c r="F1166" s="528">
        <f>F1167+F1168+F1169+F1170</f>
        <v>0</v>
      </c>
      <c r="G1166" s="528">
        <f>G1167+G1168+G1169+G1170</f>
        <v>0</v>
      </c>
    </row>
    <row r="1167" spans="1:7" ht="15.75" thickBot="1" x14ac:dyDescent="0.3">
      <c r="A1167" s="507"/>
      <c r="B1167" s="507"/>
      <c r="C1167" s="527" t="s">
        <v>51</v>
      </c>
      <c r="D1167" s="526">
        <f>+D1153</f>
        <v>186</v>
      </c>
      <c r="E1167" s="526">
        <f>+E1153</f>
        <v>0</v>
      </c>
      <c r="F1167" s="526">
        <f>+F1153</f>
        <v>0</v>
      </c>
      <c r="G1167" s="526">
        <f>+G1153</f>
        <v>0</v>
      </c>
    </row>
    <row r="1168" spans="1:7" ht="15.75" thickBot="1" x14ac:dyDescent="0.3">
      <c r="A1168" s="507"/>
      <c r="B1168" s="507"/>
      <c r="C1168" s="527" t="s">
        <v>105</v>
      </c>
      <c r="D1168" s="526"/>
      <c r="E1168" s="526"/>
      <c r="F1168" s="526"/>
      <c r="G1168" s="526"/>
    </row>
    <row r="1169" spans="1:7" ht="15.75" thickBot="1" x14ac:dyDescent="0.3">
      <c r="A1169" s="507"/>
      <c r="B1169" s="507"/>
      <c r="C1169" s="527" t="s">
        <v>106</v>
      </c>
      <c r="D1169" s="526"/>
      <c r="E1169" s="526"/>
      <c r="F1169" s="526"/>
      <c r="G1169" s="526"/>
    </row>
    <row r="1170" spans="1:7" ht="15.75" thickBot="1" x14ac:dyDescent="0.3">
      <c r="A1170" s="507"/>
      <c r="B1170" s="507"/>
      <c r="C1170" s="527" t="s">
        <v>107</v>
      </c>
      <c r="D1170" s="526"/>
      <c r="E1170" s="526"/>
      <c r="F1170" s="526"/>
      <c r="G1170" s="526"/>
    </row>
    <row r="1171" spans="1:7" ht="15.75" thickBot="1" x14ac:dyDescent="0.3">
      <c r="A1171" s="507"/>
      <c r="B1171" s="507"/>
      <c r="C1171" s="533" t="s">
        <v>875</v>
      </c>
      <c r="D1171" s="528">
        <f>D1161+D1166</f>
        <v>186</v>
      </c>
      <c r="E1171" s="528">
        <f>E1161+E1166</f>
        <v>0</v>
      </c>
      <c r="F1171" s="528">
        <f>F1161+F1166</f>
        <v>0</v>
      </c>
      <c r="G1171" s="528">
        <f>G1161+G1166</f>
        <v>0</v>
      </c>
    </row>
    <row r="1172" spans="1:7" ht="34.5" thickBot="1" x14ac:dyDescent="0.3">
      <c r="A1172" s="507"/>
      <c r="B1172" s="507"/>
      <c r="C1172" s="566" t="s">
        <v>876</v>
      </c>
      <c r="D1172" s="515" t="s">
        <v>877</v>
      </c>
      <c r="E1172" s="540" t="s">
        <v>200</v>
      </c>
      <c r="F1172" s="897" t="s">
        <v>878</v>
      </c>
      <c r="G1172" s="878"/>
    </row>
    <row r="1173" spans="1:7" ht="23.45" customHeight="1" thickBot="1" x14ac:dyDescent="0.3">
      <c r="A1173" s="507"/>
      <c r="B1173" s="507"/>
      <c r="C1173" s="217" t="s">
        <v>38</v>
      </c>
      <c r="D1173" s="778" t="s">
        <v>879</v>
      </c>
      <c r="E1173" s="779"/>
      <c r="F1173" s="779"/>
      <c r="G1173" s="650"/>
    </row>
    <row r="1174" spans="1:7" ht="15.75" thickBot="1" x14ac:dyDescent="0.3">
      <c r="A1174" s="507"/>
      <c r="B1174" s="507"/>
      <c r="C1174" s="217" t="s">
        <v>40</v>
      </c>
      <c r="D1174" s="851" t="s">
        <v>700</v>
      </c>
      <c r="E1174" s="852"/>
      <c r="F1174" s="852"/>
      <c r="G1174" s="853"/>
    </row>
    <row r="1175" spans="1:7" x14ac:dyDescent="0.25">
      <c r="A1175" s="507"/>
      <c r="B1175" s="507"/>
      <c r="C1175" s="854"/>
      <c r="D1175" s="516">
        <v>2020</v>
      </c>
      <c r="E1175" s="516">
        <v>2021</v>
      </c>
      <c r="F1175" s="516">
        <v>2022</v>
      </c>
      <c r="G1175" s="516">
        <v>2023</v>
      </c>
    </row>
    <row r="1176" spans="1:7" ht="15.75" thickBot="1" x14ac:dyDescent="0.3">
      <c r="A1176" s="507"/>
      <c r="B1176" s="507"/>
      <c r="C1176" s="855"/>
      <c r="D1176" s="518" t="s">
        <v>16</v>
      </c>
      <c r="E1176" s="518" t="s">
        <v>16</v>
      </c>
      <c r="F1176" s="518" t="s">
        <v>16</v>
      </c>
      <c r="G1176" s="518" t="s">
        <v>16</v>
      </c>
    </row>
    <row r="1177" spans="1:7" ht="15.75" thickBot="1" x14ac:dyDescent="0.3">
      <c r="A1177" s="507"/>
      <c r="B1177" s="507"/>
      <c r="C1177" s="217" t="s">
        <v>42</v>
      </c>
      <c r="D1177" s="565">
        <v>1</v>
      </c>
      <c r="E1177" s="553"/>
      <c r="F1177" s="553"/>
      <c r="G1177" s="553"/>
    </row>
    <row r="1178" spans="1:7" ht="15.75" thickBot="1" x14ac:dyDescent="0.3">
      <c r="A1178" s="507"/>
      <c r="B1178" s="507"/>
      <c r="C1178" s="217" t="s">
        <v>43</v>
      </c>
      <c r="D1178" s="520">
        <v>13000</v>
      </c>
      <c r="E1178" s="520">
        <v>43911.841</v>
      </c>
      <c r="F1178" s="520"/>
      <c r="G1178" s="520"/>
    </row>
    <row r="1179" spans="1:7" ht="15.75" thickBot="1" x14ac:dyDescent="0.3">
      <c r="A1179" s="507"/>
      <c r="B1179" s="507"/>
      <c r="C1179" s="217" t="s">
        <v>44</v>
      </c>
      <c r="D1179" s="520">
        <f>D1178/D1177</f>
        <v>13000</v>
      </c>
      <c r="E1179" s="520" t="e">
        <f>E1178/E1177</f>
        <v>#DIV/0!</v>
      </c>
      <c r="F1179" s="520" t="e">
        <f>F1178/F1177</f>
        <v>#DIV/0!</v>
      </c>
      <c r="G1179" s="520" t="e">
        <f>G1178/G1177</f>
        <v>#DIV/0!</v>
      </c>
    </row>
    <row r="1180" spans="1:7" ht="15.75" thickBot="1" x14ac:dyDescent="0.3">
      <c r="A1180" s="507"/>
      <c r="B1180" s="507"/>
      <c r="C1180" s="217" t="s">
        <v>45</v>
      </c>
      <c r="D1180" s="523" t="e">
        <f t="shared" ref="D1180:G1182" si="45">D1177/C1177-1</f>
        <v>#VALUE!</v>
      </c>
      <c r="E1180" s="523">
        <f t="shared" si="45"/>
        <v>-1</v>
      </c>
      <c r="F1180" s="523" t="e">
        <f t="shared" si="45"/>
        <v>#DIV/0!</v>
      </c>
      <c r="G1180" s="523" t="e">
        <f t="shared" si="45"/>
        <v>#DIV/0!</v>
      </c>
    </row>
    <row r="1181" spans="1:7" ht="15.75" thickBot="1" x14ac:dyDescent="0.3">
      <c r="A1181" s="507"/>
      <c r="B1181" s="507"/>
      <c r="C1181" s="217" t="s">
        <v>47</v>
      </c>
      <c r="D1181" s="523" t="e">
        <f t="shared" si="45"/>
        <v>#VALUE!</v>
      </c>
      <c r="E1181" s="523">
        <f t="shared" si="45"/>
        <v>2.3778339230769232</v>
      </c>
      <c r="F1181" s="523">
        <f t="shared" si="45"/>
        <v>-1</v>
      </c>
      <c r="G1181" s="523" t="e">
        <f t="shared" si="45"/>
        <v>#DIV/0!</v>
      </c>
    </row>
    <row r="1182" spans="1:7" ht="15.75" thickBot="1" x14ac:dyDescent="0.3">
      <c r="A1182" s="507"/>
      <c r="B1182" s="507"/>
      <c r="C1182" s="217" t="s">
        <v>48</v>
      </c>
      <c r="D1182" s="523" t="e">
        <f t="shared" si="45"/>
        <v>#VALUE!</v>
      </c>
      <c r="E1182" s="523" t="e">
        <f t="shared" si="45"/>
        <v>#DIV/0!</v>
      </c>
      <c r="F1182" s="523" t="e">
        <f t="shared" si="45"/>
        <v>#DIV/0!</v>
      </c>
      <c r="G1182" s="523" t="e">
        <f t="shared" si="45"/>
        <v>#DIV/0!</v>
      </c>
    </row>
    <row r="1183" spans="1:7" ht="15.75" thickBot="1" x14ac:dyDescent="0.3">
      <c r="A1183" s="507"/>
      <c r="B1183" s="507"/>
      <c r="C1183" s="856" t="s">
        <v>880</v>
      </c>
      <c r="D1183" s="857"/>
      <c r="E1183" s="857"/>
      <c r="F1183" s="857"/>
      <c r="G1183" s="858"/>
    </row>
    <row r="1184" spans="1:7" x14ac:dyDescent="0.25">
      <c r="A1184" s="507"/>
      <c r="B1184" s="507"/>
      <c r="C1184" s="854"/>
      <c r="D1184" s="516">
        <v>2020</v>
      </c>
      <c r="E1184" s="516">
        <v>2021</v>
      </c>
      <c r="F1184" s="516">
        <v>2022</v>
      </c>
      <c r="G1184" s="516">
        <v>2023</v>
      </c>
    </row>
    <row r="1185" spans="1:7" ht="15.75" thickBot="1" x14ac:dyDescent="0.3">
      <c r="A1185" s="507"/>
      <c r="B1185" s="507"/>
      <c r="C1185" s="855"/>
      <c r="D1185" s="518" t="s">
        <v>16</v>
      </c>
      <c r="E1185" s="518" t="s">
        <v>16</v>
      </c>
      <c r="F1185" s="518" t="s">
        <v>16</v>
      </c>
      <c r="G1185" s="518" t="s">
        <v>16</v>
      </c>
    </row>
    <row r="1186" spans="1:7" ht="15.75" thickBot="1" x14ac:dyDescent="0.3">
      <c r="A1186" s="507"/>
      <c r="B1186" s="507"/>
      <c r="C1186" s="525" t="s">
        <v>104</v>
      </c>
      <c r="D1186" s="526">
        <f>D1187+D1188+D1189+D1190</f>
        <v>0</v>
      </c>
      <c r="E1186" s="526">
        <f>E1187+E1188+E1189+E1190</f>
        <v>0</v>
      </c>
      <c r="F1186" s="526">
        <f>F1187+F1188+F1189+F1190</f>
        <v>0</v>
      </c>
      <c r="G1186" s="526">
        <f>G1187+G1188+G1189+G1190</f>
        <v>0</v>
      </c>
    </row>
    <row r="1187" spans="1:7" ht="15.75" thickBot="1" x14ac:dyDescent="0.3">
      <c r="A1187" s="507"/>
      <c r="B1187" s="507"/>
      <c r="C1187" s="527" t="s">
        <v>51</v>
      </c>
      <c r="D1187" s="526"/>
      <c r="E1187" s="526"/>
      <c r="F1187" s="526"/>
      <c r="G1187" s="526"/>
    </row>
    <row r="1188" spans="1:7" ht="15.75" thickBot="1" x14ac:dyDescent="0.3">
      <c r="A1188" s="507"/>
      <c r="B1188" s="507"/>
      <c r="C1188" s="527" t="s">
        <v>105</v>
      </c>
      <c r="D1188" s="526"/>
      <c r="E1188" s="526"/>
      <c r="F1188" s="526"/>
      <c r="G1188" s="526"/>
    </row>
    <row r="1189" spans="1:7" ht="15.75" thickBot="1" x14ac:dyDescent="0.3">
      <c r="A1189" s="507"/>
      <c r="B1189" s="507"/>
      <c r="C1189" s="527" t="s">
        <v>106</v>
      </c>
      <c r="D1189" s="526"/>
      <c r="E1189" s="526"/>
      <c r="F1189" s="526"/>
      <c r="G1189" s="526"/>
    </row>
    <row r="1190" spans="1:7" ht="15.75" thickBot="1" x14ac:dyDescent="0.3">
      <c r="A1190" s="507"/>
      <c r="B1190" s="507"/>
      <c r="C1190" s="527" t="s">
        <v>107</v>
      </c>
      <c r="D1190" s="526"/>
      <c r="E1190" s="526"/>
      <c r="F1190" s="526"/>
      <c r="G1190" s="526"/>
    </row>
    <row r="1191" spans="1:7" ht="15.75" thickBot="1" x14ac:dyDescent="0.3">
      <c r="A1191" s="507"/>
      <c r="B1191" s="507"/>
      <c r="C1191" s="525" t="s">
        <v>108</v>
      </c>
      <c r="D1191" s="528">
        <f>D1192+D1193+D1194+D1195</f>
        <v>13000</v>
      </c>
      <c r="E1191" s="528">
        <f>E1192+E1193+E1194+E1195</f>
        <v>43911.841</v>
      </c>
      <c r="F1191" s="528">
        <f>F1192+F1193+F1194+F1195</f>
        <v>0</v>
      </c>
      <c r="G1191" s="528">
        <f>G1192+G1193+G1194+G1195</f>
        <v>0</v>
      </c>
    </row>
    <row r="1192" spans="1:7" ht="15.75" thickBot="1" x14ac:dyDescent="0.3">
      <c r="A1192" s="507"/>
      <c r="B1192" s="507"/>
      <c r="C1192" s="527" t="s">
        <v>51</v>
      </c>
      <c r="D1192" s="526">
        <f>+D1178</f>
        <v>13000</v>
      </c>
      <c r="E1192" s="526">
        <f>+E1178</f>
        <v>43911.841</v>
      </c>
      <c r="F1192" s="526">
        <f>+F1178</f>
        <v>0</v>
      </c>
      <c r="G1192" s="526">
        <f>+G1178</f>
        <v>0</v>
      </c>
    </row>
    <row r="1193" spans="1:7" ht="15.75" thickBot="1" x14ac:dyDescent="0.3">
      <c r="A1193" s="507"/>
      <c r="B1193" s="507"/>
      <c r="C1193" s="527" t="s">
        <v>105</v>
      </c>
      <c r="D1193" s="526"/>
      <c r="E1193" s="526"/>
      <c r="F1193" s="526"/>
      <c r="G1193" s="526"/>
    </row>
    <row r="1194" spans="1:7" ht="15.75" thickBot="1" x14ac:dyDescent="0.3">
      <c r="A1194" s="507"/>
      <c r="B1194" s="507"/>
      <c r="C1194" s="527" t="s">
        <v>106</v>
      </c>
      <c r="D1194" s="526"/>
      <c r="E1194" s="526"/>
      <c r="F1194" s="526"/>
      <c r="G1194" s="526"/>
    </row>
    <row r="1195" spans="1:7" ht="15.75" thickBot="1" x14ac:dyDescent="0.3">
      <c r="A1195" s="507"/>
      <c r="B1195" s="507"/>
      <c r="C1195" s="527" t="s">
        <v>107</v>
      </c>
      <c r="D1195" s="526"/>
      <c r="E1195" s="526"/>
      <c r="F1195" s="526"/>
      <c r="G1195" s="526"/>
    </row>
    <row r="1196" spans="1:7" ht="15.75" thickBot="1" x14ac:dyDescent="0.3">
      <c r="A1196" s="507"/>
      <c r="B1196" s="507"/>
      <c r="C1196" s="533" t="s">
        <v>881</v>
      </c>
      <c r="D1196" s="528">
        <f>D1186+D1191</f>
        <v>13000</v>
      </c>
      <c r="E1196" s="528">
        <f>E1186+E1191</f>
        <v>43911.841</v>
      </c>
      <c r="F1196" s="528">
        <f>F1186+F1191</f>
        <v>0</v>
      </c>
      <c r="G1196" s="528">
        <f>G1186+G1191</f>
        <v>0</v>
      </c>
    </row>
    <row r="1197" spans="1:7" ht="34.5" thickBot="1" x14ac:dyDescent="0.3">
      <c r="A1197" s="507"/>
      <c r="B1197" s="507"/>
      <c r="C1197" s="566" t="s">
        <v>882</v>
      </c>
      <c r="D1197" s="515" t="s">
        <v>883</v>
      </c>
      <c r="E1197" s="540" t="s">
        <v>200</v>
      </c>
      <c r="F1197" s="897" t="s">
        <v>884</v>
      </c>
      <c r="G1197" s="878"/>
    </row>
    <row r="1198" spans="1:7" ht="15.75" thickBot="1" x14ac:dyDescent="0.3">
      <c r="A1198" s="507"/>
      <c r="B1198" s="507"/>
      <c r="C1198" s="217" t="s">
        <v>38</v>
      </c>
      <c r="D1198" s="778" t="s">
        <v>885</v>
      </c>
      <c r="E1198" s="779"/>
      <c r="F1198" s="779"/>
      <c r="G1198" s="650"/>
    </row>
    <row r="1199" spans="1:7" ht="15.75" thickBot="1" x14ac:dyDescent="0.3">
      <c r="A1199" s="507"/>
      <c r="B1199" s="507"/>
      <c r="C1199" s="217" t="s">
        <v>40</v>
      </c>
      <c r="D1199" s="851" t="s">
        <v>886</v>
      </c>
      <c r="E1199" s="852"/>
      <c r="F1199" s="852"/>
      <c r="G1199" s="853"/>
    </row>
    <row r="1200" spans="1:7" x14ac:dyDescent="0.25">
      <c r="A1200" s="507"/>
      <c r="B1200" s="507"/>
      <c r="C1200" s="854"/>
      <c r="D1200" s="516">
        <v>2020</v>
      </c>
      <c r="E1200" s="516">
        <v>2021</v>
      </c>
      <c r="F1200" s="516">
        <v>2022</v>
      </c>
      <c r="G1200" s="516">
        <v>2023</v>
      </c>
    </row>
    <row r="1201" spans="1:7" ht="15.75" thickBot="1" x14ac:dyDescent="0.3">
      <c r="A1201" s="507"/>
      <c r="B1201" s="507"/>
      <c r="C1201" s="855"/>
      <c r="D1201" s="518" t="s">
        <v>16</v>
      </c>
      <c r="E1201" s="518" t="s">
        <v>16</v>
      </c>
      <c r="F1201" s="518" t="s">
        <v>16</v>
      </c>
      <c r="G1201" s="518" t="s">
        <v>16</v>
      </c>
    </row>
    <row r="1202" spans="1:7" ht="15.75" thickBot="1" x14ac:dyDescent="0.3">
      <c r="A1202" s="507"/>
      <c r="B1202" s="507"/>
      <c r="C1202" s="217" t="s">
        <v>42</v>
      </c>
      <c r="D1202" s="565">
        <v>7</v>
      </c>
      <c r="E1202" s="565"/>
      <c r="F1202" s="553"/>
      <c r="G1202" s="553"/>
    </row>
    <row r="1203" spans="1:7" ht="15.75" thickBot="1" x14ac:dyDescent="0.3">
      <c r="A1203" s="507"/>
      <c r="B1203" s="507"/>
      <c r="C1203" s="217" t="s">
        <v>43</v>
      </c>
      <c r="D1203" s="522">
        <v>3231.7330000000002</v>
      </c>
      <c r="E1203" s="522"/>
      <c r="F1203" s="520"/>
      <c r="G1203" s="520"/>
    </row>
    <row r="1204" spans="1:7" ht="15.75" thickBot="1" x14ac:dyDescent="0.3">
      <c r="A1204" s="507"/>
      <c r="B1204" s="507"/>
      <c r="C1204" s="217" t="s">
        <v>44</v>
      </c>
      <c r="D1204" s="520">
        <f>D1203/D1202</f>
        <v>461.67614285714291</v>
      </c>
      <c r="E1204" s="520" t="e">
        <f>E1203/E1202</f>
        <v>#DIV/0!</v>
      </c>
      <c r="F1204" s="520" t="e">
        <f>F1203/F1202</f>
        <v>#DIV/0!</v>
      </c>
      <c r="G1204" s="520" t="e">
        <f>G1203/G1202</f>
        <v>#DIV/0!</v>
      </c>
    </row>
    <row r="1205" spans="1:7" ht="15.75" thickBot="1" x14ac:dyDescent="0.3">
      <c r="A1205" s="507"/>
      <c r="B1205" s="507"/>
      <c r="C1205" s="217" t="s">
        <v>45</v>
      </c>
      <c r="D1205" s="523" t="e">
        <f t="shared" ref="D1205:G1207" si="46">D1202/C1202-1</f>
        <v>#VALUE!</v>
      </c>
      <c r="E1205" s="523">
        <f t="shared" si="46"/>
        <v>-1</v>
      </c>
      <c r="F1205" s="523" t="e">
        <f t="shared" si="46"/>
        <v>#DIV/0!</v>
      </c>
      <c r="G1205" s="523" t="e">
        <f t="shared" si="46"/>
        <v>#DIV/0!</v>
      </c>
    </row>
    <row r="1206" spans="1:7" ht="15.75" thickBot="1" x14ac:dyDescent="0.3">
      <c r="A1206" s="507"/>
      <c r="B1206" s="507"/>
      <c r="C1206" s="217" t="s">
        <v>47</v>
      </c>
      <c r="D1206" s="523" t="e">
        <f t="shared" si="46"/>
        <v>#VALUE!</v>
      </c>
      <c r="E1206" s="523">
        <f t="shared" si="46"/>
        <v>-1</v>
      </c>
      <c r="F1206" s="523" t="e">
        <f t="shared" si="46"/>
        <v>#DIV/0!</v>
      </c>
      <c r="G1206" s="523" t="e">
        <f t="shared" si="46"/>
        <v>#DIV/0!</v>
      </c>
    </row>
    <row r="1207" spans="1:7" ht="15.75" thickBot="1" x14ac:dyDescent="0.3">
      <c r="A1207" s="507"/>
      <c r="B1207" s="507"/>
      <c r="C1207" s="217" t="s">
        <v>48</v>
      </c>
      <c r="D1207" s="523" t="e">
        <f t="shared" si="46"/>
        <v>#VALUE!</v>
      </c>
      <c r="E1207" s="523" t="e">
        <f t="shared" si="46"/>
        <v>#DIV/0!</v>
      </c>
      <c r="F1207" s="523" t="e">
        <f t="shared" si="46"/>
        <v>#DIV/0!</v>
      </c>
      <c r="G1207" s="523" t="e">
        <f t="shared" si="46"/>
        <v>#DIV/0!</v>
      </c>
    </row>
    <row r="1208" spans="1:7" ht="15.75" thickBot="1" x14ac:dyDescent="0.3">
      <c r="A1208" s="507"/>
      <c r="B1208" s="507"/>
      <c r="C1208" s="856" t="s">
        <v>887</v>
      </c>
      <c r="D1208" s="857"/>
      <c r="E1208" s="857"/>
      <c r="F1208" s="857"/>
      <c r="G1208" s="858"/>
    </row>
    <row r="1209" spans="1:7" x14ac:dyDescent="0.25">
      <c r="A1209" s="507"/>
      <c r="B1209" s="507"/>
      <c r="C1209" s="854"/>
      <c r="D1209" s="516">
        <v>2020</v>
      </c>
      <c r="E1209" s="516">
        <v>2021</v>
      </c>
      <c r="F1209" s="516">
        <v>2022</v>
      </c>
      <c r="G1209" s="516">
        <v>2023</v>
      </c>
    </row>
    <row r="1210" spans="1:7" ht="15.75" thickBot="1" x14ac:dyDescent="0.3">
      <c r="A1210" s="507"/>
      <c r="B1210" s="507"/>
      <c r="C1210" s="855"/>
      <c r="D1210" s="518" t="s">
        <v>16</v>
      </c>
      <c r="E1210" s="518" t="s">
        <v>16</v>
      </c>
      <c r="F1210" s="518" t="s">
        <v>16</v>
      </c>
      <c r="G1210" s="518" t="s">
        <v>16</v>
      </c>
    </row>
    <row r="1211" spans="1:7" ht="15.75" thickBot="1" x14ac:dyDescent="0.3">
      <c r="A1211" s="507"/>
      <c r="B1211" s="507"/>
      <c r="C1211" s="525" t="s">
        <v>104</v>
      </c>
      <c r="D1211" s="526">
        <f>D1212+D1213+D1214+D1215</f>
        <v>0</v>
      </c>
      <c r="E1211" s="526">
        <f>E1212+E1213+E1214+E1215</f>
        <v>0</v>
      </c>
      <c r="F1211" s="526">
        <f>F1212+F1213+F1214+F1215</f>
        <v>0</v>
      </c>
      <c r="G1211" s="526">
        <f>G1212+G1213+G1214+G1215</f>
        <v>0</v>
      </c>
    </row>
    <row r="1212" spans="1:7" ht="15.75" thickBot="1" x14ac:dyDescent="0.3">
      <c r="A1212" s="507"/>
      <c r="B1212" s="507"/>
      <c r="C1212" s="527" t="s">
        <v>51</v>
      </c>
      <c r="D1212" s="526"/>
      <c r="E1212" s="526"/>
      <c r="F1212" s="526"/>
      <c r="G1212" s="526"/>
    </row>
    <row r="1213" spans="1:7" ht="15.75" thickBot="1" x14ac:dyDescent="0.3">
      <c r="A1213" s="507"/>
      <c r="B1213" s="507"/>
      <c r="C1213" s="527" t="s">
        <v>105</v>
      </c>
      <c r="D1213" s="526"/>
      <c r="E1213" s="526"/>
      <c r="F1213" s="526"/>
      <c r="G1213" s="526"/>
    </row>
    <row r="1214" spans="1:7" ht="15.75" thickBot="1" x14ac:dyDescent="0.3">
      <c r="A1214" s="507"/>
      <c r="B1214" s="507"/>
      <c r="C1214" s="527" t="s">
        <v>106</v>
      </c>
      <c r="D1214" s="526"/>
      <c r="E1214" s="526"/>
      <c r="F1214" s="526"/>
      <c r="G1214" s="526"/>
    </row>
    <row r="1215" spans="1:7" ht="15.75" thickBot="1" x14ac:dyDescent="0.3">
      <c r="A1215" s="507"/>
      <c r="B1215" s="507"/>
      <c r="C1215" s="527" t="s">
        <v>107</v>
      </c>
      <c r="D1215" s="526"/>
      <c r="E1215" s="526"/>
      <c r="F1215" s="526"/>
      <c r="G1215" s="526"/>
    </row>
    <row r="1216" spans="1:7" ht="15.75" thickBot="1" x14ac:dyDescent="0.3">
      <c r="A1216" s="507"/>
      <c r="B1216" s="507"/>
      <c r="C1216" s="525" t="s">
        <v>108</v>
      </c>
      <c r="D1216" s="528">
        <f>D1217+D1218+D1219+D1220</f>
        <v>3231.7330000000002</v>
      </c>
      <c r="E1216" s="528">
        <f>E1217+E1218+E1219+E1220</f>
        <v>0</v>
      </c>
      <c r="F1216" s="528">
        <f>F1217+F1218+F1219+F1220</f>
        <v>0</v>
      </c>
      <c r="G1216" s="528">
        <f>G1217+G1218+G1219+G1220</f>
        <v>0</v>
      </c>
    </row>
    <row r="1217" spans="1:7" ht="15.75" thickBot="1" x14ac:dyDescent="0.3">
      <c r="A1217" s="507"/>
      <c r="B1217" s="507"/>
      <c r="C1217" s="527" t="s">
        <v>51</v>
      </c>
      <c r="D1217" s="526">
        <f>+D1203</f>
        <v>3231.7330000000002</v>
      </c>
      <c r="E1217" s="526">
        <f>+E1203</f>
        <v>0</v>
      </c>
      <c r="F1217" s="526">
        <f>+F1203</f>
        <v>0</v>
      </c>
      <c r="G1217" s="526">
        <f>+G1203</f>
        <v>0</v>
      </c>
    </row>
    <row r="1218" spans="1:7" ht="15.75" thickBot="1" x14ac:dyDescent="0.3">
      <c r="A1218" s="507"/>
      <c r="B1218" s="507"/>
      <c r="C1218" s="527" t="s">
        <v>105</v>
      </c>
      <c r="D1218" s="526"/>
      <c r="E1218" s="526"/>
      <c r="F1218" s="526"/>
      <c r="G1218" s="526"/>
    </row>
    <row r="1219" spans="1:7" ht="15.75" thickBot="1" x14ac:dyDescent="0.3">
      <c r="A1219" s="507"/>
      <c r="B1219" s="507"/>
      <c r="C1219" s="527" t="s">
        <v>106</v>
      </c>
      <c r="D1219" s="526"/>
      <c r="E1219" s="526"/>
      <c r="F1219" s="526"/>
      <c r="G1219" s="526"/>
    </row>
    <row r="1220" spans="1:7" ht="15.75" thickBot="1" x14ac:dyDescent="0.3">
      <c r="A1220" s="507"/>
      <c r="B1220" s="507"/>
      <c r="C1220" s="527" t="s">
        <v>107</v>
      </c>
      <c r="D1220" s="526"/>
      <c r="E1220" s="526"/>
      <c r="F1220" s="526"/>
      <c r="G1220" s="526"/>
    </row>
    <row r="1221" spans="1:7" ht="15.75" thickBot="1" x14ac:dyDescent="0.3">
      <c r="A1221" s="507"/>
      <c r="B1221" s="507"/>
      <c r="C1221" s="533" t="s">
        <v>888</v>
      </c>
      <c r="D1221" s="528">
        <f>D1211+D1216</f>
        <v>3231.7330000000002</v>
      </c>
      <c r="E1221" s="528">
        <f>E1211+E1216</f>
        <v>0</v>
      </c>
      <c r="F1221" s="528">
        <f>F1211+F1216</f>
        <v>0</v>
      </c>
      <c r="G1221" s="528">
        <f>G1211+G1216</f>
        <v>0</v>
      </c>
    </row>
    <row r="1222" spans="1:7" ht="34.5" thickBot="1" x14ac:dyDescent="0.3">
      <c r="A1222" s="507"/>
      <c r="B1222" s="507"/>
      <c r="C1222" s="566" t="s">
        <v>889</v>
      </c>
      <c r="D1222" s="515" t="s">
        <v>890</v>
      </c>
      <c r="E1222" s="540" t="s">
        <v>200</v>
      </c>
      <c r="F1222" s="897" t="s">
        <v>891</v>
      </c>
      <c r="G1222" s="878"/>
    </row>
    <row r="1223" spans="1:7" ht="15.75" thickBot="1" x14ac:dyDescent="0.3">
      <c r="A1223" s="507"/>
      <c r="B1223" s="507"/>
      <c r="C1223" s="217" t="s">
        <v>38</v>
      </c>
      <c r="D1223" s="778" t="s">
        <v>892</v>
      </c>
      <c r="E1223" s="779"/>
      <c r="F1223" s="779"/>
      <c r="G1223" s="650"/>
    </row>
    <row r="1224" spans="1:7" ht="15.75" thickBot="1" x14ac:dyDescent="0.3">
      <c r="A1224" s="507"/>
      <c r="B1224" s="507"/>
      <c r="C1224" s="217" t="s">
        <v>40</v>
      </c>
      <c r="D1224" s="851" t="s">
        <v>700</v>
      </c>
      <c r="E1224" s="852"/>
      <c r="F1224" s="852"/>
      <c r="G1224" s="853"/>
    </row>
    <row r="1225" spans="1:7" x14ac:dyDescent="0.25">
      <c r="A1225" s="507"/>
      <c r="B1225" s="507"/>
      <c r="C1225" s="854"/>
      <c r="D1225" s="516">
        <v>2020</v>
      </c>
      <c r="E1225" s="516">
        <v>2021</v>
      </c>
      <c r="F1225" s="516">
        <v>2022</v>
      </c>
      <c r="G1225" s="516">
        <v>2023</v>
      </c>
    </row>
    <row r="1226" spans="1:7" ht="15.75" thickBot="1" x14ac:dyDescent="0.3">
      <c r="A1226" s="507"/>
      <c r="B1226" s="507"/>
      <c r="C1226" s="855"/>
      <c r="D1226" s="518" t="s">
        <v>16</v>
      </c>
      <c r="E1226" s="518" t="s">
        <v>16</v>
      </c>
      <c r="F1226" s="518" t="s">
        <v>16</v>
      </c>
      <c r="G1226" s="518" t="s">
        <v>16</v>
      </c>
    </row>
    <row r="1227" spans="1:7" ht="15.75" thickBot="1" x14ac:dyDescent="0.3">
      <c r="A1227" s="507"/>
      <c r="B1227" s="507"/>
      <c r="C1227" s="217" t="s">
        <v>42</v>
      </c>
      <c r="D1227" s="565">
        <v>0</v>
      </c>
      <c r="E1227" s="565">
        <v>1</v>
      </c>
      <c r="F1227" s="565"/>
      <c r="G1227" s="553"/>
    </row>
    <row r="1228" spans="1:7" ht="15.75" thickBot="1" x14ac:dyDescent="0.3">
      <c r="A1228" s="507"/>
      <c r="B1228" s="507"/>
      <c r="C1228" s="217" t="s">
        <v>43</v>
      </c>
      <c r="D1228" s="520">
        <v>12000</v>
      </c>
      <c r="E1228" s="520">
        <v>40462</v>
      </c>
      <c r="F1228" s="520"/>
      <c r="G1228" s="520"/>
    </row>
    <row r="1229" spans="1:7" ht="15.75" thickBot="1" x14ac:dyDescent="0.3">
      <c r="A1229" s="507"/>
      <c r="B1229" s="507"/>
      <c r="C1229" s="217" t="s">
        <v>44</v>
      </c>
      <c r="D1229" s="520" t="e">
        <f>D1228/D1227</f>
        <v>#DIV/0!</v>
      </c>
      <c r="E1229" s="520">
        <f>E1228/E1227</f>
        <v>40462</v>
      </c>
      <c r="F1229" s="520" t="e">
        <f>F1228/F1227</f>
        <v>#DIV/0!</v>
      </c>
      <c r="G1229" s="520" t="e">
        <f>G1228/G1227</f>
        <v>#DIV/0!</v>
      </c>
    </row>
    <row r="1230" spans="1:7" ht="15.75" thickBot="1" x14ac:dyDescent="0.3">
      <c r="A1230" s="507"/>
      <c r="B1230" s="507"/>
      <c r="C1230" s="217" t="s">
        <v>45</v>
      </c>
      <c r="D1230" s="523" t="e">
        <f t="shared" ref="D1230:G1232" si="47">D1227/C1227-1</f>
        <v>#VALUE!</v>
      </c>
      <c r="E1230" s="523" t="e">
        <f t="shared" si="47"/>
        <v>#DIV/0!</v>
      </c>
      <c r="F1230" s="523">
        <f t="shared" si="47"/>
        <v>-1</v>
      </c>
      <c r="G1230" s="523" t="e">
        <f t="shared" si="47"/>
        <v>#DIV/0!</v>
      </c>
    </row>
    <row r="1231" spans="1:7" ht="15.75" thickBot="1" x14ac:dyDescent="0.3">
      <c r="A1231" s="507"/>
      <c r="B1231" s="507"/>
      <c r="C1231" s="217" t="s">
        <v>47</v>
      </c>
      <c r="D1231" s="523" t="e">
        <f t="shared" si="47"/>
        <v>#VALUE!</v>
      </c>
      <c r="E1231" s="523">
        <f t="shared" si="47"/>
        <v>2.3718333333333335</v>
      </c>
      <c r="F1231" s="523">
        <f t="shared" si="47"/>
        <v>-1</v>
      </c>
      <c r="G1231" s="523" t="e">
        <f t="shared" si="47"/>
        <v>#DIV/0!</v>
      </c>
    </row>
    <row r="1232" spans="1:7" ht="15.75" thickBot="1" x14ac:dyDescent="0.3">
      <c r="A1232" s="507"/>
      <c r="B1232" s="507"/>
      <c r="C1232" s="217" t="s">
        <v>48</v>
      </c>
      <c r="D1232" s="523" t="e">
        <f t="shared" si="47"/>
        <v>#DIV/0!</v>
      </c>
      <c r="E1232" s="523" t="e">
        <f t="shared" si="47"/>
        <v>#DIV/0!</v>
      </c>
      <c r="F1232" s="523" t="e">
        <f t="shared" si="47"/>
        <v>#DIV/0!</v>
      </c>
      <c r="G1232" s="523" t="e">
        <f t="shared" si="47"/>
        <v>#DIV/0!</v>
      </c>
    </row>
    <row r="1233" spans="1:7" ht="15.75" thickBot="1" x14ac:dyDescent="0.3">
      <c r="A1233" s="507"/>
      <c r="B1233" s="507"/>
      <c r="C1233" s="856" t="s">
        <v>893</v>
      </c>
      <c r="D1233" s="857"/>
      <c r="E1233" s="857"/>
      <c r="F1233" s="857"/>
      <c r="G1233" s="858"/>
    </row>
    <row r="1234" spans="1:7" x14ac:dyDescent="0.25">
      <c r="A1234" s="507"/>
      <c r="B1234" s="507"/>
      <c r="C1234" s="854"/>
      <c r="D1234" s="516">
        <v>2020</v>
      </c>
      <c r="E1234" s="516">
        <v>2021</v>
      </c>
      <c r="F1234" s="516">
        <v>2022</v>
      </c>
      <c r="G1234" s="516">
        <v>2023</v>
      </c>
    </row>
    <row r="1235" spans="1:7" ht="15.75" thickBot="1" x14ac:dyDescent="0.3">
      <c r="A1235" s="507"/>
      <c r="B1235" s="507"/>
      <c r="C1235" s="855"/>
      <c r="D1235" s="518" t="s">
        <v>16</v>
      </c>
      <c r="E1235" s="518" t="s">
        <v>16</v>
      </c>
      <c r="F1235" s="518" t="s">
        <v>16</v>
      </c>
      <c r="G1235" s="518" t="s">
        <v>16</v>
      </c>
    </row>
    <row r="1236" spans="1:7" ht="15.75" thickBot="1" x14ac:dyDescent="0.3">
      <c r="A1236" s="507"/>
      <c r="B1236" s="507"/>
      <c r="C1236" s="525" t="s">
        <v>104</v>
      </c>
      <c r="D1236" s="526">
        <f>D1237+D1238+D1239+D1240</f>
        <v>0</v>
      </c>
      <c r="E1236" s="526">
        <f>E1237+E1238+E1239+E1240</f>
        <v>0</v>
      </c>
      <c r="F1236" s="526">
        <f>F1237+F1238+F1239+F1240</f>
        <v>0</v>
      </c>
      <c r="G1236" s="526">
        <f>G1237+G1238+G1239+G1240</f>
        <v>0</v>
      </c>
    </row>
    <row r="1237" spans="1:7" ht="15.75" thickBot="1" x14ac:dyDescent="0.3">
      <c r="A1237" s="507"/>
      <c r="B1237" s="507"/>
      <c r="C1237" s="527" t="s">
        <v>51</v>
      </c>
      <c r="D1237" s="526"/>
      <c r="E1237" s="526"/>
      <c r="F1237" s="526"/>
      <c r="G1237" s="526"/>
    </row>
    <row r="1238" spans="1:7" ht="15.75" thickBot="1" x14ac:dyDescent="0.3">
      <c r="A1238" s="507"/>
      <c r="B1238" s="507"/>
      <c r="C1238" s="527" t="s">
        <v>105</v>
      </c>
      <c r="D1238" s="526"/>
      <c r="E1238" s="526"/>
      <c r="F1238" s="526"/>
      <c r="G1238" s="526"/>
    </row>
    <row r="1239" spans="1:7" ht="15.75" thickBot="1" x14ac:dyDescent="0.3">
      <c r="A1239" s="507"/>
      <c r="B1239" s="507"/>
      <c r="C1239" s="527" t="s">
        <v>106</v>
      </c>
      <c r="D1239" s="526"/>
      <c r="E1239" s="526"/>
      <c r="F1239" s="526"/>
      <c r="G1239" s="526"/>
    </row>
    <row r="1240" spans="1:7" ht="15.75" thickBot="1" x14ac:dyDescent="0.3">
      <c r="A1240" s="507"/>
      <c r="B1240" s="507"/>
      <c r="C1240" s="527" t="s">
        <v>107</v>
      </c>
      <c r="D1240" s="526"/>
      <c r="E1240" s="526"/>
      <c r="F1240" s="526"/>
      <c r="G1240" s="526"/>
    </row>
    <row r="1241" spans="1:7" ht="15.75" thickBot="1" x14ac:dyDescent="0.3">
      <c r="A1241" s="507"/>
      <c r="B1241" s="507"/>
      <c r="C1241" s="525" t="s">
        <v>108</v>
      </c>
      <c r="D1241" s="528">
        <f>D1242+D1243+D1244+D1245</f>
        <v>12000</v>
      </c>
      <c r="E1241" s="528">
        <f>E1242+E1243+E1244+E1245</f>
        <v>40462</v>
      </c>
      <c r="F1241" s="528">
        <f>F1242+F1243+F1244+F1245</f>
        <v>0</v>
      </c>
      <c r="G1241" s="528">
        <f>G1242+G1243+G1244+G1245</f>
        <v>0</v>
      </c>
    </row>
    <row r="1242" spans="1:7" ht="15.75" thickBot="1" x14ac:dyDescent="0.3">
      <c r="A1242" s="507"/>
      <c r="B1242" s="507"/>
      <c r="C1242" s="527" t="s">
        <v>51</v>
      </c>
      <c r="D1242" s="526">
        <f>+D1228</f>
        <v>12000</v>
      </c>
      <c r="E1242" s="526">
        <f>+E1228</f>
        <v>40462</v>
      </c>
      <c r="F1242" s="526">
        <f>+F1228</f>
        <v>0</v>
      </c>
      <c r="G1242" s="526">
        <f>+G1228</f>
        <v>0</v>
      </c>
    </row>
    <row r="1243" spans="1:7" ht="15.75" thickBot="1" x14ac:dyDescent="0.3">
      <c r="A1243" s="507"/>
      <c r="B1243" s="507"/>
      <c r="C1243" s="527" t="s">
        <v>105</v>
      </c>
      <c r="D1243" s="526"/>
      <c r="E1243" s="526"/>
      <c r="F1243" s="526"/>
      <c r="G1243" s="526"/>
    </row>
    <row r="1244" spans="1:7" ht="15.75" thickBot="1" x14ac:dyDescent="0.3">
      <c r="A1244" s="507"/>
      <c r="B1244" s="507"/>
      <c r="C1244" s="527" t="s">
        <v>106</v>
      </c>
      <c r="D1244" s="526"/>
      <c r="E1244" s="526"/>
      <c r="F1244" s="526"/>
      <c r="G1244" s="526"/>
    </row>
    <row r="1245" spans="1:7" ht="15.75" thickBot="1" x14ac:dyDescent="0.3">
      <c r="A1245" s="507"/>
      <c r="B1245" s="507"/>
      <c r="C1245" s="527" t="s">
        <v>107</v>
      </c>
      <c r="D1245" s="526"/>
      <c r="E1245" s="526"/>
      <c r="F1245" s="526"/>
      <c r="G1245" s="526"/>
    </row>
    <row r="1246" spans="1:7" ht="15.75" thickBot="1" x14ac:dyDescent="0.3">
      <c r="A1246" s="507"/>
      <c r="B1246" s="507"/>
      <c r="C1246" s="533" t="s">
        <v>894</v>
      </c>
      <c r="D1246" s="528">
        <f>D1236+D1241</f>
        <v>12000</v>
      </c>
      <c r="E1246" s="528">
        <f>E1236+E1241</f>
        <v>40462</v>
      </c>
      <c r="F1246" s="528">
        <f>F1236+F1241</f>
        <v>0</v>
      </c>
      <c r="G1246" s="528">
        <f>G1236+G1241</f>
        <v>0</v>
      </c>
    </row>
    <row r="1247" spans="1:7" ht="68.25" thickBot="1" x14ac:dyDescent="0.3">
      <c r="A1247" s="507"/>
      <c r="B1247" s="507"/>
      <c r="C1247" s="566" t="s">
        <v>895</v>
      </c>
      <c r="D1247" s="515" t="s">
        <v>896</v>
      </c>
      <c r="E1247" s="540" t="s">
        <v>200</v>
      </c>
      <c r="F1247" s="897" t="s">
        <v>897</v>
      </c>
      <c r="G1247" s="878"/>
    </row>
    <row r="1248" spans="1:7" ht="15.75" thickBot="1" x14ac:dyDescent="0.3">
      <c r="A1248" s="507"/>
      <c r="B1248" s="507"/>
      <c r="C1248" s="217" t="s">
        <v>38</v>
      </c>
      <c r="D1248" s="778" t="s">
        <v>898</v>
      </c>
      <c r="E1248" s="779"/>
      <c r="F1248" s="779"/>
      <c r="G1248" s="650"/>
    </row>
    <row r="1249" spans="1:7" ht="15.75" thickBot="1" x14ac:dyDescent="0.3">
      <c r="A1249" s="507"/>
      <c r="B1249" s="507"/>
      <c r="C1249" s="217" t="s">
        <v>40</v>
      </c>
      <c r="D1249" s="851" t="s">
        <v>700</v>
      </c>
      <c r="E1249" s="852"/>
      <c r="F1249" s="852"/>
      <c r="G1249" s="853"/>
    </row>
    <row r="1250" spans="1:7" x14ac:dyDescent="0.25">
      <c r="A1250" s="507"/>
      <c r="B1250" s="507"/>
      <c r="C1250" s="854"/>
      <c r="D1250" s="516">
        <v>2020</v>
      </c>
      <c r="E1250" s="516">
        <v>2021</v>
      </c>
      <c r="F1250" s="516">
        <v>2022</v>
      </c>
      <c r="G1250" s="516">
        <v>2023</v>
      </c>
    </row>
    <row r="1251" spans="1:7" ht="15.75" thickBot="1" x14ac:dyDescent="0.3">
      <c r="A1251" s="507"/>
      <c r="B1251" s="507"/>
      <c r="C1251" s="855"/>
      <c r="D1251" s="518" t="s">
        <v>16</v>
      </c>
      <c r="E1251" s="518" t="s">
        <v>16</v>
      </c>
      <c r="F1251" s="518" t="s">
        <v>16</v>
      </c>
      <c r="G1251" s="518" t="s">
        <v>16</v>
      </c>
    </row>
    <row r="1252" spans="1:7" ht="15.75" thickBot="1" x14ac:dyDescent="0.3">
      <c r="A1252" s="507"/>
      <c r="B1252" s="507"/>
      <c r="C1252" s="217" t="s">
        <v>42</v>
      </c>
      <c r="D1252" s="565">
        <v>2</v>
      </c>
      <c r="E1252" s="565">
        <v>2</v>
      </c>
      <c r="F1252" s="565"/>
      <c r="G1252" s="553"/>
    </row>
    <row r="1253" spans="1:7" ht="15.75" thickBot="1" x14ac:dyDescent="0.3">
      <c r="A1253" s="507"/>
      <c r="B1253" s="507"/>
      <c r="C1253" s="217" t="s">
        <v>43</v>
      </c>
      <c r="D1253" s="520">
        <v>14073.755999999999</v>
      </c>
      <c r="E1253" s="520">
        <v>21853.967000000001</v>
      </c>
      <c r="F1253" s="520"/>
      <c r="G1253" s="520"/>
    </row>
    <row r="1254" spans="1:7" ht="15.75" thickBot="1" x14ac:dyDescent="0.3">
      <c r="A1254" s="507"/>
      <c r="B1254" s="507"/>
      <c r="C1254" s="217" t="s">
        <v>44</v>
      </c>
      <c r="D1254" s="520">
        <f>D1253/D1252</f>
        <v>7036.8779999999997</v>
      </c>
      <c r="E1254" s="520">
        <f>E1253/E1252</f>
        <v>10926.9835</v>
      </c>
      <c r="F1254" s="520" t="e">
        <f>F1253/F1252</f>
        <v>#DIV/0!</v>
      </c>
      <c r="G1254" s="520" t="e">
        <f>G1253/G1252</f>
        <v>#DIV/0!</v>
      </c>
    </row>
    <row r="1255" spans="1:7" ht="15.75" thickBot="1" x14ac:dyDescent="0.3">
      <c r="A1255" s="507"/>
      <c r="B1255" s="507"/>
      <c r="C1255" s="217" t="s">
        <v>45</v>
      </c>
      <c r="D1255" s="523" t="e">
        <f t="shared" ref="D1255:G1257" si="48">D1252/C1252-1</f>
        <v>#VALUE!</v>
      </c>
      <c r="E1255" s="523">
        <f t="shared" si="48"/>
        <v>0</v>
      </c>
      <c r="F1255" s="523">
        <f t="shared" si="48"/>
        <v>-1</v>
      </c>
      <c r="G1255" s="523" t="e">
        <f t="shared" si="48"/>
        <v>#DIV/0!</v>
      </c>
    </row>
    <row r="1256" spans="1:7" ht="15.75" thickBot="1" x14ac:dyDescent="0.3">
      <c r="A1256" s="507"/>
      <c r="B1256" s="507"/>
      <c r="C1256" s="217" t="s">
        <v>47</v>
      </c>
      <c r="D1256" s="523" t="e">
        <f t="shared" si="48"/>
        <v>#VALUE!</v>
      </c>
      <c r="E1256" s="523">
        <f t="shared" si="48"/>
        <v>0.55281695945275744</v>
      </c>
      <c r="F1256" s="523">
        <f t="shared" si="48"/>
        <v>-1</v>
      </c>
      <c r="G1256" s="523" t="e">
        <f t="shared" si="48"/>
        <v>#DIV/0!</v>
      </c>
    </row>
    <row r="1257" spans="1:7" ht="15.75" thickBot="1" x14ac:dyDescent="0.3">
      <c r="A1257" s="507"/>
      <c r="B1257" s="507"/>
      <c r="C1257" s="217" t="s">
        <v>48</v>
      </c>
      <c r="D1257" s="523" t="e">
        <f t="shared" si="48"/>
        <v>#VALUE!</v>
      </c>
      <c r="E1257" s="523">
        <f t="shared" si="48"/>
        <v>0.55281695945275744</v>
      </c>
      <c r="F1257" s="523" t="e">
        <f t="shared" si="48"/>
        <v>#DIV/0!</v>
      </c>
      <c r="G1257" s="523" t="e">
        <f t="shared" si="48"/>
        <v>#DIV/0!</v>
      </c>
    </row>
    <row r="1258" spans="1:7" ht="15.75" thickBot="1" x14ac:dyDescent="0.3">
      <c r="A1258" s="507"/>
      <c r="B1258" s="507"/>
      <c r="C1258" s="856" t="s">
        <v>899</v>
      </c>
      <c r="D1258" s="857"/>
      <c r="E1258" s="857"/>
      <c r="F1258" s="857"/>
      <c r="G1258" s="858"/>
    </row>
    <row r="1259" spans="1:7" x14ac:dyDescent="0.25">
      <c r="A1259" s="507"/>
      <c r="B1259" s="507"/>
      <c r="C1259" s="854"/>
      <c r="D1259" s="516">
        <v>2020</v>
      </c>
      <c r="E1259" s="516">
        <v>2021</v>
      </c>
      <c r="F1259" s="516">
        <v>2022</v>
      </c>
      <c r="G1259" s="516">
        <v>2023</v>
      </c>
    </row>
    <row r="1260" spans="1:7" ht="15.75" thickBot="1" x14ac:dyDescent="0.3">
      <c r="A1260" s="507"/>
      <c r="B1260" s="507"/>
      <c r="C1260" s="855"/>
      <c r="D1260" s="518" t="s">
        <v>16</v>
      </c>
      <c r="E1260" s="518" t="s">
        <v>16</v>
      </c>
      <c r="F1260" s="518" t="s">
        <v>16</v>
      </c>
      <c r="G1260" s="518" t="s">
        <v>16</v>
      </c>
    </row>
    <row r="1261" spans="1:7" ht="15.75" thickBot="1" x14ac:dyDescent="0.3">
      <c r="A1261" s="507"/>
      <c r="B1261" s="507"/>
      <c r="C1261" s="525" t="s">
        <v>104</v>
      </c>
      <c r="D1261" s="526">
        <f>D1262+D1263+D1264+D1265</f>
        <v>0</v>
      </c>
      <c r="E1261" s="526">
        <f>E1262+E1263+E1264+E1265</f>
        <v>0</v>
      </c>
      <c r="F1261" s="526">
        <f>F1262+F1263+F1264+F1265</f>
        <v>0</v>
      </c>
      <c r="G1261" s="526">
        <f>G1262+G1263+G1264+G1265</f>
        <v>0</v>
      </c>
    </row>
    <row r="1262" spans="1:7" ht="15.75" thickBot="1" x14ac:dyDescent="0.3">
      <c r="A1262" s="507"/>
      <c r="B1262" s="507"/>
      <c r="C1262" s="527" t="s">
        <v>51</v>
      </c>
      <c r="D1262" s="526"/>
      <c r="E1262" s="526"/>
      <c r="F1262" s="526"/>
      <c r="G1262" s="526"/>
    </row>
    <row r="1263" spans="1:7" ht="15.75" thickBot="1" x14ac:dyDescent="0.3">
      <c r="A1263" s="507"/>
      <c r="B1263" s="507"/>
      <c r="C1263" s="527" t="s">
        <v>105</v>
      </c>
      <c r="D1263" s="526"/>
      <c r="E1263" s="526"/>
      <c r="F1263" s="526"/>
      <c r="G1263" s="526"/>
    </row>
    <row r="1264" spans="1:7" ht="15.75" thickBot="1" x14ac:dyDescent="0.3">
      <c r="A1264" s="507"/>
      <c r="B1264" s="507"/>
      <c r="C1264" s="527" t="s">
        <v>106</v>
      </c>
      <c r="D1264" s="526"/>
      <c r="E1264" s="526"/>
      <c r="F1264" s="526"/>
      <c r="G1264" s="526"/>
    </row>
    <row r="1265" spans="1:8" ht="15.75" thickBot="1" x14ac:dyDescent="0.3">
      <c r="A1265" s="507"/>
      <c r="B1265" s="507"/>
      <c r="C1265" s="527" t="s">
        <v>107</v>
      </c>
      <c r="D1265" s="526"/>
      <c r="E1265" s="526"/>
      <c r="F1265" s="526"/>
      <c r="G1265" s="526"/>
    </row>
    <row r="1266" spans="1:8" ht="15.75" thickBot="1" x14ac:dyDescent="0.3">
      <c r="A1266" s="507"/>
      <c r="B1266" s="507"/>
      <c r="C1266" s="525" t="s">
        <v>108</v>
      </c>
      <c r="D1266" s="528">
        <f>D1267+D1268+D1269+D1270</f>
        <v>14073.755999999999</v>
      </c>
      <c r="E1266" s="528">
        <f>E1267+E1268+E1269+E1270</f>
        <v>21853.967000000001</v>
      </c>
      <c r="F1266" s="528">
        <f>F1267+F1268+F1269+F1270</f>
        <v>0</v>
      </c>
      <c r="G1266" s="528">
        <f>G1267+G1268+G1269+G1270</f>
        <v>0</v>
      </c>
    </row>
    <row r="1267" spans="1:8" ht="15.75" thickBot="1" x14ac:dyDescent="0.3">
      <c r="A1267" s="507"/>
      <c r="B1267" s="507"/>
      <c r="C1267" s="527" t="s">
        <v>51</v>
      </c>
      <c r="D1267" s="526">
        <f>+D1253</f>
        <v>14073.755999999999</v>
      </c>
      <c r="E1267" s="526">
        <f>+E1253</f>
        <v>21853.967000000001</v>
      </c>
      <c r="F1267" s="526">
        <f>+F1253</f>
        <v>0</v>
      </c>
      <c r="G1267" s="526">
        <f>+G1253</f>
        <v>0</v>
      </c>
    </row>
    <row r="1268" spans="1:8" ht="15.75" thickBot="1" x14ac:dyDescent="0.3">
      <c r="A1268" s="507"/>
      <c r="B1268" s="507"/>
      <c r="C1268" s="527" t="s">
        <v>105</v>
      </c>
      <c r="D1268" s="526"/>
      <c r="E1268" s="526"/>
      <c r="F1268" s="526"/>
      <c r="G1268" s="526"/>
    </row>
    <row r="1269" spans="1:8" ht="15.75" thickBot="1" x14ac:dyDescent="0.3">
      <c r="A1269" s="507"/>
      <c r="B1269" s="507"/>
      <c r="C1269" s="527" t="s">
        <v>106</v>
      </c>
      <c r="D1269" s="526"/>
      <c r="E1269" s="526"/>
      <c r="F1269" s="526"/>
      <c r="G1269" s="526"/>
    </row>
    <row r="1270" spans="1:8" ht="15.75" thickBot="1" x14ac:dyDescent="0.3">
      <c r="A1270" s="507"/>
      <c r="B1270" s="507"/>
      <c r="C1270" s="527" t="s">
        <v>107</v>
      </c>
      <c r="D1270" s="526"/>
      <c r="E1270" s="526"/>
      <c r="F1270" s="526"/>
      <c r="G1270" s="526"/>
    </row>
    <row r="1271" spans="1:8" ht="15.75" thickBot="1" x14ac:dyDescent="0.3">
      <c r="A1271" s="507"/>
      <c r="B1271" s="507"/>
      <c r="C1271" s="533" t="s">
        <v>900</v>
      </c>
      <c r="D1271" s="528">
        <f>D1261+D1266</f>
        <v>14073.755999999999</v>
      </c>
      <c r="E1271" s="528">
        <f>E1261+E1266</f>
        <v>21853.967000000001</v>
      </c>
      <c r="F1271" s="528">
        <f>F1261+F1266</f>
        <v>0</v>
      </c>
      <c r="G1271" s="528">
        <f>G1261+G1266</f>
        <v>0</v>
      </c>
    </row>
    <row r="1272" spans="1:8" ht="57" thickBot="1" x14ac:dyDescent="0.3">
      <c r="A1272" s="507"/>
      <c r="B1272" s="507"/>
      <c r="C1272" s="566" t="s">
        <v>901</v>
      </c>
      <c r="D1272" s="515" t="s">
        <v>902</v>
      </c>
      <c r="E1272" s="540" t="s">
        <v>200</v>
      </c>
      <c r="F1272" s="897" t="s">
        <v>903</v>
      </c>
      <c r="G1272" s="878"/>
    </row>
    <row r="1273" spans="1:8" ht="15.75" thickBot="1" x14ac:dyDescent="0.3">
      <c r="A1273" s="507"/>
      <c r="B1273" s="507"/>
      <c r="C1273" s="217" t="s">
        <v>38</v>
      </c>
      <c r="D1273" s="778" t="s">
        <v>904</v>
      </c>
      <c r="E1273" s="779"/>
      <c r="F1273" s="779"/>
      <c r="G1273" s="650"/>
    </row>
    <row r="1274" spans="1:8" ht="15.75" thickBot="1" x14ac:dyDescent="0.3">
      <c r="A1274" s="507"/>
      <c r="B1274" s="507"/>
      <c r="C1274" s="217" t="s">
        <v>40</v>
      </c>
      <c r="D1274" s="851" t="s">
        <v>700</v>
      </c>
      <c r="E1274" s="852"/>
      <c r="F1274" s="852"/>
      <c r="G1274" s="853"/>
    </row>
    <row r="1275" spans="1:8" x14ac:dyDescent="0.25">
      <c r="A1275" s="507"/>
      <c r="B1275" s="507"/>
      <c r="C1275" s="854"/>
      <c r="D1275" s="516">
        <v>2020</v>
      </c>
      <c r="E1275" s="516">
        <v>2021</v>
      </c>
      <c r="F1275" s="516">
        <v>2022</v>
      </c>
      <c r="G1275" s="516">
        <v>2023</v>
      </c>
    </row>
    <row r="1276" spans="1:8" ht="15.75" thickBot="1" x14ac:dyDescent="0.3">
      <c r="A1276" s="507"/>
      <c r="B1276" s="507"/>
      <c r="C1276" s="855"/>
      <c r="D1276" s="518" t="s">
        <v>16</v>
      </c>
      <c r="E1276" s="518" t="s">
        <v>16</v>
      </c>
      <c r="F1276" s="518" t="s">
        <v>16</v>
      </c>
      <c r="G1276" s="518" t="s">
        <v>16</v>
      </c>
    </row>
    <row r="1277" spans="1:8" ht="15.75" thickBot="1" x14ac:dyDescent="0.3">
      <c r="A1277" s="507"/>
      <c r="B1277" s="507"/>
      <c r="C1277" s="217" t="s">
        <v>42</v>
      </c>
      <c r="D1277" s="565">
        <v>0</v>
      </c>
      <c r="E1277" s="565">
        <v>1</v>
      </c>
      <c r="F1277" s="565"/>
      <c r="G1277" s="553"/>
    </row>
    <row r="1278" spans="1:8" ht="15.75" thickBot="1" x14ac:dyDescent="0.3">
      <c r="A1278" s="507"/>
      <c r="B1278" s="507"/>
      <c r="C1278" s="217" t="s">
        <v>43</v>
      </c>
      <c r="D1278" s="520">
        <v>0</v>
      </c>
      <c r="E1278" s="520">
        <v>46847</v>
      </c>
      <c r="F1278" s="520"/>
      <c r="G1278" s="520"/>
      <c r="H1278" s="547"/>
    </row>
    <row r="1279" spans="1:8" ht="15.75" thickBot="1" x14ac:dyDescent="0.3">
      <c r="A1279" s="507"/>
      <c r="B1279" s="507"/>
      <c r="C1279" s="217" t="s">
        <v>44</v>
      </c>
      <c r="D1279" s="520" t="e">
        <f>D1278/D1277</f>
        <v>#DIV/0!</v>
      </c>
      <c r="E1279" s="520">
        <f>E1278/E1277</f>
        <v>46847</v>
      </c>
      <c r="F1279" s="520" t="e">
        <f>F1278/F1277</f>
        <v>#DIV/0!</v>
      </c>
      <c r="G1279" s="520" t="e">
        <f>G1278/G1277</f>
        <v>#DIV/0!</v>
      </c>
    </row>
    <row r="1280" spans="1:8" ht="15.75" thickBot="1" x14ac:dyDescent="0.3">
      <c r="A1280" s="507"/>
      <c r="B1280" s="507"/>
      <c r="C1280" s="217" t="s">
        <v>45</v>
      </c>
      <c r="D1280" s="523" t="e">
        <f t="shared" ref="D1280:G1282" si="49">D1277/C1277-1</f>
        <v>#VALUE!</v>
      </c>
      <c r="E1280" s="523" t="e">
        <f t="shared" si="49"/>
        <v>#DIV/0!</v>
      </c>
      <c r="F1280" s="523">
        <f t="shared" si="49"/>
        <v>-1</v>
      </c>
      <c r="G1280" s="523" t="e">
        <f t="shared" si="49"/>
        <v>#DIV/0!</v>
      </c>
    </row>
    <row r="1281" spans="1:7" ht="15.75" thickBot="1" x14ac:dyDescent="0.3">
      <c r="A1281" s="507"/>
      <c r="B1281" s="507"/>
      <c r="C1281" s="217" t="s">
        <v>47</v>
      </c>
      <c r="D1281" s="523" t="e">
        <f t="shared" si="49"/>
        <v>#VALUE!</v>
      </c>
      <c r="E1281" s="523" t="e">
        <f t="shared" si="49"/>
        <v>#DIV/0!</v>
      </c>
      <c r="F1281" s="523">
        <f t="shared" si="49"/>
        <v>-1</v>
      </c>
      <c r="G1281" s="523" t="e">
        <f t="shared" si="49"/>
        <v>#DIV/0!</v>
      </c>
    </row>
    <row r="1282" spans="1:7" ht="15.75" thickBot="1" x14ac:dyDescent="0.3">
      <c r="A1282" s="507"/>
      <c r="B1282" s="507"/>
      <c r="C1282" s="217" t="s">
        <v>48</v>
      </c>
      <c r="D1282" s="523" t="e">
        <f t="shared" si="49"/>
        <v>#DIV/0!</v>
      </c>
      <c r="E1282" s="523" t="e">
        <f t="shared" si="49"/>
        <v>#DIV/0!</v>
      </c>
      <c r="F1282" s="523" t="e">
        <f t="shared" si="49"/>
        <v>#DIV/0!</v>
      </c>
      <c r="G1282" s="523" t="e">
        <f t="shared" si="49"/>
        <v>#DIV/0!</v>
      </c>
    </row>
    <row r="1283" spans="1:7" ht="15.75" thickBot="1" x14ac:dyDescent="0.3">
      <c r="A1283" s="507"/>
      <c r="B1283" s="507"/>
      <c r="C1283" s="856" t="s">
        <v>905</v>
      </c>
      <c r="D1283" s="857"/>
      <c r="E1283" s="857"/>
      <c r="F1283" s="857"/>
      <c r="G1283" s="858"/>
    </row>
    <row r="1284" spans="1:7" x14ac:dyDescent="0.25">
      <c r="A1284" s="507"/>
      <c r="B1284" s="507"/>
      <c r="C1284" s="854"/>
      <c r="D1284" s="516">
        <v>2020</v>
      </c>
      <c r="E1284" s="516">
        <v>2021</v>
      </c>
      <c r="F1284" s="516">
        <v>2022</v>
      </c>
      <c r="G1284" s="516">
        <v>2023</v>
      </c>
    </row>
    <row r="1285" spans="1:7" ht="15.75" thickBot="1" x14ac:dyDescent="0.3">
      <c r="A1285" s="507"/>
      <c r="B1285" s="507"/>
      <c r="C1285" s="855"/>
      <c r="D1285" s="518" t="s">
        <v>16</v>
      </c>
      <c r="E1285" s="518" t="s">
        <v>16</v>
      </c>
      <c r="F1285" s="518" t="s">
        <v>16</v>
      </c>
      <c r="G1285" s="518" t="s">
        <v>16</v>
      </c>
    </row>
    <row r="1286" spans="1:7" ht="15.75" thickBot="1" x14ac:dyDescent="0.3">
      <c r="A1286" s="507"/>
      <c r="B1286" s="507"/>
      <c r="C1286" s="525" t="s">
        <v>104</v>
      </c>
      <c r="D1286" s="526">
        <f>D1287+D1288+D1289+D1290</f>
        <v>0</v>
      </c>
      <c r="E1286" s="526">
        <f>E1287+E1288+E1289+E1290</f>
        <v>0</v>
      </c>
      <c r="F1286" s="526">
        <f>F1287+F1288+F1289+F1290</f>
        <v>0</v>
      </c>
      <c r="G1286" s="526">
        <f>G1287+G1288+G1289+G1290</f>
        <v>0</v>
      </c>
    </row>
    <row r="1287" spans="1:7" ht="15.75" thickBot="1" x14ac:dyDescent="0.3">
      <c r="A1287" s="507"/>
      <c r="B1287" s="507"/>
      <c r="C1287" s="527" t="s">
        <v>51</v>
      </c>
      <c r="D1287" s="526"/>
      <c r="E1287" s="526"/>
      <c r="F1287" s="526"/>
      <c r="G1287" s="526"/>
    </row>
    <row r="1288" spans="1:7" ht="15.75" thickBot="1" x14ac:dyDescent="0.3">
      <c r="A1288" s="507"/>
      <c r="B1288" s="507"/>
      <c r="C1288" s="527" t="s">
        <v>105</v>
      </c>
      <c r="D1288" s="526"/>
      <c r="E1288" s="526"/>
      <c r="F1288" s="526"/>
      <c r="G1288" s="526"/>
    </row>
    <row r="1289" spans="1:7" ht="15.75" thickBot="1" x14ac:dyDescent="0.3">
      <c r="A1289" s="507"/>
      <c r="B1289" s="507"/>
      <c r="C1289" s="527" t="s">
        <v>106</v>
      </c>
      <c r="D1289" s="526"/>
      <c r="E1289" s="526"/>
      <c r="F1289" s="526"/>
      <c r="G1289" s="526"/>
    </row>
    <row r="1290" spans="1:7" ht="15.75" thickBot="1" x14ac:dyDescent="0.3">
      <c r="A1290" s="507"/>
      <c r="B1290" s="507"/>
      <c r="C1290" s="527" t="s">
        <v>107</v>
      </c>
      <c r="D1290" s="526"/>
      <c r="E1290" s="526"/>
      <c r="F1290" s="526"/>
      <c r="G1290" s="526"/>
    </row>
    <row r="1291" spans="1:7" ht="15.75" thickBot="1" x14ac:dyDescent="0.3">
      <c r="A1291" s="507"/>
      <c r="B1291" s="507"/>
      <c r="C1291" s="525" t="s">
        <v>108</v>
      </c>
      <c r="D1291" s="528">
        <f>D1292+D1293+D1294+D1295</f>
        <v>0</v>
      </c>
      <c r="E1291" s="528">
        <f>E1292+E1293+E1294+E1295</f>
        <v>46847</v>
      </c>
      <c r="F1291" s="528">
        <f>F1292+F1293+F1294+F1295</f>
        <v>0</v>
      </c>
      <c r="G1291" s="528">
        <f>G1292+G1293+G1294+G1295</f>
        <v>0</v>
      </c>
    </row>
    <row r="1292" spans="1:7" ht="15.75" thickBot="1" x14ac:dyDescent="0.3">
      <c r="A1292" s="507"/>
      <c r="B1292" s="507"/>
      <c r="C1292" s="527" t="s">
        <v>51</v>
      </c>
      <c r="D1292" s="526">
        <f>+D1278</f>
        <v>0</v>
      </c>
      <c r="E1292" s="526">
        <f>+E1278</f>
        <v>46847</v>
      </c>
      <c r="F1292" s="526">
        <f>+F1278</f>
        <v>0</v>
      </c>
      <c r="G1292" s="526">
        <f>+G1278</f>
        <v>0</v>
      </c>
    </row>
    <row r="1293" spans="1:7" ht="15.75" thickBot="1" x14ac:dyDescent="0.3">
      <c r="A1293" s="507"/>
      <c r="B1293" s="507"/>
      <c r="C1293" s="527" t="s">
        <v>105</v>
      </c>
      <c r="D1293" s="526"/>
      <c r="E1293" s="526"/>
      <c r="F1293" s="526"/>
      <c r="G1293" s="526"/>
    </row>
    <row r="1294" spans="1:7" ht="15.75" thickBot="1" x14ac:dyDescent="0.3">
      <c r="A1294" s="507"/>
      <c r="B1294" s="507"/>
      <c r="C1294" s="527" t="s">
        <v>106</v>
      </c>
      <c r="D1294" s="526"/>
      <c r="E1294" s="526"/>
      <c r="F1294" s="526"/>
      <c r="G1294" s="526"/>
    </row>
    <row r="1295" spans="1:7" ht="15.75" thickBot="1" x14ac:dyDescent="0.3">
      <c r="A1295" s="507"/>
      <c r="B1295" s="507"/>
      <c r="C1295" s="527" t="s">
        <v>107</v>
      </c>
      <c r="D1295" s="526"/>
      <c r="E1295" s="526"/>
      <c r="F1295" s="526"/>
      <c r="G1295" s="526"/>
    </row>
    <row r="1296" spans="1:7" ht="15.75" thickBot="1" x14ac:dyDescent="0.3">
      <c r="A1296" s="507"/>
      <c r="B1296" s="507"/>
      <c r="C1296" s="533" t="s">
        <v>906</v>
      </c>
      <c r="D1296" s="528">
        <f>D1286+D1291</f>
        <v>0</v>
      </c>
      <c r="E1296" s="528">
        <f>E1286+E1291</f>
        <v>46847</v>
      </c>
      <c r="F1296" s="528">
        <f>F1286+F1291</f>
        <v>0</v>
      </c>
      <c r="G1296" s="528">
        <f>G1286+G1291</f>
        <v>0</v>
      </c>
    </row>
    <row r="1297" spans="1:7" ht="34.5" thickBot="1" x14ac:dyDescent="0.3">
      <c r="A1297" s="507"/>
      <c r="B1297" s="507"/>
      <c r="C1297" s="552" t="s">
        <v>907</v>
      </c>
      <c r="D1297" s="515" t="s">
        <v>908</v>
      </c>
      <c r="E1297" s="540" t="s">
        <v>200</v>
      </c>
      <c r="F1297" s="897" t="s">
        <v>909</v>
      </c>
      <c r="G1297" s="878"/>
    </row>
    <row r="1298" spans="1:7" ht="27" customHeight="1" thickBot="1" x14ac:dyDescent="0.3">
      <c r="A1298" s="507"/>
      <c r="B1298" s="507"/>
      <c r="C1298" s="217" t="s">
        <v>38</v>
      </c>
      <c r="D1298" s="778" t="s">
        <v>910</v>
      </c>
      <c r="E1298" s="779"/>
      <c r="F1298" s="779"/>
      <c r="G1298" s="650"/>
    </row>
    <row r="1299" spans="1:7" ht="15.75" thickBot="1" x14ac:dyDescent="0.3">
      <c r="A1299" s="507"/>
      <c r="B1299" s="507"/>
      <c r="C1299" s="217" t="s">
        <v>40</v>
      </c>
      <c r="D1299" s="851" t="s">
        <v>752</v>
      </c>
      <c r="E1299" s="852"/>
      <c r="F1299" s="852"/>
      <c r="G1299" s="853"/>
    </row>
    <row r="1300" spans="1:7" x14ac:dyDescent="0.25">
      <c r="A1300" s="507"/>
      <c r="B1300" s="507"/>
      <c r="C1300" s="854"/>
      <c r="D1300" s="516">
        <v>2020</v>
      </c>
      <c r="E1300" s="516">
        <v>2021</v>
      </c>
      <c r="F1300" s="516">
        <v>2022</v>
      </c>
      <c r="G1300" s="516">
        <v>2023</v>
      </c>
    </row>
    <row r="1301" spans="1:7" ht="15.75" thickBot="1" x14ac:dyDescent="0.3">
      <c r="A1301" s="507"/>
      <c r="B1301" s="507"/>
      <c r="C1301" s="855"/>
      <c r="D1301" s="518" t="s">
        <v>16</v>
      </c>
      <c r="E1301" s="518" t="s">
        <v>16</v>
      </c>
      <c r="F1301" s="518" t="s">
        <v>16</v>
      </c>
      <c r="G1301" s="518" t="s">
        <v>16</v>
      </c>
    </row>
    <row r="1302" spans="1:7" ht="15.75" thickBot="1" x14ac:dyDescent="0.3">
      <c r="A1302" s="507"/>
      <c r="B1302" s="507"/>
      <c r="C1302" s="217" t="s">
        <v>42</v>
      </c>
      <c r="D1302" s="565">
        <v>50</v>
      </c>
      <c r="E1302" s="565">
        <v>70</v>
      </c>
      <c r="F1302" s="553"/>
      <c r="G1302" s="553"/>
    </row>
    <row r="1303" spans="1:7" ht="15.75" thickBot="1" x14ac:dyDescent="0.3">
      <c r="A1303" s="507"/>
      <c r="B1303" s="507"/>
      <c r="C1303" s="217" t="s">
        <v>43</v>
      </c>
      <c r="D1303" s="520">
        <v>10000</v>
      </c>
      <c r="E1303" s="520">
        <v>11600</v>
      </c>
      <c r="F1303" s="520"/>
      <c r="G1303" s="520"/>
    </row>
    <row r="1304" spans="1:7" ht="15.75" thickBot="1" x14ac:dyDescent="0.3">
      <c r="A1304" s="507"/>
      <c r="B1304" s="507"/>
      <c r="C1304" s="217" t="s">
        <v>44</v>
      </c>
      <c r="D1304" s="520">
        <f>D1303/D1302</f>
        <v>200</v>
      </c>
      <c r="E1304" s="520">
        <f>E1303/E1302</f>
        <v>165.71428571428572</v>
      </c>
      <c r="F1304" s="520" t="e">
        <f>F1303/F1302</f>
        <v>#DIV/0!</v>
      </c>
      <c r="G1304" s="520" t="e">
        <f>G1303/G1302</f>
        <v>#DIV/0!</v>
      </c>
    </row>
    <row r="1305" spans="1:7" ht="15.75" thickBot="1" x14ac:dyDescent="0.3">
      <c r="A1305" s="507"/>
      <c r="B1305" s="507"/>
      <c r="C1305" s="217" t="s">
        <v>45</v>
      </c>
      <c r="D1305" s="523" t="e">
        <f t="shared" ref="D1305:G1307" si="50">D1302/C1302-1</f>
        <v>#VALUE!</v>
      </c>
      <c r="E1305" s="523">
        <f t="shared" si="50"/>
        <v>0.39999999999999991</v>
      </c>
      <c r="F1305" s="523">
        <f t="shared" si="50"/>
        <v>-1</v>
      </c>
      <c r="G1305" s="523" t="e">
        <f t="shared" si="50"/>
        <v>#DIV/0!</v>
      </c>
    </row>
    <row r="1306" spans="1:7" ht="15.75" thickBot="1" x14ac:dyDescent="0.3">
      <c r="A1306" s="507"/>
      <c r="B1306" s="507"/>
      <c r="C1306" s="217" t="s">
        <v>47</v>
      </c>
      <c r="D1306" s="523" t="e">
        <f t="shared" si="50"/>
        <v>#VALUE!</v>
      </c>
      <c r="E1306" s="523">
        <f t="shared" si="50"/>
        <v>0.15999999999999992</v>
      </c>
      <c r="F1306" s="523">
        <f t="shared" si="50"/>
        <v>-1</v>
      </c>
      <c r="G1306" s="523" t="e">
        <f t="shared" si="50"/>
        <v>#DIV/0!</v>
      </c>
    </row>
    <row r="1307" spans="1:7" ht="15.75" thickBot="1" x14ac:dyDescent="0.3">
      <c r="A1307" s="507"/>
      <c r="B1307" s="507"/>
      <c r="C1307" s="217" t="s">
        <v>48</v>
      </c>
      <c r="D1307" s="523" t="e">
        <f t="shared" si="50"/>
        <v>#VALUE!</v>
      </c>
      <c r="E1307" s="523">
        <f t="shared" si="50"/>
        <v>-0.17142857142857137</v>
      </c>
      <c r="F1307" s="523" t="e">
        <f t="shared" si="50"/>
        <v>#DIV/0!</v>
      </c>
      <c r="G1307" s="523" t="e">
        <f t="shared" si="50"/>
        <v>#DIV/0!</v>
      </c>
    </row>
    <row r="1308" spans="1:7" ht="15.75" thickBot="1" x14ac:dyDescent="0.3">
      <c r="A1308" s="507"/>
      <c r="B1308" s="507"/>
      <c r="C1308" s="856" t="s">
        <v>911</v>
      </c>
      <c r="D1308" s="857"/>
      <c r="E1308" s="857"/>
      <c r="F1308" s="857"/>
      <c r="G1308" s="858"/>
    </row>
    <row r="1309" spans="1:7" x14ac:dyDescent="0.25">
      <c r="A1309" s="507"/>
      <c r="B1309" s="507"/>
      <c r="C1309" s="854"/>
      <c r="D1309" s="516">
        <v>2020</v>
      </c>
      <c r="E1309" s="516">
        <v>2021</v>
      </c>
      <c r="F1309" s="516">
        <v>2022</v>
      </c>
      <c r="G1309" s="516">
        <v>2023</v>
      </c>
    </row>
    <row r="1310" spans="1:7" ht="15.75" thickBot="1" x14ac:dyDescent="0.3">
      <c r="A1310" s="507"/>
      <c r="B1310" s="507"/>
      <c r="C1310" s="855"/>
      <c r="D1310" s="518" t="s">
        <v>16</v>
      </c>
      <c r="E1310" s="518" t="s">
        <v>16</v>
      </c>
      <c r="F1310" s="518" t="s">
        <v>16</v>
      </c>
      <c r="G1310" s="518" t="s">
        <v>16</v>
      </c>
    </row>
    <row r="1311" spans="1:7" ht="15.75" thickBot="1" x14ac:dyDescent="0.3">
      <c r="A1311" s="507"/>
      <c r="B1311" s="507"/>
      <c r="C1311" s="525" t="s">
        <v>104</v>
      </c>
      <c r="D1311" s="526">
        <f>D1312+D1313+D1314+D1315</f>
        <v>0</v>
      </c>
      <c r="E1311" s="526">
        <f>E1312+E1313+E1314+E1315</f>
        <v>0</v>
      </c>
      <c r="F1311" s="526">
        <f>F1312+F1313+F1314+F1315</f>
        <v>0</v>
      </c>
      <c r="G1311" s="526">
        <f>G1312+G1313+G1314+G1315</f>
        <v>0</v>
      </c>
    </row>
    <row r="1312" spans="1:7" ht="15.75" thickBot="1" x14ac:dyDescent="0.3">
      <c r="A1312" s="507"/>
      <c r="B1312" s="507"/>
      <c r="C1312" s="527" t="s">
        <v>51</v>
      </c>
      <c r="D1312" s="526"/>
      <c r="E1312" s="526"/>
      <c r="F1312" s="526"/>
      <c r="G1312" s="526"/>
    </row>
    <row r="1313" spans="1:8" ht="15.75" thickBot="1" x14ac:dyDescent="0.3">
      <c r="A1313" s="507"/>
      <c r="B1313" s="507"/>
      <c r="C1313" s="527" t="s">
        <v>105</v>
      </c>
      <c r="D1313" s="526"/>
      <c r="E1313" s="526"/>
      <c r="F1313" s="526"/>
      <c r="G1313" s="526"/>
    </row>
    <row r="1314" spans="1:8" ht="15.75" thickBot="1" x14ac:dyDescent="0.3">
      <c r="A1314" s="507"/>
      <c r="B1314" s="507"/>
      <c r="C1314" s="527" t="s">
        <v>106</v>
      </c>
      <c r="D1314" s="526"/>
      <c r="E1314" s="526"/>
      <c r="F1314" s="526"/>
      <c r="G1314" s="526"/>
    </row>
    <row r="1315" spans="1:8" ht="15.75" thickBot="1" x14ac:dyDescent="0.3">
      <c r="A1315" s="507"/>
      <c r="B1315" s="507"/>
      <c r="C1315" s="527" t="s">
        <v>107</v>
      </c>
      <c r="D1315" s="526"/>
      <c r="E1315" s="526"/>
      <c r="F1315" s="526"/>
      <c r="G1315" s="526"/>
    </row>
    <row r="1316" spans="1:8" ht="15.75" thickBot="1" x14ac:dyDescent="0.3">
      <c r="A1316" s="507"/>
      <c r="B1316" s="507"/>
      <c r="C1316" s="525" t="s">
        <v>108</v>
      </c>
      <c r="D1316" s="528">
        <f>D1317+D1318+D1319+D1320</f>
        <v>10000</v>
      </c>
      <c r="E1316" s="528">
        <f>E1317+E1318+E1319+E1320</f>
        <v>11600</v>
      </c>
      <c r="F1316" s="528">
        <f>F1317+F1318+F1319+F1320</f>
        <v>0</v>
      </c>
      <c r="G1316" s="528">
        <f>G1317+G1318+G1319+G1320</f>
        <v>0</v>
      </c>
    </row>
    <row r="1317" spans="1:8" ht="15.75" thickBot="1" x14ac:dyDescent="0.3">
      <c r="A1317" s="507"/>
      <c r="B1317" s="507"/>
      <c r="C1317" s="527" t="s">
        <v>51</v>
      </c>
      <c r="D1317" s="526">
        <f>+D1303</f>
        <v>10000</v>
      </c>
      <c r="E1317" s="526">
        <f>+E1303</f>
        <v>11600</v>
      </c>
      <c r="F1317" s="526">
        <f>+F1303</f>
        <v>0</v>
      </c>
      <c r="G1317" s="526">
        <f>+G1303</f>
        <v>0</v>
      </c>
    </row>
    <row r="1318" spans="1:8" ht="15.75" thickBot="1" x14ac:dyDescent="0.3">
      <c r="A1318" s="507"/>
      <c r="B1318" s="507"/>
      <c r="C1318" s="527" t="s">
        <v>105</v>
      </c>
      <c r="D1318" s="526"/>
      <c r="E1318" s="526"/>
      <c r="F1318" s="526"/>
      <c r="G1318" s="526"/>
    </row>
    <row r="1319" spans="1:8" ht="15.75" thickBot="1" x14ac:dyDescent="0.3">
      <c r="A1319" s="507"/>
      <c r="B1319" s="507"/>
      <c r="C1319" s="527" t="s">
        <v>106</v>
      </c>
      <c r="D1319" s="526"/>
      <c r="E1319" s="526"/>
      <c r="F1319" s="526"/>
      <c r="G1319" s="526"/>
    </row>
    <row r="1320" spans="1:8" ht="15.75" thickBot="1" x14ac:dyDescent="0.3">
      <c r="A1320" s="507"/>
      <c r="B1320" s="507"/>
      <c r="C1320" s="527" t="s">
        <v>107</v>
      </c>
      <c r="D1320" s="526"/>
      <c r="E1320" s="526"/>
      <c r="F1320" s="526"/>
      <c r="G1320" s="526"/>
    </row>
    <row r="1321" spans="1:8" ht="15.75" thickBot="1" x14ac:dyDescent="0.3">
      <c r="A1321" s="507"/>
      <c r="B1321" s="507"/>
      <c r="C1321" s="533" t="s">
        <v>912</v>
      </c>
      <c r="D1321" s="528">
        <f>D1311+D1316</f>
        <v>10000</v>
      </c>
      <c r="E1321" s="528">
        <f>E1311+E1316</f>
        <v>11600</v>
      </c>
      <c r="F1321" s="528">
        <f>F1311+F1316</f>
        <v>0</v>
      </c>
      <c r="G1321" s="528">
        <f>G1311+G1316</f>
        <v>0</v>
      </c>
    </row>
    <row r="1322" spans="1:8" ht="34.5" thickBot="1" x14ac:dyDescent="0.3">
      <c r="A1322" s="507"/>
      <c r="B1322" s="507"/>
      <c r="C1322" s="552" t="s">
        <v>913</v>
      </c>
      <c r="D1322" s="515" t="s">
        <v>914</v>
      </c>
      <c r="E1322" s="540" t="s">
        <v>200</v>
      </c>
      <c r="F1322" s="897" t="s">
        <v>915</v>
      </c>
      <c r="G1322" s="878"/>
    </row>
    <row r="1323" spans="1:8" ht="27.6" customHeight="1" thickBot="1" x14ac:dyDescent="0.3">
      <c r="A1323" s="507"/>
      <c r="B1323" s="507"/>
      <c r="C1323" s="217" t="s">
        <v>38</v>
      </c>
      <c r="D1323" s="778" t="s">
        <v>916</v>
      </c>
      <c r="E1323" s="779"/>
      <c r="F1323" s="779"/>
      <c r="G1323" s="650"/>
    </row>
    <row r="1324" spans="1:8" ht="15.75" thickBot="1" x14ac:dyDescent="0.3">
      <c r="A1324" s="507"/>
      <c r="B1324" s="507"/>
      <c r="C1324" s="217" t="s">
        <v>40</v>
      </c>
      <c r="D1324" s="851" t="s">
        <v>752</v>
      </c>
      <c r="E1324" s="852"/>
      <c r="F1324" s="852"/>
      <c r="G1324" s="853"/>
    </row>
    <row r="1325" spans="1:8" x14ac:dyDescent="0.25">
      <c r="A1325" s="507"/>
      <c r="B1325" s="507"/>
      <c r="C1325" s="854"/>
      <c r="D1325" s="516">
        <v>2020</v>
      </c>
      <c r="E1325" s="516">
        <v>2021</v>
      </c>
      <c r="F1325" s="516">
        <v>2022</v>
      </c>
      <c r="G1325" s="516">
        <v>2023</v>
      </c>
    </row>
    <row r="1326" spans="1:8" ht="15.75" thickBot="1" x14ac:dyDescent="0.3">
      <c r="A1326" s="507"/>
      <c r="B1326" s="507"/>
      <c r="C1326" s="855"/>
      <c r="D1326" s="518" t="s">
        <v>16</v>
      </c>
      <c r="E1326" s="518" t="s">
        <v>16</v>
      </c>
      <c r="F1326" s="518" t="s">
        <v>16</v>
      </c>
      <c r="G1326" s="518" t="s">
        <v>16</v>
      </c>
    </row>
    <row r="1327" spans="1:8" ht="15.75" thickBot="1" x14ac:dyDescent="0.3">
      <c r="A1327" s="507"/>
      <c r="B1327" s="507"/>
      <c r="C1327" s="217" t="s">
        <v>42</v>
      </c>
      <c r="D1327" s="565"/>
      <c r="E1327" s="565">
        <v>297</v>
      </c>
      <c r="F1327" s="565"/>
      <c r="G1327" s="553"/>
    </row>
    <row r="1328" spans="1:8" ht="15.75" thickBot="1" x14ac:dyDescent="0.3">
      <c r="A1328" s="507"/>
      <c r="B1328" s="507"/>
      <c r="C1328" s="217" t="s">
        <v>43</v>
      </c>
      <c r="D1328" s="520"/>
      <c r="E1328" s="520">
        <v>32858.206999999995</v>
      </c>
      <c r="F1328" s="520"/>
      <c r="G1328" s="520"/>
      <c r="H1328" s="547"/>
    </row>
    <row r="1329" spans="1:7" ht="15.75" thickBot="1" x14ac:dyDescent="0.3">
      <c r="A1329" s="507"/>
      <c r="B1329" s="507"/>
      <c r="C1329" s="217" t="s">
        <v>44</v>
      </c>
      <c r="D1329" s="520" t="e">
        <f>D1328/D1327</f>
        <v>#DIV/0!</v>
      </c>
      <c r="E1329" s="520">
        <f>E1328/E1327</f>
        <v>110.63369360269358</v>
      </c>
      <c r="F1329" s="520" t="e">
        <f>F1328/F1327</f>
        <v>#DIV/0!</v>
      </c>
      <c r="G1329" s="520" t="e">
        <f>G1328/G1327</f>
        <v>#DIV/0!</v>
      </c>
    </row>
    <row r="1330" spans="1:7" ht="15.75" thickBot="1" x14ac:dyDescent="0.3">
      <c r="A1330" s="507"/>
      <c r="B1330" s="507"/>
      <c r="C1330" s="217" t="s">
        <v>45</v>
      </c>
      <c r="D1330" s="523" t="e">
        <f t="shared" ref="D1330:G1332" si="51">D1327/C1327-1</f>
        <v>#VALUE!</v>
      </c>
      <c r="E1330" s="523" t="e">
        <f t="shared" si="51"/>
        <v>#DIV/0!</v>
      </c>
      <c r="F1330" s="523">
        <f t="shared" si="51"/>
        <v>-1</v>
      </c>
      <c r="G1330" s="523" t="e">
        <f t="shared" si="51"/>
        <v>#DIV/0!</v>
      </c>
    </row>
    <row r="1331" spans="1:7" ht="15.75" thickBot="1" x14ac:dyDescent="0.3">
      <c r="A1331" s="507"/>
      <c r="B1331" s="507"/>
      <c r="C1331" s="217" t="s">
        <v>47</v>
      </c>
      <c r="D1331" s="523" t="e">
        <f t="shared" si="51"/>
        <v>#VALUE!</v>
      </c>
      <c r="E1331" s="523" t="e">
        <f t="shared" si="51"/>
        <v>#DIV/0!</v>
      </c>
      <c r="F1331" s="523">
        <f t="shared" si="51"/>
        <v>-1</v>
      </c>
      <c r="G1331" s="523" t="e">
        <f t="shared" si="51"/>
        <v>#DIV/0!</v>
      </c>
    </row>
    <row r="1332" spans="1:7" ht="15.75" thickBot="1" x14ac:dyDescent="0.3">
      <c r="A1332" s="507"/>
      <c r="B1332" s="507"/>
      <c r="C1332" s="217" t="s">
        <v>48</v>
      </c>
      <c r="D1332" s="523" t="e">
        <f t="shared" si="51"/>
        <v>#DIV/0!</v>
      </c>
      <c r="E1332" s="523" t="e">
        <f t="shared" si="51"/>
        <v>#DIV/0!</v>
      </c>
      <c r="F1332" s="523" t="e">
        <f t="shared" si="51"/>
        <v>#DIV/0!</v>
      </c>
      <c r="G1332" s="523" t="e">
        <f t="shared" si="51"/>
        <v>#DIV/0!</v>
      </c>
    </row>
    <row r="1333" spans="1:7" ht="15.75" thickBot="1" x14ac:dyDescent="0.3">
      <c r="A1333" s="507"/>
      <c r="B1333" s="507"/>
      <c r="C1333" s="856" t="s">
        <v>917</v>
      </c>
      <c r="D1333" s="857"/>
      <c r="E1333" s="857"/>
      <c r="F1333" s="857"/>
      <c r="G1333" s="858"/>
    </row>
    <row r="1334" spans="1:7" x14ac:dyDescent="0.25">
      <c r="A1334" s="507"/>
      <c r="B1334" s="507"/>
      <c r="C1334" s="854"/>
      <c r="D1334" s="516">
        <v>2020</v>
      </c>
      <c r="E1334" s="516">
        <v>2021</v>
      </c>
      <c r="F1334" s="516">
        <v>2022</v>
      </c>
      <c r="G1334" s="516">
        <v>2023</v>
      </c>
    </row>
    <row r="1335" spans="1:7" ht="15.75" thickBot="1" x14ac:dyDescent="0.3">
      <c r="A1335" s="507"/>
      <c r="B1335" s="507"/>
      <c r="C1335" s="855"/>
      <c r="D1335" s="518" t="s">
        <v>16</v>
      </c>
      <c r="E1335" s="518" t="s">
        <v>16</v>
      </c>
      <c r="F1335" s="518" t="s">
        <v>16</v>
      </c>
      <c r="G1335" s="518" t="s">
        <v>16</v>
      </c>
    </row>
    <row r="1336" spans="1:7" ht="15.75" thickBot="1" x14ac:dyDescent="0.3">
      <c r="A1336" s="507"/>
      <c r="B1336" s="507"/>
      <c r="C1336" s="525" t="s">
        <v>104</v>
      </c>
      <c r="D1336" s="526">
        <f>D1337+D1338+D1339+D1340</f>
        <v>0</v>
      </c>
      <c r="E1336" s="526">
        <f>E1337+E1338+E1339+E1340</f>
        <v>0</v>
      </c>
      <c r="F1336" s="526">
        <f>F1337+F1338+F1339+F1340</f>
        <v>0</v>
      </c>
      <c r="G1336" s="526">
        <f>G1337+G1338+G1339+G1340</f>
        <v>0</v>
      </c>
    </row>
    <row r="1337" spans="1:7" ht="15.75" thickBot="1" x14ac:dyDescent="0.3">
      <c r="A1337" s="507"/>
      <c r="B1337" s="507"/>
      <c r="C1337" s="527" t="s">
        <v>51</v>
      </c>
      <c r="D1337" s="526"/>
      <c r="E1337" s="526"/>
      <c r="F1337" s="526"/>
      <c r="G1337" s="526"/>
    </row>
    <row r="1338" spans="1:7" ht="15.75" thickBot="1" x14ac:dyDescent="0.3">
      <c r="A1338" s="507"/>
      <c r="B1338" s="507"/>
      <c r="C1338" s="527" t="s">
        <v>105</v>
      </c>
      <c r="D1338" s="526"/>
      <c r="E1338" s="526"/>
      <c r="F1338" s="526"/>
      <c r="G1338" s="526"/>
    </row>
    <row r="1339" spans="1:7" ht="15.75" thickBot="1" x14ac:dyDescent="0.3">
      <c r="A1339" s="507"/>
      <c r="B1339" s="507"/>
      <c r="C1339" s="527" t="s">
        <v>106</v>
      </c>
      <c r="D1339" s="526"/>
      <c r="E1339" s="526"/>
      <c r="F1339" s="526"/>
      <c r="G1339" s="526"/>
    </row>
    <row r="1340" spans="1:7" ht="15.75" thickBot="1" x14ac:dyDescent="0.3">
      <c r="A1340" s="507"/>
      <c r="B1340" s="507"/>
      <c r="C1340" s="527" t="s">
        <v>107</v>
      </c>
      <c r="D1340" s="526"/>
      <c r="E1340" s="526"/>
      <c r="F1340" s="526"/>
      <c r="G1340" s="526"/>
    </row>
    <row r="1341" spans="1:7" ht="15.75" thickBot="1" x14ac:dyDescent="0.3">
      <c r="A1341" s="507"/>
      <c r="B1341" s="507"/>
      <c r="C1341" s="525" t="s">
        <v>108</v>
      </c>
      <c r="D1341" s="528">
        <f>D1342+D1343+D1344+D1345</f>
        <v>0</v>
      </c>
      <c r="E1341" s="528">
        <f>E1342+E1343+E1344+E1345</f>
        <v>32858.206999999995</v>
      </c>
      <c r="F1341" s="528">
        <f>F1342+F1343+F1344+F1345</f>
        <v>0</v>
      </c>
      <c r="G1341" s="528">
        <f>G1342+G1343+G1344+G1345</f>
        <v>0</v>
      </c>
    </row>
    <row r="1342" spans="1:7" ht="15.75" thickBot="1" x14ac:dyDescent="0.3">
      <c r="A1342" s="507"/>
      <c r="B1342" s="507"/>
      <c r="C1342" s="527" t="s">
        <v>51</v>
      </c>
      <c r="D1342" s="526">
        <f>+D1328</f>
        <v>0</v>
      </c>
      <c r="E1342" s="526">
        <f>+E1328</f>
        <v>32858.206999999995</v>
      </c>
      <c r="F1342" s="526">
        <f>+F1328</f>
        <v>0</v>
      </c>
      <c r="G1342" s="526">
        <f>+G1328</f>
        <v>0</v>
      </c>
    </row>
    <row r="1343" spans="1:7" ht="15.75" thickBot="1" x14ac:dyDescent="0.3">
      <c r="A1343" s="507"/>
      <c r="B1343" s="507"/>
      <c r="C1343" s="527" t="s">
        <v>105</v>
      </c>
      <c r="D1343" s="526"/>
      <c r="E1343" s="526"/>
      <c r="F1343" s="526"/>
      <c r="G1343" s="526"/>
    </row>
    <row r="1344" spans="1:7" ht="15.75" thickBot="1" x14ac:dyDescent="0.3">
      <c r="A1344" s="507"/>
      <c r="B1344" s="507"/>
      <c r="C1344" s="527" t="s">
        <v>106</v>
      </c>
      <c r="D1344" s="526"/>
      <c r="E1344" s="526"/>
      <c r="F1344" s="526"/>
      <c r="G1344" s="526"/>
    </row>
    <row r="1345" spans="1:7" ht="15.75" thickBot="1" x14ac:dyDescent="0.3">
      <c r="A1345" s="507"/>
      <c r="B1345" s="507"/>
      <c r="C1345" s="527" t="s">
        <v>107</v>
      </c>
      <c r="D1345" s="526"/>
      <c r="E1345" s="526"/>
      <c r="F1345" s="526"/>
      <c r="G1345" s="526"/>
    </row>
    <row r="1346" spans="1:7" ht="15.75" thickBot="1" x14ac:dyDescent="0.3">
      <c r="A1346" s="507"/>
      <c r="B1346" s="507"/>
      <c r="C1346" s="533" t="s">
        <v>918</v>
      </c>
      <c r="D1346" s="528">
        <f>D1336+D1341</f>
        <v>0</v>
      </c>
      <c r="E1346" s="528">
        <f>E1336+E1341</f>
        <v>32858.206999999995</v>
      </c>
      <c r="F1346" s="528">
        <f>F1336+F1341</f>
        <v>0</v>
      </c>
      <c r="G1346" s="528">
        <f>G1336+G1341</f>
        <v>0</v>
      </c>
    </row>
    <row r="1347" spans="1:7" ht="34.5" thickBot="1" x14ac:dyDescent="0.3">
      <c r="A1347" s="507"/>
      <c r="B1347" s="507"/>
      <c r="C1347" s="552" t="s">
        <v>919</v>
      </c>
      <c r="D1347" s="515" t="s">
        <v>920</v>
      </c>
      <c r="E1347" s="540" t="s">
        <v>200</v>
      </c>
      <c r="F1347" s="897" t="s">
        <v>921</v>
      </c>
      <c r="G1347" s="878"/>
    </row>
    <row r="1348" spans="1:7" ht="28.15" customHeight="1" thickBot="1" x14ac:dyDescent="0.3">
      <c r="A1348" s="507"/>
      <c r="B1348" s="507"/>
      <c r="C1348" s="217" t="s">
        <v>38</v>
      </c>
      <c r="D1348" s="778" t="s">
        <v>922</v>
      </c>
      <c r="E1348" s="779"/>
      <c r="F1348" s="779"/>
      <c r="G1348" s="650"/>
    </row>
    <row r="1349" spans="1:7" ht="15.75" thickBot="1" x14ac:dyDescent="0.3">
      <c r="A1349" s="507"/>
      <c r="B1349" s="507"/>
      <c r="C1349" s="217" t="s">
        <v>40</v>
      </c>
      <c r="D1349" s="851" t="s">
        <v>752</v>
      </c>
      <c r="E1349" s="852"/>
      <c r="F1349" s="852"/>
      <c r="G1349" s="853"/>
    </row>
    <row r="1350" spans="1:7" x14ac:dyDescent="0.25">
      <c r="A1350" s="507"/>
      <c r="B1350" s="507"/>
      <c r="C1350" s="854"/>
      <c r="D1350" s="516">
        <v>2020</v>
      </c>
      <c r="E1350" s="516">
        <v>2021</v>
      </c>
      <c r="F1350" s="516">
        <v>2022</v>
      </c>
      <c r="G1350" s="516">
        <v>2023</v>
      </c>
    </row>
    <row r="1351" spans="1:7" ht="15.75" thickBot="1" x14ac:dyDescent="0.3">
      <c r="A1351" s="507"/>
      <c r="B1351" s="507"/>
      <c r="C1351" s="855"/>
      <c r="D1351" s="518" t="s">
        <v>16</v>
      </c>
      <c r="E1351" s="518" t="s">
        <v>16</v>
      </c>
      <c r="F1351" s="518" t="s">
        <v>16</v>
      </c>
      <c r="G1351" s="518" t="s">
        <v>16</v>
      </c>
    </row>
    <row r="1352" spans="1:7" ht="15.75" thickBot="1" x14ac:dyDescent="0.3">
      <c r="A1352" s="507"/>
      <c r="B1352" s="507"/>
      <c r="C1352" s="217" t="s">
        <v>42</v>
      </c>
      <c r="D1352" s="565">
        <v>200</v>
      </c>
      <c r="E1352" s="565">
        <v>300</v>
      </c>
      <c r="F1352" s="565"/>
      <c r="G1352" s="553"/>
    </row>
    <row r="1353" spans="1:7" ht="15.75" thickBot="1" x14ac:dyDescent="0.3">
      <c r="A1353" s="507"/>
      <c r="B1353" s="507"/>
      <c r="C1353" s="217" t="s">
        <v>43</v>
      </c>
      <c r="D1353" s="520">
        <v>11000</v>
      </c>
      <c r="E1353" s="520">
        <v>24006.071</v>
      </c>
      <c r="F1353" s="520"/>
      <c r="G1353" s="520"/>
    </row>
    <row r="1354" spans="1:7" ht="15.75" thickBot="1" x14ac:dyDescent="0.3">
      <c r="A1354" s="507"/>
      <c r="B1354" s="507"/>
      <c r="C1354" s="217" t="s">
        <v>44</v>
      </c>
      <c r="D1354" s="520">
        <f>D1353/D1352</f>
        <v>55</v>
      </c>
      <c r="E1354" s="520">
        <f>E1353/E1352</f>
        <v>80.020236666666662</v>
      </c>
      <c r="F1354" s="520" t="e">
        <f>F1353/F1352</f>
        <v>#DIV/0!</v>
      </c>
      <c r="G1354" s="520" t="e">
        <f>G1353/G1352</f>
        <v>#DIV/0!</v>
      </c>
    </row>
    <row r="1355" spans="1:7" ht="15.75" thickBot="1" x14ac:dyDescent="0.3">
      <c r="A1355" s="507"/>
      <c r="B1355" s="507"/>
      <c r="C1355" s="217" t="s">
        <v>45</v>
      </c>
      <c r="D1355" s="523" t="e">
        <f t="shared" ref="D1355:G1357" si="52">D1352/C1352-1</f>
        <v>#VALUE!</v>
      </c>
      <c r="E1355" s="523">
        <f t="shared" si="52"/>
        <v>0.5</v>
      </c>
      <c r="F1355" s="523">
        <f t="shared" si="52"/>
        <v>-1</v>
      </c>
      <c r="G1355" s="523" t="e">
        <f t="shared" si="52"/>
        <v>#DIV/0!</v>
      </c>
    </row>
    <row r="1356" spans="1:7" ht="15.75" thickBot="1" x14ac:dyDescent="0.3">
      <c r="A1356" s="507"/>
      <c r="B1356" s="507"/>
      <c r="C1356" s="217" t="s">
        <v>47</v>
      </c>
      <c r="D1356" s="523" t="e">
        <f t="shared" si="52"/>
        <v>#VALUE!</v>
      </c>
      <c r="E1356" s="523">
        <f t="shared" si="52"/>
        <v>1.1823700909090911</v>
      </c>
      <c r="F1356" s="523">
        <f t="shared" si="52"/>
        <v>-1</v>
      </c>
      <c r="G1356" s="523" t="e">
        <f t="shared" si="52"/>
        <v>#DIV/0!</v>
      </c>
    </row>
    <row r="1357" spans="1:7" ht="15.75" thickBot="1" x14ac:dyDescent="0.3">
      <c r="A1357" s="507"/>
      <c r="B1357" s="507"/>
      <c r="C1357" s="217" t="s">
        <v>48</v>
      </c>
      <c r="D1357" s="523" t="e">
        <f t="shared" si="52"/>
        <v>#VALUE!</v>
      </c>
      <c r="E1357" s="523">
        <f t="shared" si="52"/>
        <v>0.4549133939393939</v>
      </c>
      <c r="F1357" s="523" t="e">
        <f t="shared" si="52"/>
        <v>#DIV/0!</v>
      </c>
      <c r="G1357" s="523" t="e">
        <f t="shared" si="52"/>
        <v>#DIV/0!</v>
      </c>
    </row>
    <row r="1358" spans="1:7" ht="15.75" thickBot="1" x14ac:dyDescent="0.3">
      <c r="A1358" s="507"/>
      <c r="B1358" s="507"/>
      <c r="C1358" s="856" t="s">
        <v>923</v>
      </c>
      <c r="D1358" s="857"/>
      <c r="E1358" s="857"/>
      <c r="F1358" s="857"/>
      <c r="G1358" s="858"/>
    </row>
    <row r="1359" spans="1:7" x14ac:dyDescent="0.25">
      <c r="A1359" s="507"/>
      <c r="B1359" s="507"/>
      <c r="C1359" s="854"/>
      <c r="D1359" s="516">
        <v>2020</v>
      </c>
      <c r="E1359" s="516">
        <v>2021</v>
      </c>
      <c r="F1359" s="516">
        <v>2022</v>
      </c>
      <c r="G1359" s="516">
        <v>2023</v>
      </c>
    </row>
    <row r="1360" spans="1:7" ht="15.75" thickBot="1" x14ac:dyDescent="0.3">
      <c r="A1360" s="507"/>
      <c r="B1360" s="507"/>
      <c r="C1360" s="855"/>
      <c r="D1360" s="518" t="s">
        <v>16</v>
      </c>
      <c r="E1360" s="518" t="s">
        <v>16</v>
      </c>
      <c r="F1360" s="518" t="s">
        <v>16</v>
      </c>
      <c r="G1360" s="518" t="s">
        <v>16</v>
      </c>
    </row>
    <row r="1361" spans="1:7" ht="15.75" thickBot="1" x14ac:dyDescent="0.3">
      <c r="A1361" s="507"/>
      <c r="B1361" s="507"/>
      <c r="C1361" s="525" t="s">
        <v>104</v>
      </c>
      <c r="D1361" s="526">
        <f>D1362+D1363+D1364+D1365</f>
        <v>0</v>
      </c>
      <c r="E1361" s="526">
        <f>E1362+E1363+E1364+E1365</f>
        <v>0</v>
      </c>
      <c r="F1361" s="526">
        <f>F1362+F1363+F1364+F1365</f>
        <v>0</v>
      </c>
      <c r="G1361" s="526">
        <f>G1362+G1363+G1364+G1365</f>
        <v>0</v>
      </c>
    </row>
    <row r="1362" spans="1:7" ht="15.75" thickBot="1" x14ac:dyDescent="0.3">
      <c r="A1362" s="507"/>
      <c r="B1362" s="507"/>
      <c r="C1362" s="527" t="s">
        <v>51</v>
      </c>
      <c r="D1362" s="526"/>
      <c r="E1362" s="526"/>
      <c r="F1362" s="526"/>
      <c r="G1362" s="526"/>
    </row>
    <row r="1363" spans="1:7" ht="15.75" thickBot="1" x14ac:dyDescent="0.3">
      <c r="A1363" s="507"/>
      <c r="B1363" s="507"/>
      <c r="C1363" s="527" t="s">
        <v>105</v>
      </c>
      <c r="D1363" s="526"/>
      <c r="E1363" s="526"/>
      <c r="F1363" s="526"/>
      <c r="G1363" s="526"/>
    </row>
    <row r="1364" spans="1:7" ht="15.75" thickBot="1" x14ac:dyDescent="0.3">
      <c r="A1364" s="507"/>
      <c r="B1364" s="507"/>
      <c r="C1364" s="527" t="s">
        <v>106</v>
      </c>
      <c r="D1364" s="526"/>
      <c r="E1364" s="526"/>
      <c r="F1364" s="526"/>
      <c r="G1364" s="526"/>
    </row>
    <row r="1365" spans="1:7" ht="15.75" thickBot="1" x14ac:dyDescent="0.3">
      <c r="A1365" s="507"/>
      <c r="B1365" s="507"/>
      <c r="C1365" s="527" t="s">
        <v>107</v>
      </c>
      <c r="D1365" s="526"/>
      <c r="E1365" s="526"/>
      <c r="F1365" s="526"/>
      <c r="G1365" s="526"/>
    </row>
    <row r="1366" spans="1:7" ht="15.75" thickBot="1" x14ac:dyDescent="0.3">
      <c r="A1366" s="507"/>
      <c r="B1366" s="507"/>
      <c r="C1366" s="525" t="s">
        <v>108</v>
      </c>
      <c r="D1366" s="528">
        <f>D1367+D1368+D1369+D1370</f>
        <v>11000</v>
      </c>
      <c r="E1366" s="528">
        <f>E1367+E1368+E1369+E1370</f>
        <v>24006.071</v>
      </c>
      <c r="F1366" s="528">
        <f>F1367+F1368+F1369+F1370</f>
        <v>0</v>
      </c>
      <c r="G1366" s="528">
        <f>G1367+G1368+G1369+G1370</f>
        <v>0</v>
      </c>
    </row>
    <row r="1367" spans="1:7" ht="15.75" thickBot="1" x14ac:dyDescent="0.3">
      <c r="A1367" s="507"/>
      <c r="B1367" s="507"/>
      <c r="C1367" s="527" t="s">
        <v>51</v>
      </c>
      <c r="D1367" s="526">
        <f>+D1353</f>
        <v>11000</v>
      </c>
      <c r="E1367" s="526">
        <f>+E1353</f>
        <v>24006.071</v>
      </c>
      <c r="F1367" s="526">
        <f>+F1353</f>
        <v>0</v>
      </c>
      <c r="G1367" s="526">
        <f>+G1353</f>
        <v>0</v>
      </c>
    </row>
    <row r="1368" spans="1:7" ht="15.75" thickBot="1" x14ac:dyDescent="0.3">
      <c r="A1368" s="507"/>
      <c r="B1368" s="507"/>
      <c r="C1368" s="527" t="s">
        <v>105</v>
      </c>
      <c r="D1368" s="526"/>
      <c r="E1368" s="526"/>
      <c r="F1368" s="526"/>
      <c r="G1368" s="526"/>
    </row>
    <row r="1369" spans="1:7" ht="15.75" thickBot="1" x14ac:dyDescent="0.3">
      <c r="A1369" s="507"/>
      <c r="B1369" s="507"/>
      <c r="C1369" s="527" t="s">
        <v>106</v>
      </c>
      <c r="D1369" s="526"/>
      <c r="E1369" s="526"/>
      <c r="F1369" s="526"/>
      <c r="G1369" s="526"/>
    </row>
    <row r="1370" spans="1:7" ht="15.75" thickBot="1" x14ac:dyDescent="0.3">
      <c r="A1370" s="507"/>
      <c r="B1370" s="507"/>
      <c r="C1370" s="527" t="s">
        <v>107</v>
      </c>
      <c r="D1370" s="526"/>
      <c r="E1370" s="526"/>
      <c r="F1370" s="526"/>
      <c r="G1370" s="526"/>
    </row>
    <row r="1371" spans="1:7" ht="15.75" thickBot="1" x14ac:dyDescent="0.3">
      <c r="A1371" s="507"/>
      <c r="B1371" s="507"/>
      <c r="C1371" s="533" t="s">
        <v>924</v>
      </c>
      <c r="D1371" s="528">
        <f>D1361+D1366</f>
        <v>11000</v>
      </c>
      <c r="E1371" s="528">
        <f>E1361+E1366</f>
        <v>24006.071</v>
      </c>
      <c r="F1371" s="528">
        <f>F1361+F1366</f>
        <v>0</v>
      </c>
      <c r="G1371" s="528">
        <f>G1361+G1366</f>
        <v>0</v>
      </c>
    </row>
    <row r="1372" spans="1:7" ht="34.5" thickBot="1" x14ac:dyDescent="0.3">
      <c r="A1372" s="507"/>
      <c r="B1372" s="507"/>
      <c r="C1372" s="566" t="s">
        <v>925</v>
      </c>
      <c r="D1372" s="515" t="s">
        <v>926</v>
      </c>
      <c r="E1372" s="540" t="s">
        <v>200</v>
      </c>
      <c r="F1372" s="897" t="s">
        <v>927</v>
      </c>
      <c r="G1372" s="878"/>
    </row>
    <row r="1373" spans="1:7" ht="25.9" customHeight="1" thickBot="1" x14ac:dyDescent="0.3">
      <c r="A1373" s="507"/>
      <c r="B1373" s="507"/>
      <c r="C1373" s="217" t="s">
        <v>38</v>
      </c>
      <c r="D1373" s="778" t="s">
        <v>928</v>
      </c>
      <c r="E1373" s="779"/>
      <c r="F1373" s="779"/>
      <c r="G1373" s="650"/>
    </row>
    <row r="1374" spans="1:7" ht="15.75" thickBot="1" x14ac:dyDescent="0.3">
      <c r="A1374" s="507"/>
      <c r="B1374" s="507"/>
      <c r="C1374" s="217" t="s">
        <v>40</v>
      </c>
      <c r="D1374" s="851" t="s">
        <v>752</v>
      </c>
      <c r="E1374" s="852"/>
      <c r="F1374" s="852"/>
      <c r="G1374" s="853"/>
    </row>
    <row r="1375" spans="1:7" x14ac:dyDescent="0.25">
      <c r="A1375" s="507"/>
      <c r="B1375" s="507"/>
      <c r="C1375" s="854"/>
      <c r="D1375" s="516">
        <v>2020</v>
      </c>
      <c r="E1375" s="516">
        <v>2021</v>
      </c>
      <c r="F1375" s="516">
        <v>2022</v>
      </c>
      <c r="G1375" s="516">
        <v>2023</v>
      </c>
    </row>
    <row r="1376" spans="1:7" ht="15.75" thickBot="1" x14ac:dyDescent="0.3">
      <c r="A1376" s="507"/>
      <c r="B1376" s="507"/>
      <c r="C1376" s="855"/>
      <c r="D1376" s="518" t="s">
        <v>16</v>
      </c>
      <c r="E1376" s="518" t="s">
        <v>16</v>
      </c>
      <c r="F1376" s="518" t="s">
        <v>16</v>
      </c>
      <c r="G1376" s="518" t="s">
        <v>16</v>
      </c>
    </row>
    <row r="1377" spans="1:7" ht="15.75" thickBot="1" x14ac:dyDescent="0.3">
      <c r="A1377" s="507"/>
      <c r="B1377" s="507"/>
      <c r="C1377" s="217" t="s">
        <v>42</v>
      </c>
      <c r="D1377" s="565">
        <v>500</v>
      </c>
      <c r="E1377" s="565">
        <v>2000</v>
      </c>
      <c r="F1377" s="565"/>
      <c r="G1377" s="553"/>
    </row>
    <row r="1378" spans="1:7" ht="15.75" thickBot="1" x14ac:dyDescent="0.3">
      <c r="A1378" s="507"/>
      <c r="B1378" s="507"/>
      <c r="C1378" s="217" t="s">
        <v>43</v>
      </c>
      <c r="D1378" s="520">
        <v>10000</v>
      </c>
      <c r="E1378" s="520">
        <v>30966</v>
      </c>
      <c r="F1378" s="520"/>
      <c r="G1378" s="520"/>
    </row>
    <row r="1379" spans="1:7" ht="15.75" thickBot="1" x14ac:dyDescent="0.3">
      <c r="A1379" s="507"/>
      <c r="B1379" s="507"/>
      <c r="C1379" s="217" t="s">
        <v>44</v>
      </c>
      <c r="D1379" s="520">
        <f>D1378/D1377</f>
        <v>20</v>
      </c>
      <c r="E1379" s="520">
        <f>E1378/E1377</f>
        <v>15.483000000000001</v>
      </c>
      <c r="F1379" s="520" t="e">
        <f>F1378/F1377</f>
        <v>#DIV/0!</v>
      </c>
      <c r="G1379" s="520" t="e">
        <f>G1378/G1377</f>
        <v>#DIV/0!</v>
      </c>
    </row>
    <row r="1380" spans="1:7" ht="15.75" thickBot="1" x14ac:dyDescent="0.3">
      <c r="A1380" s="507"/>
      <c r="B1380" s="507"/>
      <c r="C1380" s="217" t="s">
        <v>45</v>
      </c>
      <c r="D1380" s="523" t="e">
        <f t="shared" ref="D1380:G1382" si="53">D1377/C1377-1</f>
        <v>#VALUE!</v>
      </c>
      <c r="E1380" s="523">
        <f t="shared" si="53"/>
        <v>3</v>
      </c>
      <c r="F1380" s="523">
        <f t="shared" si="53"/>
        <v>-1</v>
      </c>
      <c r="G1380" s="523" t="e">
        <f t="shared" si="53"/>
        <v>#DIV/0!</v>
      </c>
    </row>
    <row r="1381" spans="1:7" ht="15.75" thickBot="1" x14ac:dyDescent="0.3">
      <c r="A1381" s="507"/>
      <c r="B1381" s="507"/>
      <c r="C1381" s="217" t="s">
        <v>47</v>
      </c>
      <c r="D1381" s="523" t="e">
        <f t="shared" si="53"/>
        <v>#VALUE!</v>
      </c>
      <c r="E1381" s="523">
        <f t="shared" si="53"/>
        <v>2.0966</v>
      </c>
      <c r="F1381" s="523">
        <f t="shared" si="53"/>
        <v>-1</v>
      </c>
      <c r="G1381" s="523" t="e">
        <f t="shared" si="53"/>
        <v>#DIV/0!</v>
      </c>
    </row>
    <row r="1382" spans="1:7" ht="15.75" thickBot="1" x14ac:dyDescent="0.3">
      <c r="A1382" s="507"/>
      <c r="B1382" s="507"/>
      <c r="C1382" s="217" t="s">
        <v>48</v>
      </c>
      <c r="D1382" s="523" t="e">
        <f t="shared" si="53"/>
        <v>#VALUE!</v>
      </c>
      <c r="E1382" s="523">
        <f t="shared" si="53"/>
        <v>-0.22585</v>
      </c>
      <c r="F1382" s="523" t="e">
        <f t="shared" si="53"/>
        <v>#DIV/0!</v>
      </c>
      <c r="G1382" s="523" t="e">
        <f t="shared" si="53"/>
        <v>#DIV/0!</v>
      </c>
    </row>
    <row r="1383" spans="1:7" ht="15.75" thickBot="1" x14ac:dyDescent="0.3">
      <c r="A1383" s="507"/>
      <c r="B1383" s="507"/>
      <c r="C1383" s="856" t="s">
        <v>929</v>
      </c>
      <c r="D1383" s="857"/>
      <c r="E1383" s="857"/>
      <c r="F1383" s="857"/>
      <c r="G1383" s="858"/>
    </row>
    <row r="1384" spans="1:7" x14ac:dyDescent="0.25">
      <c r="A1384" s="507"/>
      <c r="B1384" s="507"/>
      <c r="C1384" s="854"/>
      <c r="D1384" s="516">
        <v>2020</v>
      </c>
      <c r="E1384" s="516">
        <v>2021</v>
      </c>
      <c r="F1384" s="516">
        <v>2022</v>
      </c>
      <c r="G1384" s="516">
        <v>2023</v>
      </c>
    </row>
    <row r="1385" spans="1:7" ht="15.75" thickBot="1" x14ac:dyDescent="0.3">
      <c r="A1385" s="507"/>
      <c r="B1385" s="507"/>
      <c r="C1385" s="855"/>
      <c r="D1385" s="518" t="s">
        <v>16</v>
      </c>
      <c r="E1385" s="518" t="s">
        <v>16</v>
      </c>
      <c r="F1385" s="518" t="s">
        <v>16</v>
      </c>
      <c r="G1385" s="518" t="s">
        <v>16</v>
      </c>
    </row>
    <row r="1386" spans="1:7" ht="15.75" thickBot="1" x14ac:dyDescent="0.3">
      <c r="A1386" s="507"/>
      <c r="B1386" s="507"/>
      <c r="C1386" s="525" t="s">
        <v>104</v>
      </c>
      <c r="D1386" s="526">
        <f>D1387+D1388+D1389+D1390</f>
        <v>0</v>
      </c>
      <c r="E1386" s="526">
        <f>E1387+E1388+E1389+E1390</f>
        <v>0</v>
      </c>
      <c r="F1386" s="526">
        <f>F1387+F1388+F1389+F1390</f>
        <v>0</v>
      </c>
      <c r="G1386" s="526">
        <f>G1387+G1388+G1389+G1390</f>
        <v>0</v>
      </c>
    </row>
    <row r="1387" spans="1:7" ht="15.75" thickBot="1" x14ac:dyDescent="0.3">
      <c r="A1387" s="507"/>
      <c r="B1387" s="507"/>
      <c r="C1387" s="527" t="s">
        <v>51</v>
      </c>
      <c r="D1387" s="526"/>
      <c r="E1387" s="526"/>
      <c r="F1387" s="526"/>
      <c r="G1387" s="526"/>
    </row>
    <row r="1388" spans="1:7" ht="15.75" thickBot="1" x14ac:dyDescent="0.3">
      <c r="A1388" s="507"/>
      <c r="B1388" s="507"/>
      <c r="C1388" s="527" t="s">
        <v>105</v>
      </c>
      <c r="D1388" s="526"/>
      <c r="E1388" s="526"/>
      <c r="F1388" s="526"/>
      <c r="G1388" s="526"/>
    </row>
    <row r="1389" spans="1:7" ht="15.75" thickBot="1" x14ac:dyDescent="0.3">
      <c r="A1389" s="507"/>
      <c r="B1389" s="507"/>
      <c r="C1389" s="527" t="s">
        <v>106</v>
      </c>
      <c r="D1389" s="526"/>
      <c r="E1389" s="526"/>
      <c r="F1389" s="526"/>
      <c r="G1389" s="526"/>
    </row>
    <row r="1390" spans="1:7" ht="15.75" thickBot="1" x14ac:dyDescent="0.3">
      <c r="A1390" s="507"/>
      <c r="B1390" s="507"/>
      <c r="C1390" s="527" t="s">
        <v>107</v>
      </c>
      <c r="D1390" s="526"/>
      <c r="E1390" s="526"/>
      <c r="F1390" s="526"/>
      <c r="G1390" s="526"/>
    </row>
    <row r="1391" spans="1:7" ht="15.75" thickBot="1" x14ac:dyDescent="0.3">
      <c r="A1391" s="507"/>
      <c r="B1391" s="507"/>
      <c r="C1391" s="525" t="s">
        <v>108</v>
      </c>
      <c r="D1391" s="528">
        <f>D1392+D1393+D1394+D1395</f>
        <v>10000</v>
      </c>
      <c r="E1391" s="528">
        <f>E1392+E1393+E1394+E1395</f>
        <v>30966</v>
      </c>
      <c r="F1391" s="528">
        <f>F1392+F1393+F1394+F1395</f>
        <v>0</v>
      </c>
      <c r="G1391" s="528">
        <f>G1392+G1393+G1394+G1395</f>
        <v>0</v>
      </c>
    </row>
    <row r="1392" spans="1:7" ht="15.75" thickBot="1" x14ac:dyDescent="0.3">
      <c r="A1392" s="507"/>
      <c r="B1392" s="507"/>
      <c r="C1392" s="527" t="s">
        <v>51</v>
      </c>
      <c r="D1392" s="526">
        <f>+D1378</f>
        <v>10000</v>
      </c>
      <c r="E1392" s="526">
        <f>+E1378</f>
        <v>30966</v>
      </c>
      <c r="F1392" s="526">
        <f>+F1378</f>
        <v>0</v>
      </c>
      <c r="G1392" s="526">
        <f>+G1378</f>
        <v>0</v>
      </c>
    </row>
    <row r="1393" spans="1:7" ht="15.75" thickBot="1" x14ac:dyDescent="0.3">
      <c r="A1393" s="507"/>
      <c r="B1393" s="507"/>
      <c r="C1393" s="527" t="s">
        <v>105</v>
      </c>
      <c r="D1393" s="526"/>
      <c r="E1393" s="526"/>
      <c r="F1393" s="526"/>
      <c r="G1393" s="526"/>
    </row>
    <row r="1394" spans="1:7" ht="15.75" thickBot="1" x14ac:dyDescent="0.3">
      <c r="A1394" s="507"/>
      <c r="B1394" s="507"/>
      <c r="C1394" s="527" t="s">
        <v>106</v>
      </c>
      <c r="D1394" s="526"/>
      <c r="E1394" s="526"/>
      <c r="F1394" s="526"/>
      <c r="G1394" s="526"/>
    </row>
    <row r="1395" spans="1:7" ht="15.75" thickBot="1" x14ac:dyDescent="0.3">
      <c r="A1395" s="507"/>
      <c r="B1395" s="507"/>
      <c r="C1395" s="527" t="s">
        <v>107</v>
      </c>
      <c r="D1395" s="526"/>
      <c r="E1395" s="526"/>
      <c r="F1395" s="526"/>
      <c r="G1395" s="526"/>
    </row>
    <row r="1396" spans="1:7" ht="15.75" thickBot="1" x14ac:dyDescent="0.3">
      <c r="A1396" s="507"/>
      <c r="B1396" s="507"/>
      <c r="C1396" s="533" t="s">
        <v>930</v>
      </c>
      <c r="D1396" s="528">
        <f>D1386+D1391</f>
        <v>10000</v>
      </c>
      <c r="E1396" s="528">
        <f>E1386+E1391</f>
        <v>30966</v>
      </c>
      <c r="F1396" s="528">
        <f>F1386+F1391</f>
        <v>0</v>
      </c>
      <c r="G1396" s="528">
        <f>G1386+G1391</f>
        <v>0</v>
      </c>
    </row>
    <row r="1397" spans="1:7" ht="34.5" thickBot="1" x14ac:dyDescent="0.3">
      <c r="A1397" s="507"/>
      <c r="B1397" s="507"/>
      <c r="C1397" s="566" t="s">
        <v>931</v>
      </c>
      <c r="D1397" s="515" t="s">
        <v>932</v>
      </c>
      <c r="E1397" s="540" t="s">
        <v>200</v>
      </c>
      <c r="F1397" s="897" t="s">
        <v>933</v>
      </c>
      <c r="G1397" s="878"/>
    </row>
    <row r="1398" spans="1:7" ht="30" customHeight="1" thickBot="1" x14ac:dyDescent="0.3">
      <c r="A1398" s="507"/>
      <c r="B1398" s="507"/>
      <c r="C1398" s="217" t="s">
        <v>38</v>
      </c>
      <c r="D1398" s="778" t="s">
        <v>934</v>
      </c>
      <c r="E1398" s="779"/>
      <c r="F1398" s="779"/>
      <c r="G1398" s="650"/>
    </row>
    <row r="1399" spans="1:7" ht="15.75" thickBot="1" x14ac:dyDescent="0.3">
      <c r="A1399" s="507"/>
      <c r="B1399" s="507"/>
      <c r="C1399" s="217" t="s">
        <v>40</v>
      </c>
      <c r="D1399" s="851" t="s">
        <v>752</v>
      </c>
      <c r="E1399" s="852"/>
      <c r="F1399" s="852"/>
      <c r="G1399" s="853"/>
    </row>
    <row r="1400" spans="1:7" x14ac:dyDescent="0.25">
      <c r="A1400" s="507"/>
      <c r="B1400" s="507"/>
      <c r="C1400" s="854"/>
      <c r="D1400" s="516">
        <v>2020</v>
      </c>
      <c r="E1400" s="516">
        <v>2021</v>
      </c>
      <c r="F1400" s="516">
        <v>2022</v>
      </c>
      <c r="G1400" s="516">
        <v>2023</v>
      </c>
    </row>
    <row r="1401" spans="1:7" ht="15.75" thickBot="1" x14ac:dyDescent="0.3">
      <c r="A1401" s="507"/>
      <c r="B1401" s="507"/>
      <c r="C1401" s="855"/>
      <c r="D1401" s="518" t="s">
        <v>16</v>
      </c>
      <c r="E1401" s="518" t="s">
        <v>16</v>
      </c>
      <c r="F1401" s="518" t="s">
        <v>16</v>
      </c>
      <c r="G1401" s="518" t="s">
        <v>16</v>
      </c>
    </row>
    <row r="1402" spans="1:7" ht="15.75" thickBot="1" x14ac:dyDescent="0.3">
      <c r="A1402" s="507"/>
      <c r="B1402" s="507"/>
      <c r="C1402" s="217" t="s">
        <v>42</v>
      </c>
      <c r="D1402" s="565">
        <v>300</v>
      </c>
      <c r="E1402" s="565">
        <v>150</v>
      </c>
      <c r="F1402" s="565"/>
      <c r="G1402" s="553"/>
    </row>
    <row r="1403" spans="1:7" ht="15.75" thickBot="1" x14ac:dyDescent="0.3">
      <c r="A1403" s="507"/>
      <c r="B1403" s="507"/>
      <c r="C1403" s="217" t="s">
        <v>43</v>
      </c>
      <c r="D1403" s="520">
        <v>10000</v>
      </c>
      <c r="E1403" s="520">
        <v>3740.5410000000002</v>
      </c>
      <c r="F1403" s="520"/>
      <c r="G1403" s="520"/>
    </row>
    <row r="1404" spans="1:7" ht="15.75" thickBot="1" x14ac:dyDescent="0.3">
      <c r="A1404" s="507"/>
      <c r="B1404" s="507"/>
      <c r="C1404" s="217" t="s">
        <v>44</v>
      </c>
      <c r="D1404" s="520">
        <f>D1403/D1402</f>
        <v>33.333333333333336</v>
      </c>
      <c r="E1404" s="520">
        <f>E1403/E1402</f>
        <v>24.93694</v>
      </c>
      <c r="F1404" s="520" t="e">
        <f>F1403/F1402</f>
        <v>#DIV/0!</v>
      </c>
      <c r="G1404" s="520" t="e">
        <f>G1403/G1402</f>
        <v>#DIV/0!</v>
      </c>
    </row>
    <row r="1405" spans="1:7" ht="15.75" thickBot="1" x14ac:dyDescent="0.3">
      <c r="A1405" s="507"/>
      <c r="B1405" s="507"/>
      <c r="C1405" s="217" t="s">
        <v>45</v>
      </c>
      <c r="D1405" s="523" t="e">
        <f t="shared" ref="D1405:G1407" si="54">D1402/C1402-1</f>
        <v>#VALUE!</v>
      </c>
      <c r="E1405" s="523">
        <f t="shared" si="54"/>
        <v>-0.5</v>
      </c>
      <c r="F1405" s="523">
        <f t="shared" si="54"/>
        <v>-1</v>
      </c>
      <c r="G1405" s="523" t="e">
        <f t="shared" si="54"/>
        <v>#DIV/0!</v>
      </c>
    </row>
    <row r="1406" spans="1:7" ht="15.75" thickBot="1" x14ac:dyDescent="0.3">
      <c r="A1406" s="507"/>
      <c r="B1406" s="507"/>
      <c r="C1406" s="217" t="s">
        <v>47</v>
      </c>
      <c r="D1406" s="523" t="e">
        <f t="shared" si="54"/>
        <v>#VALUE!</v>
      </c>
      <c r="E1406" s="523">
        <f t="shared" si="54"/>
        <v>-0.62594590000000006</v>
      </c>
      <c r="F1406" s="523">
        <f t="shared" si="54"/>
        <v>-1</v>
      </c>
      <c r="G1406" s="523" t="e">
        <f t="shared" si="54"/>
        <v>#DIV/0!</v>
      </c>
    </row>
    <row r="1407" spans="1:7" ht="15.75" thickBot="1" x14ac:dyDescent="0.3">
      <c r="A1407" s="507"/>
      <c r="B1407" s="507"/>
      <c r="C1407" s="217" t="s">
        <v>48</v>
      </c>
      <c r="D1407" s="523" t="e">
        <f t="shared" si="54"/>
        <v>#VALUE!</v>
      </c>
      <c r="E1407" s="523">
        <f t="shared" si="54"/>
        <v>-0.25189180000000011</v>
      </c>
      <c r="F1407" s="523" t="e">
        <f t="shared" si="54"/>
        <v>#DIV/0!</v>
      </c>
      <c r="G1407" s="523" t="e">
        <f t="shared" si="54"/>
        <v>#DIV/0!</v>
      </c>
    </row>
    <row r="1408" spans="1:7" ht="15.75" thickBot="1" x14ac:dyDescent="0.3">
      <c r="A1408" s="507"/>
      <c r="B1408" s="507"/>
      <c r="C1408" s="856" t="s">
        <v>935</v>
      </c>
      <c r="D1408" s="857"/>
      <c r="E1408" s="857"/>
      <c r="F1408" s="857"/>
      <c r="G1408" s="858"/>
    </row>
    <row r="1409" spans="1:7" x14ac:dyDescent="0.25">
      <c r="A1409" s="507"/>
      <c r="B1409" s="507"/>
      <c r="C1409" s="854"/>
      <c r="D1409" s="516">
        <v>2020</v>
      </c>
      <c r="E1409" s="516">
        <v>2021</v>
      </c>
      <c r="F1409" s="516">
        <v>2022</v>
      </c>
      <c r="G1409" s="516">
        <v>2023</v>
      </c>
    </row>
    <row r="1410" spans="1:7" ht="15.75" thickBot="1" x14ac:dyDescent="0.3">
      <c r="A1410" s="507"/>
      <c r="B1410" s="507"/>
      <c r="C1410" s="855"/>
      <c r="D1410" s="518" t="s">
        <v>16</v>
      </c>
      <c r="E1410" s="518" t="s">
        <v>16</v>
      </c>
      <c r="F1410" s="518" t="s">
        <v>16</v>
      </c>
      <c r="G1410" s="518" t="s">
        <v>16</v>
      </c>
    </row>
    <row r="1411" spans="1:7" ht="15.75" thickBot="1" x14ac:dyDescent="0.3">
      <c r="A1411" s="507"/>
      <c r="B1411" s="507"/>
      <c r="C1411" s="525" t="s">
        <v>104</v>
      </c>
      <c r="D1411" s="526">
        <f>D1412+D1413+D1414+D1415</f>
        <v>0</v>
      </c>
      <c r="E1411" s="526">
        <f>E1412+E1413+E1414+E1415</f>
        <v>0</v>
      </c>
      <c r="F1411" s="526">
        <f>F1412+F1413+F1414+F1415</f>
        <v>0</v>
      </c>
      <c r="G1411" s="526">
        <f>G1412+G1413+G1414+G1415</f>
        <v>0</v>
      </c>
    </row>
    <row r="1412" spans="1:7" ht="15.75" thickBot="1" x14ac:dyDescent="0.3">
      <c r="A1412" s="507"/>
      <c r="B1412" s="507"/>
      <c r="C1412" s="527" t="s">
        <v>51</v>
      </c>
      <c r="D1412" s="526"/>
      <c r="E1412" s="526"/>
      <c r="F1412" s="526"/>
      <c r="G1412" s="526"/>
    </row>
    <row r="1413" spans="1:7" ht="15.75" thickBot="1" x14ac:dyDescent="0.3">
      <c r="A1413" s="507"/>
      <c r="B1413" s="507"/>
      <c r="C1413" s="527" t="s">
        <v>105</v>
      </c>
      <c r="D1413" s="526"/>
      <c r="E1413" s="526"/>
      <c r="F1413" s="526"/>
      <c r="G1413" s="526"/>
    </row>
    <row r="1414" spans="1:7" ht="15.75" thickBot="1" x14ac:dyDescent="0.3">
      <c r="A1414" s="507"/>
      <c r="B1414" s="507"/>
      <c r="C1414" s="527" t="s">
        <v>106</v>
      </c>
      <c r="D1414" s="526"/>
      <c r="E1414" s="526"/>
      <c r="F1414" s="526"/>
      <c r="G1414" s="526"/>
    </row>
    <row r="1415" spans="1:7" ht="15.75" thickBot="1" x14ac:dyDescent="0.3">
      <c r="A1415" s="507"/>
      <c r="B1415" s="507"/>
      <c r="C1415" s="527" t="s">
        <v>107</v>
      </c>
      <c r="D1415" s="526"/>
      <c r="E1415" s="526"/>
      <c r="F1415" s="526"/>
      <c r="G1415" s="526"/>
    </row>
    <row r="1416" spans="1:7" ht="15.75" thickBot="1" x14ac:dyDescent="0.3">
      <c r="A1416" s="507"/>
      <c r="B1416" s="507"/>
      <c r="C1416" s="525" t="s">
        <v>108</v>
      </c>
      <c r="D1416" s="528">
        <f>D1417+D1418+D1419+D1420</f>
        <v>10000</v>
      </c>
      <c r="E1416" s="528">
        <f>E1417+E1418+E1419+E1420</f>
        <v>3740.5410000000002</v>
      </c>
      <c r="F1416" s="528">
        <f>F1417+F1418+F1419+F1420</f>
        <v>0</v>
      </c>
      <c r="G1416" s="528">
        <f>G1417+G1418+G1419+G1420</f>
        <v>0</v>
      </c>
    </row>
    <row r="1417" spans="1:7" ht="15.75" thickBot="1" x14ac:dyDescent="0.3">
      <c r="A1417" s="507"/>
      <c r="B1417" s="507"/>
      <c r="C1417" s="527" t="s">
        <v>51</v>
      </c>
      <c r="D1417" s="526">
        <f>+D1403</f>
        <v>10000</v>
      </c>
      <c r="E1417" s="526">
        <f>+E1403</f>
        <v>3740.5410000000002</v>
      </c>
      <c r="F1417" s="526">
        <f>+F1403</f>
        <v>0</v>
      </c>
      <c r="G1417" s="526">
        <f>+G1403</f>
        <v>0</v>
      </c>
    </row>
    <row r="1418" spans="1:7" ht="15.75" thickBot="1" x14ac:dyDescent="0.3">
      <c r="A1418" s="507"/>
      <c r="B1418" s="507"/>
      <c r="C1418" s="527" t="s">
        <v>105</v>
      </c>
      <c r="D1418" s="526"/>
      <c r="E1418" s="526"/>
      <c r="F1418" s="526"/>
      <c r="G1418" s="526"/>
    </row>
    <row r="1419" spans="1:7" ht="15.75" thickBot="1" x14ac:dyDescent="0.3">
      <c r="A1419" s="507"/>
      <c r="B1419" s="507"/>
      <c r="C1419" s="527" t="s">
        <v>106</v>
      </c>
      <c r="D1419" s="526"/>
      <c r="E1419" s="526"/>
      <c r="F1419" s="526"/>
      <c r="G1419" s="526"/>
    </row>
    <row r="1420" spans="1:7" ht="15.75" thickBot="1" x14ac:dyDescent="0.3">
      <c r="A1420" s="507"/>
      <c r="B1420" s="507"/>
      <c r="C1420" s="527" t="s">
        <v>107</v>
      </c>
      <c r="D1420" s="526"/>
      <c r="E1420" s="526"/>
      <c r="F1420" s="526"/>
      <c r="G1420" s="526"/>
    </row>
    <row r="1421" spans="1:7" ht="15.75" thickBot="1" x14ac:dyDescent="0.3">
      <c r="A1421" s="507"/>
      <c r="B1421" s="507"/>
      <c r="C1421" s="533" t="s">
        <v>936</v>
      </c>
      <c r="D1421" s="528">
        <f>D1411+D1416</f>
        <v>10000</v>
      </c>
      <c r="E1421" s="528">
        <f>E1411+E1416</f>
        <v>3740.5410000000002</v>
      </c>
      <c r="F1421" s="528">
        <f>F1411+F1416</f>
        <v>0</v>
      </c>
      <c r="G1421" s="528">
        <f>G1411+G1416</f>
        <v>0</v>
      </c>
    </row>
    <row r="1422" spans="1:7" ht="34.5" thickBot="1" x14ac:dyDescent="0.3">
      <c r="A1422" s="507"/>
      <c r="B1422" s="507"/>
      <c r="C1422" s="566" t="s">
        <v>937</v>
      </c>
      <c r="D1422" s="515" t="s">
        <v>938</v>
      </c>
      <c r="E1422" s="540" t="s">
        <v>200</v>
      </c>
      <c r="F1422" s="897" t="s">
        <v>939</v>
      </c>
      <c r="G1422" s="878"/>
    </row>
    <row r="1423" spans="1:7" ht="30" customHeight="1" thickBot="1" x14ac:dyDescent="0.3">
      <c r="A1423" s="507"/>
      <c r="B1423" s="507"/>
      <c r="C1423" s="217" t="s">
        <v>38</v>
      </c>
      <c r="D1423" s="778" t="s">
        <v>940</v>
      </c>
      <c r="E1423" s="779"/>
      <c r="F1423" s="779"/>
      <c r="G1423" s="650"/>
    </row>
    <row r="1424" spans="1:7" ht="15.75" thickBot="1" x14ac:dyDescent="0.3">
      <c r="A1424" s="507"/>
      <c r="B1424" s="507"/>
      <c r="C1424" s="217" t="s">
        <v>40</v>
      </c>
      <c r="D1424" s="851" t="s">
        <v>752</v>
      </c>
      <c r="E1424" s="852"/>
      <c r="F1424" s="852"/>
      <c r="G1424" s="853"/>
    </row>
    <row r="1425" spans="1:7" x14ac:dyDescent="0.25">
      <c r="A1425" s="507"/>
      <c r="B1425" s="507"/>
      <c r="C1425" s="854"/>
      <c r="D1425" s="516">
        <v>2020</v>
      </c>
      <c r="E1425" s="516">
        <v>2021</v>
      </c>
      <c r="F1425" s="516">
        <v>2022</v>
      </c>
      <c r="G1425" s="516">
        <v>2023</v>
      </c>
    </row>
    <row r="1426" spans="1:7" ht="15.75" thickBot="1" x14ac:dyDescent="0.3">
      <c r="A1426" s="507"/>
      <c r="B1426" s="507"/>
      <c r="C1426" s="855"/>
      <c r="D1426" s="518" t="s">
        <v>16</v>
      </c>
      <c r="E1426" s="518" t="s">
        <v>16</v>
      </c>
      <c r="F1426" s="518" t="s">
        <v>16</v>
      </c>
      <c r="G1426" s="518" t="s">
        <v>16</v>
      </c>
    </row>
    <row r="1427" spans="1:7" ht="15.75" thickBot="1" x14ac:dyDescent="0.3">
      <c r="A1427" s="507"/>
      <c r="B1427" s="507"/>
      <c r="C1427" s="217" t="s">
        <v>42</v>
      </c>
      <c r="D1427" s="565">
        <v>100</v>
      </c>
      <c r="E1427" s="565"/>
      <c r="F1427" s="565"/>
      <c r="G1427" s="553"/>
    </row>
    <row r="1428" spans="1:7" ht="15.75" thickBot="1" x14ac:dyDescent="0.3">
      <c r="A1428" s="507"/>
      <c r="B1428" s="507"/>
      <c r="C1428" s="217" t="s">
        <v>43</v>
      </c>
      <c r="D1428" s="520">
        <v>3736.4</v>
      </c>
      <c r="E1428" s="520"/>
      <c r="F1428" s="520"/>
      <c r="G1428" s="520"/>
    </row>
    <row r="1429" spans="1:7" ht="15.75" thickBot="1" x14ac:dyDescent="0.3">
      <c r="A1429" s="507"/>
      <c r="B1429" s="507"/>
      <c r="C1429" s="217" t="s">
        <v>44</v>
      </c>
      <c r="D1429" s="520">
        <f>D1428/D1427</f>
        <v>37.364000000000004</v>
      </c>
      <c r="E1429" s="520" t="e">
        <f>E1428/E1427</f>
        <v>#DIV/0!</v>
      </c>
      <c r="F1429" s="520" t="e">
        <f>F1428/F1427</f>
        <v>#DIV/0!</v>
      </c>
      <c r="G1429" s="520" t="e">
        <f>G1428/G1427</f>
        <v>#DIV/0!</v>
      </c>
    </row>
    <row r="1430" spans="1:7" ht="15.75" thickBot="1" x14ac:dyDescent="0.3">
      <c r="A1430" s="507"/>
      <c r="B1430" s="507"/>
      <c r="C1430" s="217" t="s">
        <v>45</v>
      </c>
      <c r="D1430" s="523" t="e">
        <f t="shared" ref="D1430:G1432" si="55">D1427/C1427-1</f>
        <v>#VALUE!</v>
      </c>
      <c r="E1430" s="523">
        <f t="shared" si="55"/>
        <v>-1</v>
      </c>
      <c r="F1430" s="523" t="e">
        <f t="shared" si="55"/>
        <v>#DIV/0!</v>
      </c>
      <c r="G1430" s="523" t="e">
        <f t="shared" si="55"/>
        <v>#DIV/0!</v>
      </c>
    </row>
    <row r="1431" spans="1:7" ht="15.75" thickBot="1" x14ac:dyDescent="0.3">
      <c r="A1431" s="507"/>
      <c r="B1431" s="507"/>
      <c r="C1431" s="217" t="s">
        <v>47</v>
      </c>
      <c r="D1431" s="523" t="e">
        <f t="shared" si="55"/>
        <v>#VALUE!</v>
      </c>
      <c r="E1431" s="523">
        <f t="shared" si="55"/>
        <v>-1</v>
      </c>
      <c r="F1431" s="523" t="e">
        <f t="shared" si="55"/>
        <v>#DIV/0!</v>
      </c>
      <c r="G1431" s="523" t="e">
        <f t="shared" si="55"/>
        <v>#DIV/0!</v>
      </c>
    </row>
    <row r="1432" spans="1:7" ht="15.75" thickBot="1" x14ac:dyDescent="0.3">
      <c r="A1432" s="507"/>
      <c r="B1432" s="507"/>
      <c r="C1432" s="217" t="s">
        <v>48</v>
      </c>
      <c r="D1432" s="523" t="e">
        <f t="shared" si="55"/>
        <v>#VALUE!</v>
      </c>
      <c r="E1432" s="523" t="e">
        <f t="shared" si="55"/>
        <v>#DIV/0!</v>
      </c>
      <c r="F1432" s="523" t="e">
        <f t="shared" si="55"/>
        <v>#DIV/0!</v>
      </c>
      <c r="G1432" s="523" t="e">
        <f t="shared" si="55"/>
        <v>#DIV/0!</v>
      </c>
    </row>
    <row r="1433" spans="1:7" ht="15.75" thickBot="1" x14ac:dyDescent="0.3">
      <c r="A1433" s="507"/>
      <c r="B1433" s="507"/>
      <c r="C1433" s="856" t="s">
        <v>941</v>
      </c>
      <c r="D1433" s="857"/>
      <c r="E1433" s="857"/>
      <c r="F1433" s="857"/>
      <c r="G1433" s="858"/>
    </row>
    <row r="1434" spans="1:7" x14ac:dyDescent="0.25">
      <c r="A1434" s="507"/>
      <c r="B1434" s="507"/>
      <c r="C1434" s="854"/>
      <c r="D1434" s="516">
        <v>2020</v>
      </c>
      <c r="E1434" s="516">
        <v>2021</v>
      </c>
      <c r="F1434" s="516">
        <v>2022</v>
      </c>
      <c r="G1434" s="516">
        <v>2023</v>
      </c>
    </row>
    <row r="1435" spans="1:7" ht="15.75" thickBot="1" x14ac:dyDescent="0.3">
      <c r="A1435" s="507"/>
      <c r="B1435" s="507"/>
      <c r="C1435" s="855"/>
      <c r="D1435" s="518" t="s">
        <v>16</v>
      </c>
      <c r="E1435" s="518" t="s">
        <v>16</v>
      </c>
      <c r="F1435" s="518" t="s">
        <v>16</v>
      </c>
      <c r="G1435" s="518" t="s">
        <v>16</v>
      </c>
    </row>
    <row r="1436" spans="1:7" ht="15.75" thickBot="1" x14ac:dyDescent="0.3">
      <c r="A1436" s="507"/>
      <c r="B1436" s="507"/>
      <c r="C1436" s="525" t="s">
        <v>104</v>
      </c>
      <c r="D1436" s="526">
        <f>D1437+D1438+D1439+D1440</f>
        <v>0</v>
      </c>
      <c r="E1436" s="526">
        <f>E1437+E1438+E1439+E1440</f>
        <v>0</v>
      </c>
      <c r="F1436" s="526">
        <f>F1437+F1438+F1439+F1440</f>
        <v>0</v>
      </c>
      <c r="G1436" s="526">
        <f>G1437+G1438+G1439+G1440</f>
        <v>0</v>
      </c>
    </row>
    <row r="1437" spans="1:7" ht="15.75" thickBot="1" x14ac:dyDescent="0.3">
      <c r="A1437" s="507"/>
      <c r="B1437" s="507"/>
      <c r="C1437" s="527" t="s">
        <v>51</v>
      </c>
      <c r="D1437" s="526"/>
      <c r="E1437" s="526"/>
      <c r="F1437" s="526"/>
      <c r="G1437" s="526"/>
    </row>
    <row r="1438" spans="1:7" ht="15.75" thickBot="1" x14ac:dyDescent="0.3">
      <c r="A1438" s="507"/>
      <c r="B1438" s="507"/>
      <c r="C1438" s="527" t="s">
        <v>105</v>
      </c>
      <c r="D1438" s="526"/>
      <c r="E1438" s="526"/>
      <c r="F1438" s="526"/>
      <c r="G1438" s="526"/>
    </row>
    <row r="1439" spans="1:7" ht="15.75" thickBot="1" x14ac:dyDescent="0.3">
      <c r="A1439" s="507"/>
      <c r="B1439" s="507"/>
      <c r="C1439" s="527" t="s">
        <v>106</v>
      </c>
      <c r="D1439" s="526"/>
      <c r="E1439" s="526"/>
      <c r="F1439" s="526"/>
      <c r="G1439" s="526"/>
    </row>
    <row r="1440" spans="1:7" ht="15.75" thickBot="1" x14ac:dyDescent="0.3">
      <c r="A1440" s="507"/>
      <c r="B1440" s="507"/>
      <c r="C1440" s="527" t="s">
        <v>107</v>
      </c>
      <c r="D1440" s="526"/>
      <c r="E1440" s="526"/>
      <c r="F1440" s="526"/>
      <c r="G1440" s="526"/>
    </row>
    <row r="1441" spans="1:7" ht="15.75" thickBot="1" x14ac:dyDescent="0.3">
      <c r="A1441" s="507"/>
      <c r="B1441" s="507"/>
      <c r="C1441" s="525" t="s">
        <v>108</v>
      </c>
      <c r="D1441" s="528">
        <f>D1442+D1443+D1444+D1445</f>
        <v>3736.4</v>
      </c>
      <c r="E1441" s="528">
        <f>E1442+E1443+E1444+E1445</f>
        <v>0</v>
      </c>
      <c r="F1441" s="528">
        <f>F1442+F1443+F1444+F1445</f>
        <v>0</v>
      </c>
      <c r="G1441" s="528">
        <f>G1442+G1443+G1444+G1445</f>
        <v>0</v>
      </c>
    </row>
    <row r="1442" spans="1:7" ht="15.75" thickBot="1" x14ac:dyDescent="0.3">
      <c r="A1442" s="507"/>
      <c r="B1442" s="507"/>
      <c r="C1442" s="527" t="s">
        <v>51</v>
      </c>
      <c r="D1442" s="526">
        <f>+D1428</f>
        <v>3736.4</v>
      </c>
      <c r="E1442" s="526">
        <f>+E1428</f>
        <v>0</v>
      </c>
      <c r="F1442" s="526">
        <f>+F1428</f>
        <v>0</v>
      </c>
      <c r="G1442" s="526">
        <f>+G1428</f>
        <v>0</v>
      </c>
    </row>
    <row r="1443" spans="1:7" ht="15.75" thickBot="1" x14ac:dyDescent="0.3">
      <c r="A1443" s="507"/>
      <c r="B1443" s="507"/>
      <c r="C1443" s="527" t="s">
        <v>105</v>
      </c>
      <c r="D1443" s="526"/>
      <c r="E1443" s="526"/>
      <c r="F1443" s="526"/>
      <c r="G1443" s="526"/>
    </row>
    <row r="1444" spans="1:7" ht="15.75" thickBot="1" x14ac:dyDescent="0.3">
      <c r="A1444" s="507"/>
      <c r="B1444" s="507"/>
      <c r="C1444" s="527" t="s">
        <v>106</v>
      </c>
      <c r="D1444" s="526"/>
      <c r="E1444" s="526"/>
      <c r="F1444" s="526"/>
      <c r="G1444" s="526"/>
    </row>
    <row r="1445" spans="1:7" ht="15.75" thickBot="1" x14ac:dyDescent="0.3">
      <c r="A1445" s="507"/>
      <c r="B1445" s="507"/>
      <c r="C1445" s="527" t="s">
        <v>107</v>
      </c>
      <c r="D1445" s="526"/>
      <c r="E1445" s="526"/>
      <c r="F1445" s="526"/>
      <c r="G1445" s="526"/>
    </row>
    <row r="1446" spans="1:7" ht="15.75" thickBot="1" x14ac:dyDescent="0.3">
      <c r="A1446" s="507"/>
      <c r="B1446" s="507"/>
      <c r="C1446" s="533" t="s">
        <v>942</v>
      </c>
      <c r="D1446" s="528">
        <f>D1436+D1441</f>
        <v>3736.4</v>
      </c>
      <c r="E1446" s="528">
        <f>E1436+E1441</f>
        <v>0</v>
      </c>
      <c r="F1446" s="528">
        <f>F1436+F1441</f>
        <v>0</v>
      </c>
      <c r="G1446" s="528">
        <f>G1436+G1441</f>
        <v>0</v>
      </c>
    </row>
    <row r="1447" spans="1:7" ht="68.25" thickBot="1" x14ac:dyDescent="0.3">
      <c r="A1447" s="507"/>
      <c r="B1447" s="507"/>
      <c r="C1447" s="566" t="s">
        <v>943</v>
      </c>
      <c r="D1447" s="515" t="s">
        <v>944</v>
      </c>
      <c r="E1447" s="540" t="s">
        <v>200</v>
      </c>
      <c r="F1447" s="897" t="s">
        <v>945</v>
      </c>
      <c r="G1447" s="878"/>
    </row>
    <row r="1448" spans="1:7" ht="34.15" customHeight="1" thickBot="1" x14ac:dyDescent="0.3">
      <c r="A1448" s="507"/>
      <c r="B1448" s="507"/>
      <c r="C1448" s="217" t="s">
        <v>38</v>
      </c>
      <c r="D1448" s="778" t="s">
        <v>946</v>
      </c>
      <c r="E1448" s="779"/>
      <c r="F1448" s="779"/>
      <c r="G1448" s="650"/>
    </row>
    <row r="1449" spans="1:7" ht="15.75" thickBot="1" x14ac:dyDescent="0.3">
      <c r="A1449" s="507"/>
      <c r="B1449" s="507"/>
      <c r="C1449" s="217" t="s">
        <v>40</v>
      </c>
      <c r="D1449" s="851" t="s">
        <v>752</v>
      </c>
      <c r="E1449" s="852"/>
      <c r="F1449" s="852"/>
      <c r="G1449" s="853"/>
    </row>
    <row r="1450" spans="1:7" x14ac:dyDescent="0.25">
      <c r="A1450" s="507"/>
      <c r="B1450" s="507"/>
      <c r="C1450" s="854"/>
      <c r="D1450" s="516">
        <v>2020</v>
      </c>
      <c r="E1450" s="516">
        <v>2021</v>
      </c>
      <c r="F1450" s="516">
        <v>2022</v>
      </c>
      <c r="G1450" s="516">
        <v>2023</v>
      </c>
    </row>
    <row r="1451" spans="1:7" ht="15.75" thickBot="1" x14ac:dyDescent="0.3">
      <c r="A1451" s="507"/>
      <c r="B1451" s="507"/>
      <c r="C1451" s="855"/>
      <c r="D1451" s="518" t="s">
        <v>16</v>
      </c>
      <c r="E1451" s="518" t="s">
        <v>16</v>
      </c>
      <c r="F1451" s="518" t="s">
        <v>16</v>
      </c>
      <c r="G1451" s="518" t="s">
        <v>16</v>
      </c>
    </row>
    <row r="1452" spans="1:7" ht="15.75" thickBot="1" x14ac:dyDescent="0.3">
      <c r="A1452" s="507"/>
      <c r="B1452" s="507"/>
      <c r="C1452" s="217" t="s">
        <v>42</v>
      </c>
      <c r="D1452" s="565">
        <v>200</v>
      </c>
      <c r="E1452" s="565">
        <v>400</v>
      </c>
      <c r="F1452" s="565"/>
      <c r="G1452" s="553"/>
    </row>
    <row r="1453" spans="1:7" ht="15.75" thickBot="1" x14ac:dyDescent="0.3">
      <c r="A1453" s="507"/>
      <c r="B1453" s="507"/>
      <c r="C1453" s="217" t="s">
        <v>43</v>
      </c>
      <c r="D1453" s="520">
        <v>10000</v>
      </c>
      <c r="E1453" s="520">
        <v>12137.547452373761</v>
      </c>
      <c r="F1453" s="520"/>
      <c r="G1453" s="520"/>
    </row>
    <row r="1454" spans="1:7" ht="15.75" thickBot="1" x14ac:dyDescent="0.3">
      <c r="A1454" s="507"/>
      <c r="B1454" s="507"/>
      <c r="C1454" s="217" t="s">
        <v>44</v>
      </c>
      <c r="D1454" s="520">
        <f>D1453/D1452</f>
        <v>50</v>
      </c>
      <c r="E1454" s="520">
        <f>E1453/E1452</f>
        <v>30.343868630934402</v>
      </c>
      <c r="F1454" s="520" t="e">
        <f>F1453/F1452</f>
        <v>#DIV/0!</v>
      </c>
      <c r="G1454" s="520" t="e">
        <f>G1453/G1452</f>
        <v>#DIV/0!</v>
      </c>
    </row>
    <row r="1455" spans="1:7" ht="15.75" thickBot="1" x14ac:dyDescent="0.3">
      <c r="A1455" s="507"/>
      <c r="B1455" s="507"/>
      <c r="C1455" s="217" t="s">
        <v>45</v>
      </c>
      <c r="D1455" s="523" t="e">
        <f t="shared" ref="D1455:G1457" si="56">D1452/C1452-1</f>
        <v>#VALUE!</v>
      </c>
      <c r="E1455" s="523">
        <f t="shared" si="56"/>
        <v>1</v>
      </c>
      <c r="F1455" s="523">
        <f t="shared" si="56"/>
        <v>-1</v>
      </c>
      <c r="G1455" s="523" t="e">
        <f t="shared" si="56"/>
        <v>#DIV/0!</v>
      </c>
    </row>
    <row r="1456" spans="1:7" ht="15.75" thickBot="1" x14ac:dyDescent="0.3">
      <c r="A1456" s="507"/>
      <c r="B1456" s="507"/>
      <c r="C1456" s="217" t="s">
        <v>47</v>
      </c>
      <c r="D1456" s="523" t="e">
        <f t="shared" si="56"/>
        <v>#VALUE!</v>
      </c>
      <c r="E1456" s="523">
        <f t="shared" si="56"/>
        <v>0.21375474523737603</v>
      </c>
      <c r="F1456" s="523">
        <f t="shared" si="56"/>
        <v>-1</v>
      </c>
      <c r="G1456" s="523" t="e">
        <f t="shared" si="56"/>
        <v>#DIV/0!</v>
      </c>
    </row>
    <row r="1457" spans="1:7" ht="15.75" thickBot="1" x14ac:dyDescent="0.3">
      <c r="A1457" s="507"/>
      <c r="B1457" s="507"/>
      <c r="C1457" s="217" t="s">
        <v>48</v>
      </c>
      <c r="D1457" s="523" t="e">
        <f t="shared" si="56"/>
        <v>#VALUE!</v>
      </c>
      <c r="E1457" s="523">
        <f t="shared" si="56"/>
        <v>-0.39312262738131198</v>
      </c>
      <c r="F1457" s="523" t="e">
        <f t="shared" si="56"/>
        <v>#DIV/0!</v>
      </c>
      <c r="G1457" s="523" t="e">
        <f t="shared" si="56"/>
        <v>#DIV/0!</v>
      </c>
    </row>
    <row r="1458" spans="1:7" ht="15.75" thickBot="1" x14ac:dyDescent="0.3">
      <c r="A1458" s="507"/>
      <c r="B1458" s="507"/>
      <c r="C1458" s="856" t="s">
        <v>947</v>
      </c>
      <c r="D1458" s="857"/>
      <c r="E1458" s="857"/>
      <c r="F1458" s="857"/>
      <c r="G1458" s="858"/>
    </row>
    <row r="1459" spans="1:7" x14ac:dyDescent="0.25">
      <c r="A1459" s="507"/>
      <c r="B1459" s="507"/>
      <c r="C1459" s="854"/>
      <c r="D1459" s="516">
        <v>2020</v>
      </c>
      <c r="E1459" s="516">
        <v>2021</v>
      </c>
      <c r="F1459" s="516">
        <v>2022</v>
      </c>
      <c r="G1459" s="516">
        <v>2023</v>
      </c>
    </row>
    <row r="1460" spans="1:7" ht="15.75" thickBot="1" x14ac:dyDescent="0.3">
      <c r="A1460" s="507"/>
      <c r="B1460" s="507"/>
      <c r="C1460" s="855"/>
      <c r="D1460" s="518" t="s">
        <v>16</v>
      </c>
      <c r="E1460" s="518" t="s">
        <v>16</v>
      </c>
      <c r="F1460" s="518" t="s">
        <v>16</v>
      </c>
      <c r="G1460" s="518" t="s">
        <v>16</v>
      </c>
    </row>
    <row r="1461" spans="1:7" ht="15.75" thickBot="1" x14ac:dyDescent="0.3">
      <c r="A1461" s="507"/>
      <c r="B1461" s="507"/>
      <c r="C1461" s="525" t="s">
        <v>104</v>
      </c>
      <c r="D1461" s="526">
        <f>D1462+D1463+D1464+D1465</f>
        <v>0</v>
      </c>
      <c r="E1461" s="526">
        <f>E1462+E1463+E1464+E1465</f>
        <v>0</v>
      </c>
      <c r="F1461" s="526">
        <f>F1462+F1463+F1464+F1465</f>
        <v>0</v>
      </c>
      <c r="G1461" s="526">
        <f>G1462+G1463+G1464+G1465</f>
        <v>0</v>
      </c>
    </row>
    <row r="1462" spans="1:7" ht="15.75" thickBot="1" x14ac:dyDescent="0.3">
      <c r="A1462" s="507"/>
      <c r="B1462" s="507"/>
      <c r="C1462" s="527" t="s">
        <v>51</v>
      </c>
      <c r="D1462" s="526"/>
      <c r="E1462" s="526"/>
      <c r="F1462" s="526"/>
      <c r="G1462" s="526"/>
    </row>
    <row r="1463" spans="1:7" ht="15.75" thickBot="1" x14ac:dyDescent="0.3">
      <c r="A1463" s="507"/>
      <c r="B1463" s="507"/>
      <c r="C1463" s="527" t="s">
        <v>105</v>
      </c>
      <c r="D1463" s="526"/>
      <c r="E1463" s="526"/>
      <c r="F1463" s="526"/>
      <c r="G1463" s="526"/>
    </row>
    <row r="1464" spans="1:7" ht="15.75" thickBot="1" x14ac:dyDescent="0.3">
      <c r="A1464" s="507"/>
      <c r="B1464" s="507"/>
      <c r="C1464" s="527" t="s">
        <v>106</v>
      </c>
      <c r="D1464" s="526"/>
      <c r="E1464" s="526"/>
      <c r="F1464" s="526"/>
      <c r="G1464" s="526"/>
    </row>
    <row r="1465" spans="1:7" ht="15.75" thickBot="1" x14ac:dyDescent="0.3">
      <c r="A1465" s="507"/>
      <c r="B1465" s="507"/>
      <c r="C1465" s="527" t="s">
        <v>107</v>
      </c>
      <c r="D1465" s="526"/>
      <c r="E1465" s="526"/>
      <c r="F1465" s="526"/>
      <c r="G1465" s="526"/>
    </row>
    <row r="1466" spans="1:7" ht="15.75" thickBot="1" x14ac:dyDescent="0.3">
      <c r="A1466" s="507"/>
      <c r="B1466" s="507"/>
      <c r="C1466" s="525" t="s">
        <v>108</v>
      </c>
      <c r="D1466" s="528">
        <f>D1467+D1468+D1469+D1470</f>
        <v>10000</v>
      </c>
      <c r="E1466" s="528">
        <f>E1467+E1468+E1469+E1470</f>
        <v>12137.547452373761</v>
      </c>
      <c r="F1466" s="528">
        <f>F1467+F1468+F1469+F1470</f>
        <v>0</v>
      </c>
      <c r="G1466" s="528">
        <f>G1467+G1468+G1469+G1470</f>
        <v>0</v>
      </c>
    </row>
    <row r="1467" spans="1:7" ht="15.75" thickBot="1" x14ac:dyDescent="0.3">
      <c r="A1467" s="507"/>
      <c r="B1467" s="507"/>
      <c r="C1467" s="527" t="s">
        <v>51</v>
      </c>
      <c r="D1467" s="526">
        <f>+D1453</f>
        <v>10000</v>
      </c>
      <c r="E1467" s="526">
        <f>+E1453</f>
        <v>12137.547452373761</v>
      </c>
      <c r="F1467" s="526">
        <f>+F1453</f>
        <v>0</v>
      </c>
      <c r="G1467" s="526">
        <f>+G1453</f>
        <v>0</v>
      </c>
    </row>
    <row r="1468" spans="1:7" ht="15.75" thickBot="1" x14ac:dyDescent="0.3">
      <c r="A1468" s="507"/>
      <c r="B1468" s="507"/>
      <c r="C1468" s="527" t="s">
        <v>105</v>
      </c>
      <c r="D1468" s="526"/>
      <c r="E1468" s="526"/>
      <c r="F1468" s="526"/>
      <c r="G1468" s="526"/>
    </row>
    <row r="1469" spans="1:7" ht="15.75" thickBot="1" x14ac:dyDescent="0.3">
      <c r="A1469" s="507"/>
      <c r="B1469" s="507"/>
      <c r="C1469" s="527" t="s">
        <v>106</v>
      </c>
      <c r="D1469" s="526"/>
      <c r="E1469" s="526"/>
      <c r="F1469" s="526"/>
      <c r="G1469" s="526"/>
    </row>
    <row r="1470" spans="1:7" ht="15.75" thickBot="1" x14ac:dyDescent="0.3">
      <c r="A1470" s="507"/>
      <c r="B1470" s="507"/>
      <c r="C1470" s="527" t="s">
        <v>107</v>
      </c>
      <c r="D1470" s="526"/>
      <c r="E1470" s="526"/>
      <c r="F1470" s="526"/>
      <c r="G1470" s="526"/>
    </row>
    <row r="1471" spans="1:7" ht="15.75" thickBot="1" x14ac:dyDescent="0.3">
      <c r="A1471" s="507"/>
      <c r="B1471" s="507"/>
      <c r="C1471" s="533" t="s">
        <v>948</v>
      </c>
      <c r="D1471" s="528">
        <f>D1461+D1466</f>
        <v>10000</v>
      </c>
      <c r="E1471" s="528">
        <f>E1461+E1466</f>
        <v>12137.547452373761</v>
      </c>
      <c r="F1471" s="528">
        <f>F1461+F1466</f>
        <v>0</v>
      </c>
      <c r="G1471" s="528">
        <f>G1461+G1466</f>
        <v>0</v>
      </c>
    </row>
    <row r="1472" spans="1:7" ht="34.5" thickBot="1" x14ac:dyDescent="0.3">
      <c r="A1472" s="507"/>
      <c r="B1472" s="507"/>
      <c r="C1472" s="566" t="s">
        <v>949</v>
      </c>
      <c r="D1472" s="515" t="s">
        <v>950</v>
      </c>
      <c r="E1472" s="540" t="s">
        <v>200</v>
      </c>
      <c r="F1472" s="897" t="s">
        <v>951</v>
      </c>
      <c r="G1472" s="878"/>
    </row>
    <row r="1473" spans="1:8" ht="27" customHeight="1" thickBot="1" x14ac:dyDescent="0.3">
      <c r="A1473" s="507"/>
      <c r="B1473" s="507"/>
      <c r="C1473" s="217" t="s">
        <v>38</v>
      </c>
      <c r="D1473" s="778" t="s">
        <v>952</v>
      </c>
      <c r="E1473" s="779"/>
      <c r="F1473" s="779"/>
      <c r="G1473" s="650"/>
    </row>
    <row r="1474" spans="1:8" ht="15.75" thickBot="1" x14ac:dyDescent="0.3">
      <c r="A1474" s="507"/>
      <c r="B1474" s="507"/>
      <c r="C1474" s="217" t="s">
        <v>40</v>
      </c>
      <c r="D1474" s="851" t="s">
        <v>752</v>
      </c>
      <c r="E1474" s="852"/>
      <c r="F1474" s="852"/>
      <c r="G1474" s="853"/>
    </row>
    <row r="1475" spans="1:8" x14ac:dyDescent="0.25">
      <c r="A1475" s="507"/>
      <c r="B1475" s="507"/>
      <c r="C1475" s="854"/>
      <c r="D1475" s="516">
        <v>2020</v>
      </c>
      <c r="E1475" s="516">
        <v>2021</v>
      </c>
      <c r="F1475" s="516">
        <v>2022</v>
      </c>
      <c r="G1475" s="516">
        <v>2023</v>
      </c>
    </row>
    <row r="1476" spans="1:8" ht="15.75" thickBot="1" x14ac:dyDescent="0.3">
      <c r="A1476" s="507"/>
      <c r="B1476" s="507"/>
      <c r="C1476" s="855"/>
      <c r="D1476" s="518" t="s">
        <v>16</v>
      </c>
      <c r="E1476" s="518" t="s">
        <v>16</v>
      </c>
      <c r="F1476" s="518" t="s">
        <v>16</v>
      </c>
      <c r="G1476" s="518" t="s">
        <v>16</v>
      </c>
    </row>
    <row r="1477" spans="1:8" ht="15.75" thickBot="1" x14ac:dyDescent="0.3">
      <c r="A1477" s="507"/>
      <c r="B1477" s="507"/>
      <c r="C1477" s="217" t="s">
        <v>42</v>
      </c>
      <c r="D1477" s="565"/>
      <c r="E1477" s="565">
        <v>160</v>
      </c>
      <c r="F1477" s="565"/>
      <c r="G1477" s="553"/>
    </row>
    <row r="1478" spans="1:8" ht="15.75" thickBot="1" x14ac:dyDescent="0.3">
      <c r="A1478" s="507"/>
      <c r="B1478" s="507"/>
      <c r="C1478" s="217" t="s">
        <v>43</v>
      </c>
      <c r="D1478" s="520"/>
      <c r="E1478" s="520">
        <v>14983.766</v>
      </c>
      <c r="F1478" s="520"/>
      <c r="G1478" s="520"/>
      <c r="H1478" s="547"/>
    </row>
    <row r="1479" spans="1:8" ht="15.75" thickBot="1" x14ac:dyDescent="0.3">
      <c r="A1479" s="507"/>
      <c r="B1479" s="507"/>
      <c r="C1479" s="217" t="s">
        <v>44</v>
      </c>
      <c r="D1479" s="520" t="e">
        <f>D1478/D1477</f>
        <v>#DIV/0!</v>
      </c>
      <c r="E1479" s="520">
        <f>E1478/E1477</f>
        <v>93.648537500000003</v>
      </c>
      <c r="F1479" s="520" t="e">
        <f>F1478/F1477</f>
        <v>#DIV/0!</v>
      </c>
      <c r="G1479" s="520" t="e">
        <f>G1478/G1477</f>
        <v>#DIV/0!</v>
      </c>
    </row>
    <row r="1480" spans="1:8" ht="15.75" thickBot="1" x14ac:dyDescent="0.3">
      <c r="A1480" s="507"/>
      <c r="B1480" s="507"/>
      <c r="C1480" s="217" t="s">
        <v>45</v>
      </c>
      <c r="D1480" s="523" t="e">
        <f t="shared" ref="D1480:G1482" si="57">D1477/C1477-1</f>
        <v>#VALUE!</v>
      </c>
      <c r="E1480" s="523" t="e">
        <f t="shared" si="57"/>
        <v>#DIV/0!</v>
      </c>
      <c r="F1480" s="523">
        <f t="shared" si="57"/>
        <v>-1</v>
      </c>
      <c r="G1480" s="523" t="e">
        <f t="shared" si="57"/>
        <v>#DIV/0!</v>
      </c>
    </row>
    <row r="1481" spans="1:8" ht="15.75" thickBot="1" x14ac:dyDescent="0.3">
      <c r="A1481" s="507"/>
      <c r="B1481" s="507"/>
      <c r="C1481" s="217" t="s">
        <v>47</v>
      </c>
      <c r="D1481" s="523" t="e">
        <f t="shared" si="57"/>
        <v>#VALUE!</v>
      </c>
      <c r="E1481" s="523" t="e">
        <f t="shared" si="57"/>
        <v>#DIV/0!</v>
      </c>
      <c r="F1481" s="523">
        <f t="shared" si="57"/>
        <v>-1</v>
      </c>
      <c r="G1481" s="523" t="e">
        <f t="shared" si="57"/>
        <v>#DIV/0!</v>
      </c>
    </row>
    <row r="1482" spans="1:8" ht="15.75" thickBot="1" x14ac:dyDescent="0.3">
      <c r="A1482" s="507"/>
      <c r="B1482" s="507"/>
      <c r="C1482" s="217" t="s">
        <v>48</v>
      </c>
      <c r="D1482" s="523" t="e">
        <f t="shared" si="57"/>
        <v>#DIV/0!</v>
      </c>
      <c r="E1482" s="523" t="e">
        <f t="shared" si="57"/>
        <v>#DIV/0!</v>
      </c>
      <c r="F1482" s="523" t="e">
        <f t="shared" si="57"/>
        <v>#DIV/0!</v>
      </c>
      <c r="G1482" s="523" t="e">
        <f t="shared" si="57"/>
        <v>#DIV/0!</v>
      </c>
    </row>
    <row r="1483" spans="1:8" ht="15.75" thickBot="1" x14ac:dyDescent="0.3">
      <c r="A1483" s="507"/>
      <c r="B1483" s="507"/>
      <c r="C1483" s="856" t="s">
        <v>953</v>
      </c>
      <c r="D1483" s="857"/>
      <c r="E1483" s="857"/>
      <c r="F1483" s="857"/>
      <c r="G1483" s="858"/>
    </row>
    <row r="1484" spans="1:8" x14ac:dyDescent="0.25">
      <c r="A1484" s="507"/>
      <c r="B1484" s="507"/>
      <c r="C1484" s="854"/>
      <c r="D1484" s="516">
        <v>2020</v>
      </c>
      <c r="E1484" s="516">
        <v>2021</v>
      </c>
      <c r="F1484" s="516">
        <v>2022</v>
      </c>
      <c r="G1484" s="516">
        <v>2023</v>
      </c>
    </row>
    <row r="1485" spans="1:8" ht="15.75" thickBot="1" x14ac:dyDescent="0.3">
      <c r="A1485" s="507"/>
      <c r="B1485" s="507"/>
      <c r="C1485" s="855"/>
      <c r="D1485" s="518" t="s">
        <v>16</v>
      </c>
      <c r="E1485" s="518" t="s">
        <v>16</v>
      </c>
      <c r="F1485" s="518" t="s">
        <v>16</v>
      </c>
      <c r="G1485" s="518" t="s">
        <v>16</v>
      </c>
    </row>
    <row r="1486" spans="1:8" ht="15.75" thickBot="1" x14ac:dyDescent="0.3">
      <c r="A1486" s="507"/>
      <c r="B1486" s="507"/>
      <c r="C1486" s="525" t="s">
        <v>104</v>
      </c>
      <c r="D1486" s="526">
        <f>D1487+D1488+D1489+D1490</f>
        <v>0</v>
      </c>
      <c r="E1486" s="526">
        <f>E1487+E1488+E1489+E1490</f>
        <v>0</v>
      </c>
      <c r="F1486" s="526">
        <f>F1487+F1488+F1489+F1490</f>
        <v>0</v>
      </c>
      <c r="G1486" s="526">
        <f>G1487+G1488+G1489+G1490</f>
        <v>0</v>
      </c>
    </row>
    <row r="1487" spans="1:8" ht="15.75" thickBot="1" x14ac:dyDescent="0.3">
      <c r="A1487" s="507"/>
      <c r="B1487" s="507"/>
      <c r="C1487" s="527" t="s">
        <v>51</v>
      </c>
      <c r="D1487" s="526"/>
      <c r="E1487" s="526"/>
      <c r="F1487" s="526"/>
      <c r="G1487" s="526"/>
    </row>
    <row r="1488" spans="1:8" ht="15.75" thickBot="1" x14ac:dyDescent="0.3">
      <c r="A1488" s="507"/>
      <c r="B1488" s="507"/>
      <c r="C1488" s="527" t="s">
        <v>105</v>
      </c>
      <c r="D1488" s="526"/>
      <c r="E1488" s="526"/>
      <c r="F1488" s="526"/>
      <c r="G1488" s="526"/>
    </row>
    <row r="1489" spans="1:7" ht="15.75" thickBot="1" x14ac:dyDescent="0.3">
      <c r="A1489" s="507"/>
      <c r="B1489" s="507"/>
      <c r="C1489" s="527" t="s">
        <v>106</v>
      </c>
      <c r="D1489" s="526"/>
      <c r="E1489" s="526"/>
      <c r="F1489" s="526"/>
      <c r="G1489" s="526"/>
    </row>
    <row r="1490" spans="1:7" ht="15.75" thickBot="1" x14ac:dyDescent="0.3">
      <c r="A1490" s="507"/>
      <c r="B1490" s="507"/>
      <c r="C1490" s="527" t="s">
        <v>107</v>
      </c>
      <c r="D1490" s="526"/>
      <c r="E1490" s="526"/>
      <c r="F1490" s="526"/>
      <c r="G1490" s="526"/>
    </row>
    <row r="1491" spans="1:7" ht="15.75" thickBot="1" x14ac:dyDescent="0.3">
      <c r="A1491" s="507"/>
      <c r="B1491" s="507"/>
      <c r="C1491" s="525" t="s">
        <v>108</v>
      </c>
      <c r="D1491" s="528">
        <f>D1492+D1493+D1494+D1495</f>
        <v>0</v>
      </c>
      <c r="E1491" s="528">
        <f>E1492+E1493+E1494+E1495</f>
        <v>14983.766</v>
      </c>
      <c r="F1491" s="528">
        <f>F1492+F1493+F1494+F1495</f>
        <v>0</v>
      </c>
      <c r="G1491" s="528">
        <f>G1492+G1493+G1494+G1495</f>
        <v>0</v>
      </c>
    </row>
    <row r="1492" spans="1:7" ht="15.75" thickBot="1" x14ac:dyDescent="0.3">
      <c r="A1492" s="507"/>
      <c r="B1492" s="507"/>
      <c r="C1492" s="527" t="s">
        <v>51</v>
      </c>
      <c r="D1492" s="526">
        <f>+D1478</f>
        <v>0</v>
      </c>
      <c r="E1492" s="526">
        <f>+E1478</f>
        <v>14983.766</v>
      </c>
      <c r="F1492" s="526">
        <f>+F1478</f>
        <v>0</v>
      </c>
      <c r="G1492" s="526">
        <f>+G1478</f>
        <v>0</v>
      </c>
    </row>
    <row r="1493" spans="1:7" ht="15.75" thickBot="1" x14ac:dyDescent="0.3">
      <c r="A1493" s="507"/>
      <c r="B1493" s="507"/>
      <c r="C1493" s="527" t="s">
        <v>105</v>
      </c>
      <c r="D1493" s="526"/>
      <c r="E1493" s="526"/>
      <c r="F1493" s="526"/>
      <c r="G1493" s="526"/>
    </row>
    <row r="1494" spans="1:7" ht="15.75" thickBot="1" x14ac:dyDescent="0.3">
      <c r="A1494" s="507"/>
      <c r="B1494" s="507"/>
      <c r="C1494" s="527" t="s">
        <v>106</v>
      </c>
      <c r="D1494" s="526"/>
      <c r="E1494" s="526"/>
      <c r="F1494" s="526"/>
      <c r="G1494" s="526"/>
    </row>
    <row r="1495" spans="1:7" ht="15.75" thickBot="1" x14ac:dyDescent="0.3">
      <c r="A1495" s="507"/>
      <c r="B1495" s="507"/>
      <c r="C1495" s="527" t="s">
        <v>107</v>
      </c>
      <c r="D1495" s="526"/>
      <c r="E1495" s="526"/>
      <c r="F1495" s="526"/>
      <c r="G1495" s="526"/>
    </row>
    <row r="1496" spans="1:7" ht="15.75" thickBot="1" x14ac:dyDescent="0.3">
      <c r="A1496" s="507"/>
      <c r="B1496" s="507"/>
      <c r="C1496" s="533" t="s">
        <v>954</v>
      </c>
      <c r="D1496" s="528">
        <f>D1486+D1491</f>
        <v>0</v>
      </c>
      <c r="E1496" s="528">
        <f>E1486+E1491</f>
        <v>14983.766</v>
      </c>
      <c r="F1496" s="528">
        <f>F1486+F1491</f>
        <v>0</v>
      </c>
      <c r="G1496" s="528">
        <f>G1486+G1491</f>
        <v>0</v>
      </c>
    </row>
    <row r="1497" spans="1:7" ht="34.5" thickBot="1" x14ac:dyDescent="0.3">
      <c r="A1497" s="507"/>
      <c r="B1497" s="507"/>
      <c r="C1497" s="566" t="s">
        <v>955</v>
      </c>
      <c r="D1497" s="515" t="s">
        <v>956</v>
      </c>
      <c r="E1497" s="540" t="s">
        <v>200</v>
      </c>
      <c r="F1497" s="897" t="s">
        <v>957</v>
      </c>
      <c r="G1497" s="878"/>
    </row>
    <row r="1498" spans="1:7" ht="30.6" customHeight="1" thickBot="1" x14ac:dyDescent="0.3">
      <c r="A1498" s="507"/>
      <c r="B1498" s="507"/>
      <c r="C1498" s="217" t="s">
        <v>38</v>
      </c>
      <c r="D1498" s="778" t="s">
        <v>946</v>
      </c>
      <c r="E1498" s="779"/>
      <c r="F1498" s="779"/>
      <c r="G1498" s="650"/>
    </row>
    <row r="1499" spans="1:7" ht="15.75" thickBot="1" x14ac:dyDescent="0.3">
      <c r="A1499" s="507"/>
      <c r="B1499" s="507"/>
      <c r="C1499" s="217" t="s">
        <v>40</v>
      </c>
      <c r="D1499" s="851" t="s">
        <v>752</v>
      </c>
      <c r="E1499" s="852"/>
      <c r="F1499" s="852"/>
      <c r="G1499" s="853"/>
    </row>
    <row r="1500" spans="1:7" x14ac:dyDescent="0.25">
      <c r="A1500" s="507"/>
      <c r="B1500" s="507"/>
      <c r="C1500" s="854"/>
      <c r="D1500" s="516">
        <v>2020</v>
      </c>
      <c r="E1500" s="516">
        <v>2021</v>
      </c>
      <c r="F1500" s="516">
        <v>2022</v>
      </c>
      <c r="G1500" s="516">
        <v>2023</v>
      </c>
    </row>
    <row r="1501" spans="1:7" ht="15.75" thickBot="1" x14ac:dyDescent="0.3">
      <c r="A1501" s="507"/>
      <c r="B1501" s="507"/>
      <c r="C1501" s="855"/>
      <c r="D1501" s="518" t="s">
        <v>16</v>
      </c>
      <c r="E1501" s="518" t="s">
        <v>16</v>
      </c>
      <c r="F1501" s="518" t="s">
        <v>16</v>
      </c>
      <c r="G1501" s="518" t="s">
        <v>16</v>
      </c>
    </row>
    <row r="1502" spans="1:7" ht="15.75" thickBot="1" x14ac:dyDescent="0.3">
      <c r="A1502" s="507"/>
      <c r="B1502" s="507"/>
      <c r="C1502" s="217" t="s">
        <v>42</v>
      </c>
      <c r="D1502" s="565">
        <v>200</v>
      </c>
      <c r="E1502" s="565">
        <v>400</v>
      </c>
      <c r="F1502" s="565"/>
      <c r="G1502" s="553"/>
    </row>
    <row r="1503" spans="1:7" ht="15.75" thickBot="1" x14ac:dyDescent="0.3">
      <c r="A1503" s="507"/>
      <c r="B1503" s="507"/>
      <c r="C1503" s="217" t="s">
        <v>43</v>
      </c>
      <c r="D1503" s="520">
        <v>10000</v>
      </c>
      <c r="E1503" s="520">
        <v>16792.502</v>
      </c>
      <c r="F1503" s="520"/>
      <c r="G1503" s="520"/>
    </row>
    <row r="1504" spans="1:7" ht="15.75" thickBot="1" x14ac:dyDescent="0.3">
      <c r="A1504" s="507"/>
      <c r="B1504" s="507"/>
      <c r="C1504" s="217" t="s">
        <v>44</v>
      </c>
      <c r="D1504" s="520">
        <f>D1503/D1502</f>
        <v>50</v>
      </c>
      <c r="E1504" s="520">
        <f>E1503/E1502</f>
        <v>41.981255000000004</v>
      </c>
      <c r="F1504" s="520" t="e">
        <f>F1503/F1502</f>
        <v>#DIV/0!</v>
      </c>
      <c r="G1504" s="520" t="e">
        <f>G1503/G1502</f>
        <v>#DIV/0!</v>
      </c>
    </row>
    <row r="1505" spans="1:7" ht="15.75" thickBot="1" x14ac:dyDescent="0.3">
      <c r="A1505" s="507"/>
      <c r="B1505" s="507"/>
      <c r="C1505" s="217" t="s">
        <v>45</v>
      </c>
      <c r="D1505" s="523" t="e">
        <f t="shared" ref="D1505:G1507" si="58">D1502/C1502-1</f>
        <v>#VALUE!</v>
      </c>
      <c r="E1505" s="523">
        <f t="shared" si="58"/>
        <v>1</v>
      </c>
      <c r="F1505" s="523">
        <f t="shared" si="58"/>
        <v>-1</v>
      </c>
      <c r="G1505" s="523" t="e">
        <f t="shared" si="58"/>
        <v>#DIV/0!</v>
      </c>
    </row>
    <row r="1506" spans="1:7" ht="15.75" thickBot="1" x14ac:dyDescent="0.3">
      <c r="A1506" s="507"/>
      <c r="B1506" s="507"/>
      <c r="C1506" s="217" t="s">
        <v>47</v>
      </c>
      <c r="D1506" s="523" t="e">
        <f t="shared" si="58"/>
        <v>#VALUE!</v>
      </c>
      <c r="E1506" s="523">
        <f t="shared" si="58"/>
        <v>0.67925020000000003</v>
      </c>
      <c r="F1506" s="523">
        <f t="shared" si="58"/>
        <v>-1</v>
      </c>
      <c r="G1506" s="523" t="e">
        <f t="shared" si="58"/>
        <v>#DIV/0!</v>
      </c>
    </row>
    <row r="1507" spans="1:7" ht="15.75" thickBot="1" x14ac:dyDescent="0.3">
      <c r="A1507" s="507"/>
      <c r="B1507" s="507"/>
      <c r="C1507" s="217" t="s">
        <v>48</v>
      </c>
      <c r="D1507" s="523" t="e">
        <f t="shared" si="58"/>
        <v>#VALUE!</v>
      </c>
      <c r="E1507" s="523">
        <f t="shared" si="58"/>
        <v>-0.16037489999999988</v>
      </c>
      <c r="F1507" s="523" t="e">
        <f t="shared" si="58"/>
        <v>#DIV/0!</v>
      </c>
      <c r="G1507" s="523" t="e">
        <f t="shared" si="58"/>
        <v>#DIV/0!</v>
      </c>
    </row>
    <row r="1508" spans="1:7" ht="15.75" thickBot="1" x14ac:dyDescent="0.3">
      <c r="A1508" s="507"/>
      <c r="B1508" s="507"/>
      <c r="C1508" s="856" t="s">
        <v>958</v>
      </c>
      <c r="D1508" s="857"/>
      <c r="E1508" s="857"/>
      <c r="F1508" s="857"/>
      <c r="G1508" s="858"/>
    </row>
    <row r="1509" spans="1:7" x14ac:dyDescent="0.25">
      <c r="A1509" s="507"/>
      <c r="B1509" s="507"/>
      <c r="C1509" s="854"/>
      <c r="D1509" s="516">
        <v>2020</v>
      </c>
      <c r="E1509" s="516">
        <v>2021</v>
      </c>
      <c r="F1509" s="516">
        <v>2022</v>
      </c>
      <c r="G1509" s="516">
        <v>2023</v>
      </c>
    </row>
    <row r="1510" spans="1:7" ht="15.75" thickBot="1" x14ac:dyDescent="0.3">
      <c r="A1510" s="507"/>
      <c r="B1510" s="507"/>
      <c r="C1510" s="855"/>
      <c r="D1510" s="518" t="s">
        <v>16</v>
      </c>
      <c r="E1510" s="518" t="s">
        <v>16</v>
      </c>
      <c r="F1510" s="518" t="s">
        <v>16</v>
      </c>
      <c r="G1510" s="518" t="s">
        <v>16</v>
      </c>
    </row>
    <row r="1511" spans="1:7" ht="15.75" thickBot="1" x14ac:dyDescent="0.3">
      <c r="A1511" s="507"/>
      <c r="B1511" s="507"/>
      <c r="C1511" s="525" t="s">
        <v>104</v>
      </c>
      <c r="D1511" s="526">
        <f>D1512+D1513+D1514+D1515</f>
        <v>0</v>
      </c>
      <c r="E1511" s="526">
        <f>E1512+E1513+E1514+E1515</f>
        <v>0</v>
      </c>
      <c r="F1511" s="526">
        <f>F1512+F1513+F1514+F1515</f>
        <v>0</v>
      </c>
      <c r="G1511" s="526">
        <f>G1512+G1513+G1514+G1515</f>
        <v>0</v>
      </c>
    </row>
    <row r="1512" spans="1:7" ht="15.75" thickBot="1" x14ac:dyDescent="0.3">
      <c r="A1512" s="507"/>
      <c r="B1512" s="507"/>
      <c r="C1512" s="527" t="s">
        <v>51</v>
      </c>
      <c r="D1512" s="526"/>
      <c r="E1512" s="526"/>
      <c r="F1512" s="526"/>
      <c r="G1512" s="526"/>
    </row>
    <row r="1513" spans="1:7" ht="15.75" thickBot="1" x14ac:dyDescent="0.3">
      <c r="A1513" s="507"/>
      <c r="B1513" s="507"/>
      <c r="C1513" s="527" t="s">
        <v>105</v>
      </c>
      <c r="D1513" s="526"/>
      <c r="E1513" s="526"/>
      <c r="F1513" s="526"/>
      <c r="G1513" s="526"/>
    </row>
    <row r="1514" spans="1:7" ht="15.75" thickBot="1" x14ac:dyDescent="0.3">
      <c r="A1514" s="507"/>
      <c r="B1514" s="507"/>
      <c r="C1514" s="527" t="s">
        <v>106</v>
      </c>
      <c r="D1514" s="526"/>
      <c r="E1514" s="526"/>
      <c r="F1514" s="526"/>
      <c r="G1514" s="526"/>
    </row>
    <row r="1515" spans="1:7" ht="15.75" thickBot="1" x14ac:dyDescent="0.3">
      <c r="A1515" s="507"/>
      <c r="B1515" s="507"/>
      <c r="C1515" s="527" t="s">
        <v>107</v>
      </c>
      <c r="D1515" s="526"/>
      <c r="E1515" s="526"/>
      <c r="F1515" s="526"/>
      <c r="G1515" s="526"/>
    </row>
    <row r="1516" spans="1:7" ht="15.75" thickBot="1" x14ac:dyDescent="0.3">
      <c r="A1516" s="507"/>
      <c r="B1516" s="507"/>
      <c r="C1516" s="525" t="s">
        <v>108</v>
      </c>
      <c r="D1516" s="528">
        <f>D1517+D1518+D1519+D1520</f>
        <v>10000</v>
      </c>
      <c r="E1516" s="528">
        <f>E1517+E1518+E1519+E1520</f>
        <v>16792.502</v>
      </c>
      <c r="F1516" s="528">
        <f>F1517+F1518+F1519+F1520</f>
        <v>0</v>
      </c>
      <c r="G1516" s="528">
        <f>G1517+G1518+G1519+G1520</f>
        <v>0</v>
      </c>
    </row>
    <row r="1517" spans="1:7" ht="15.75" thickBot="1" x14ac:dyDescent="0.3">
      <c r="A1517" s="507"/>
      <c r="B1517" s="507"/>
      <c r="C1517" s="527" t="s">
        <v>51</v>
      </c>
      <c r="D1517" s="526">
        <f>+D1503</f>
        <v>10000</v>
      </c>
      <c r="E1517" s="526">
        <f>+E1503</f>
        <v>16792.502</v>
      </c>
      <c r="F1517" s="526">
        <f>+F1503</f>
        <v>0</v>
      </c>
      <c r="G1517" s="526">
        <f>+G1503</f>
        <v>0</v>
      </c>
    </row>
    <row r="1518" spans="1:7" ht="15.75" thickBot="1" x14ac:dyDescent="0.3">
      <c r="A1518" s="507"/>
      <c r="B1518" s="507"/>
      <c r="C1518" s="527" t="s">
        <v>105</v>
      </c>
      <c r="D1518" s="526"/>
      <c r="E1518" s="526"/>
      <c r="F1518" s="526"/>
      <c r="G1518" s="526"/>
    </row>
    <row r="1519" spans="1:7" ht="15.75" thickBot="1" x14ac:dyDescent="0.3">
      <c r="A1519" s="507"/>
      <c r="B1519" s="507"/>
      <c r="C1519" s="527" t="s">
        <v>106</v>
      </c>
      <c r="D1519" s="526"/>
      <c r="E1519" s="526"/>
      <c r="F1519" s="526"/>
      <c r="G1519" s="526"/>
    </row>
    <row r="1520" spans="1:7" ht="15.75" thickBot="1" x14ac:dyDescent="0.3">
      <c r="A1520" s="507"/>
      <c r="B1520" s="507"/>
      <c r="C1520" s="527" t="s">
        <v>107</v>
      </c>
      <c r="D1520" s="526"/>
      <c r="E1520" s="526"/>
      <c r="F1520" s="526"/>
      <c r="G1520" s="526"/>
    </row>
    <row r="1521" spans="1:7" ht="15.75" thickBot="1" x14ac:dyDescent="0.3">
      <c r="A1521" s="507"/>
      <c r="B1521" s="507"/>
      <c r="C1521" s="533" t="s">
        <v>959</v>
      </c>
      <c r="D1521" s="528">
        <f>D1511+D1516</f>
        <v>10000</v>
      </c>
      <c r="E1521" s="528">
        <f>E1511+E1516</f>
        <v>16792.502</v>
      </c>
      <c r="F1521" s="528">
        <f>F1511+F1516</f>
        <v>0</v>
      </c>
      <c r="G1521" s="528">
        <f>G1511+G1516</f>
        <v>0</v>
      </c>
    </row>
    <row r="1522" spans="1:7" ht="34.5" thickBot="1" x14ac:dyDescent="0.3">
      <c r="A1522" s="507"/>
      <c r="B1522" s="507"/>
      <c r="C1522" s="566" t="s">
        <v>960</v>
      </c>
      <c r="D1522" s="515" t="s">
        <v>961</v>
      </c>
      <c r="E1522" s="540" t="s">
        <v>200</v>
      </c>
      <c r="F1522" s="897" t="s">
        <v>962</v>
      </c>
      <c r="G1522" s="878"/>
    </row>
    <row r="1523" spans="1:7" ht="27.6" customHeight="1" thickBot="1" x14ac:dyDescent="0.3">
      <c r="A1523" s="507"/>
      <c r="B1523" s="507"/>
      <c r="C1523" s="217" t="s">
        <v>38</v>
      </c>
      <c r="D1523" s="778" t="s">
        <v>963</v>
      </c>
      <c r="E1523" s="779"/>
      <c r="F1523" s="779"/>
      <c r="G1523" s="650"/>
    </row>
    <row r="1524" spans="1:7" ht="15.75" thickBot="1" x14ac:dyDescent="0.3">
      <c r="A1524" s="507"/>
      <c r="B1524" s="507"/>
      <c r="C1524" s="217" t="s">
        <v>40</v>
      </c>
      <c r="D1524" s="851" t="s">
        <v>747</v>
      </c>
      <c r="E1524" s="852"/>
      <c r="F1524" s="852"/>
      <c r="G1524" s="853"/>
    </row>
    <row r="1525" spans="1:7" x14ac:dyDescent="0.25">
      <c r="A1525" s="507"/>
      <c r="B1525" s="507"/>
      <c r="C1525" s="854"/>
      <c r="D1525" s="516">
        <v>2020</v>
      </c>
      <c r="E1525" s="516">
        <v>2021</v>
      </c>
      <c r="F1525" s="516">
        <v>2022</v>
      </c>
      <c r="G1525" s="516">
        <v>2023</v>
      </c>
    </row>
    <row r="1526" spans="1:7" ht="15.75" thickBot="1" x14ac:dyDescent="0.3">
      <c r="A1526" s="507"/>
      <c r="B1526" s="507"/>
      <c r="C1526" s="855"/>
      <c r="D1526" s="518" t="s">
        <v>16</v>
      </c>
      <c r="E1526" s="518" t="s">
        <v>16</v>
      </c>
      <c r="F1526" s="518" t="s">
        <v>16</v>
      </c>
      <c r="G1526" s="518" t="s">
        <v>16</v>
      </c>
    </row>
    <row r="1527" spans="1:7" ht="15.75" thickBot="1" x14ac:dyDescent="0.3">
      <c r="A1527" s="507"/>
      <c r="B1527" s="507"/>
      <c r="C1527" s="217" t="s">
        <v>42</v>
      </c>
      <c r="D1527" s="565">
        <v>0.2</v>
      </c>
      <c r="E1527" s="565"/>
      <c r="F1527" s="565"/>
      <c r="G1527" s="553"/>
    </row>
    <row r="1528" spans="1:7" ht="15.75" thickBot="1" x14ac:dyDescent="0.3">
      <c r="A1528" s="507"/>
      <c r="B1528" s="507"/>
      <c r="C1528" s="217" t="s">
        <v>43</v>
      </c>
      <c r="D1528" s="522">
        <v>22963.657999999999</v>
      </c>
      <c r="E1528" s="522"/>
      <c r="F1528" s="520"/>
      <c r="G1528" s="520"/>
    </row>
    <row r="1529" spans="1:7" ht="15.75" thickBot="1" x14ac:dyDescent="0.3">
      <c r="A1529" s="507"/>
      <c r="B1529" s="507"/>
      <c r="C1529" s="217" t="s">
        <v>44</v>
      </c>
      <c r="D1529" s="520">
        <f>D1528/D1527</f>
        <v>114818.29</v>
      </c>
      <c r="E1529" s="520" t="e">
        <f>E1528/E1527</f>
        <v>#DIV/0!</v>
      </c>
      <c r="F1529" s="520" t="e">
        <f>F1528/F1527</f>
        <v>#DIV/0!</v>
      </c>
      <c r="G1529" s="520" t="e">
        <f>G1528/G1527</f>
        <v>#DIV/0!</v>
      </c>
    </row>
    <row r="1530" spans="1:7" ht="15.75" thickBot="1" x14ac:dyDescent="0.3">
      <c r="A1530" s="507"/>
      <c r="B1530" s="507"/>
      <c r="C1530" s="217" t="s">
        <v>45</v>
      </c>
      <c r="D1530" s="523" t="e">
        <f t="shared" ref="D1530:G1532" si="59">D1527/C1527-1</f>
        <v>#VALUE!</v>
      </c>
      <c r="E1530" s="523">
        <f t="shared" si="59"/>
        <v>-1</v>
      </c>
      <c r="F1530" s="523" t="e">
        <f t="shared" si="59"/>
        <v>#DIV/0!</v>
      </c>
      <c r="G1530" s="523" t="e">
        <f t="shared" si="59"/>
        <v>#DIV/0!</v>
      </c>
    </row>
    <row r="1531" spans="1:7" ht="15.75" thickBot="1" x14ac:dyDescent="0.3">
      <c r="A1531" s="507"/>
      <c r="B1531" s="507"/>
      <c r="C1531" s="217" t="s">
        <v>47</v>
      </c>
      <c r="D1531" s="523" t="e">
        <f t="shared" si="59"/>
        <v>#VALUE!</v>
      </c>
      <c r="E1531" s="523">
        <f t="shared" si="59"/>
        <v>-1</v>
      </c>
      <c r="F1531" s="523" t="e">
        <f t="shared" si="59"/>
        <v>#DIV/0!</v>
      </c>
      <c r="G1531" s="523" t="e">
        <f t="shared" si="59"/>
        <v>#DIV/0!</v>
      </c>
    </row>
    <row r="1532" spans="1:7" ht="15.75" thickBot="1" x14ac:dyDescent="0.3">
      <c r="A1532" s="507"/>
      <c r="B1532" s="507"/>
      <c r="C1532" s="217" t="s">
        <v>48</v>
      </c>
      <c r="D1532" s="523" t="e">
        <f t="shared" si="59"/>
        <v>#VALUE!</v>
      </c>
      <c r="E1532" s="523" t="e">
        <f t="shared" si="59"/>
        <v>#DIV/0!</v>
      </c>
      <c r="F1532" s="523" t="e">
        <f t="shared" si="59"/>
        <v>#DIV/0!</v>
      </c>
      <c r="G1532" s="523" t="e">
        <f t="shared" si="59"/>
        <v>#DIV/0!</v>
      </c>
    </row>
    <row r="1533" spans="1:7" ht="15.75" thickBot="1" x14ac:dyDescent="0.3">
      <c r="A1533" s="507"/>
      <c r="B1533" s="507"/>
      <c r="C1533" s="856" t="s">
        <v>964</v>
      </c>
      <c r="D1533" s="857"/>
      <c r="E1533" s="857"/>
      <c r="F1533" s="857"/>
      <c r="G1533" s="858"/>
    </row>
    <row r="1534" spans="1:7" x14ac:dyDescent="0.25">
      <c r="A1534" s="507"/>
      <c r="B1534" s="507"/>
      <c r="C1534" s="854"/>
      <c r="D1534" s="516">
        <v>2020</v>
      </c>
      <c r="E1534" s="516">
        <v>2021</v>
      </c>
      <c r="F1534" s="516">
        <v>2022</v>
      </c>
      <c r="G1534" s="516">
        <v>2023</v>
      </c>
    </row>
    <row r="1535" spans="1:7" ht="15.75" thickBot="1" x14ac:dyDescent="0.3">
      <c r="A1535" s="507"/>
      <c r="B1535" s="507"/>
      <c r="C1535" s="855"/>
      <c r="D1535" s="518" t="s">
        <v>16</v>
      </c>
      <c r="E1535" s="518" t="s">
        <v>16</v>
      </c>
      <c r="F1535" s="518" t="s">
        <v>16</v>
      </c>
      <c r="G1535" s="518" t="s">
        <v>16</v>
      </c>
    </row>
    <row r="1536" spans="1:7" ht="15.75" thickBot="1" x14ac:dyDescent="0.3">
      <c r="A1536" s="507"/>
      <c r="B1536" s="507"/>
      <c r="C1536" s="525" t="s">
        <v>104</v>
      </c>
      <c r="D1536" s="526">
        <f>D1537+D1538+D1539+D1540</f>
        <v>0</v>
      </c>
      <c r="E1536" s="526">
        <f>E1537+E1538+E1539+E1540</f>
        <v>0</v>
      </c>
      <c r="F1536" s="526">
        <f>F1537+F1538+F1539+F1540</f>
        <v>0</v>
      </c>
      <c r="G1536" s="526">
        <f>G1537+G1538+G1539+G1540</f>
        <v>0</v>
      </c>
    </row>
    <row r="1537" spans="1:7" ht="15.75" thickBot="1" x14ac:dyDescent="0.3">
      <c r="A1537" s="507"/>
      <c r="B1537" s="507"/>
      <c r="C1537" s="527" t="s">
        <v>51</v>
      </c>
      <c r="D1537" s="526"/>
      <c r="E1537" s="526"/>
      <c r="F1537" s="526"/>
      <c r="G1537" s="526"/>
    </row>
    <row r="1538" spans="1:7" ht="15.75" thickBot="1" x14ac:dyDescent="0.3">
      <c r="A1538" s="507"/>
      <c r="B1538" s="507"/>
      <c r="C1538" s="527" t="s">
        <v>105</v>
      </c>
      <c r="D1538" s="526"/>
      <c r="E1538" s="526"/>
      <c r="F1538" s="526"/>
      <c r="G1538" s="526"/>
    </row>
    <row r="1539" spans="1:7" ht="15.75" thickBot="1" x14ac:dyDescent="0.3">
      <c r="A1539" s="507"/>
      <c r="B1539" s="507"/>
      <c r="C1539" s="527" t="s">
        <v>106</v>
      </c>
      <c r="D1539" s="526"/>
      <c r="E1539" s="526"/>
      <c r="F1539" s="526"/>
      <c r="G1539" s="526"/>
    </row>
    <row r="1540" spans="1:7" ht="15.75" thickBot="1" x14ac:dyDescent="0.3">
      <c r="A1540" s="507"/>
      <c r="B1540" s="507"/>
      <c r="C1540" s="527" t="s">
        <v>107</v>
      </c>
      <c r="D1540" s="526"/>
      <c r="E1540" s="526"/>
      <c r="F1540" s="526"/>
      <c r="G1540" s="526"/>
    </row>
    <row r="1541" spans="1:7" ht="15.75" thickBot="1" x14ac:dyDescent="0.3">
      <c r="A1541" s="507"/>
      <c r="B1541" s="507"/>
      <c r="C1541" s="525" t="s">
        <v>108</v>
      </c>
      <c r="D1541" s="528">
        <f>D1542+D1543+D1544+D1545</f>
        <v>22963.657999999999</v>
      </c>
      <c r="E1541" s="528">
        <f>E1542+E1543+E1544+E1545</f>
        <v>0</v>
      </c>
      <c r="F1541" s="528">
        <f>F1542+F1543+F1544+F1545</f>
        <v>0</v>
      </c>
      <c r="G1541" s="528">
        <f>G1542+G1543+G1544+G1545</f>
        <v>0</v>
      </c>
    </row>
    <row r="1542" spans="1:7" ht="15.75" thickBot="1" x14ac:dyDescent="0.3">
      <c r="A1542" s="507"/>
      <c r="B1542" s="507"/>
      <c r="C1542" s="527" t="s">
        <v>51</v>
      </c>
      <c r="D1542" s="526">
        <f>+D1528</f>
        <v>22963.657999999999</v>
      </c>
      <c r="E1542" s="526">
        <f>+E1528</f>
        <v>0</v>
      </c>
      <c r="F1542" s="526">
        <f>+F1528</f>
        <v>0</v>
      </c>
      <c r="G1542" s="526">
        <f>+G1528</f>
        <v>0</v>
      </c>
    </row>
    <row r="1543" spans="1:7" ht="15.75" thickBot="1" x14ac:dyDescent="0.3">
      <c r="A1543" s="507"/>
      <c r="B1543" s="507"/>
      <c r="C1543" s="527" t="s">
        <v>105</v>
      </c>
      <c r="D1543" s="526"/>
      <c r="E1543" s="526"/>
      <c r="F1543" s="526"/>
      <c r="G1543" s="526"/>
    </row>
    <row r="1544" spans="1:7" ht="15.75" thickBot="1" x14ac:dyDescent="0.3">
      <c r="A1544" s="507"/>
      <c r="B1544" s="507"/>
      <c r="C1544" s="527" t="s">
        <v>106</v>
      </c>
      <c r="D1544" s="526"/>
      <c r="E1544" s="526"/>
      <c r="F1544" s="526"/>
      <c r="G1544" s="526"/>
    </row>
    <row r="1545" spans="1:7" ht="15.75" thickBot="1" x14ac:dyDescent="0.3">
      <c r="A1545" s="507"/>
      <c r="B1545" s="507"/>
      <c r="C1545" s="527" t="s">
        <v>107</v>
      </c>
      <c r="D1545" s="526"/>
      <c r="E1545" s="526"/>
      <c r="F1545" s="526"/>
      <c r="G1545" s="526"/>
    </row>
    <row r="1546" spans="1:7" ht="15.75" thickBot="1" x14ac:dyDescent="0.3">
      <c r="A1546" s="507"/>
      <c r="B1546" s="507"/>
      <c r="C1546" s="533" t="s">
        <v>965</v>
      </c>
      <c r="D1546" s="528">
        <f>D1536+D1541</f>
        <v>22963.657999999999</v>
      </c>
      <c r="E1546" s="528">
        <f>E1536+E1541</f>
        <v>0</v>
      </c>
      <c r="F1546" s="528">
        <f>F1536+F1541</f>
        <v>0</v>
      </c>
      <c r="G1546" s="528">
        <f>G1536+G1541</f>
        <v>0</v>
      </c>
    </row>
    <row r="1547" spans="1:7" ht="45.75" thickBot="1" x14ac:dyDescent="0.3">
      <c r="A1547" s="507"/>
      <c r="B1547" s="507"/>
      <c r="C1547" s="566" t="s">
        <v>966</v>
      </c>
      <c r="D1547" s="515" t="s">
        <v>967</v>
      </c>
      <c r="E1547" s="540" t="s">
        <v>200</v>
      </c>
      <c r="F1547" s="897" t="s">
        <v>968</v>
      </c>
      <c r="G1547" s="878"/>
    </row>
    <row r="1548" spans="1:7" ht="33.6" customHeight="1" thickBot="1" x14ac:dyDescent="0.3">
      <c r="A1548" s="507"/>
      <c r="B1548" s="507"/>
      <c r="C1548" s="217" t="s">
        <v>38</v>
      </c>
      <c r="D1548" s="778" t="s">
        <v>969</v>
      </c>
      <c r="E1548" s="779"/>
      <c r="F1548" s="779"/>
      <c r="G1548" s="650"/>
    </row>
    <row r="1549" spans="1:7" ht="15.75" thickBot="1" x14ac:dyDescent="0.3">
      <c r="A1549" s="507"/>
      <c r="B1549" s="507"/>
      <c r="C1549" s="217" t="s">
        <v>40</v>
      </c>
      <c r="D1549" s="851" t="s">
        <v>752</v>
      </c>
      <c r="E1549" s="852"/>
      <c r="F1549" s="852"/>
      <c r="G1549" s="853"/>
    </row>
    <row r="1550" spans="1:7" x14ac:dyDescent="0.25">
      <c r="A1550" s="507"/>
      <c r="B1550" s="507"/>
      <c r="C1550" s="854"/>
      <c r="D1550" s="516">
        <v>2020</v>
      </c>
      <c r="E1550" s="516">
        <v>2021</v>
      </c>
      <c r="F1550" s="516">
        <v>2022</v>
      </c>
      <c r="G1550" s="516">
        <v>2023</v>
      </c>
    </row>
    <row r="1551" spans="1:7" ht="15.75" thickBot="1" x14ac:dyDescent="0.3">
      <c r="A1551" s="507"/>
      <c r="B1551" s="507"/>
      <c r="C1551" s="855"/>
      <c r="D1551" s="518" t="s">
        <v>16</v>
      </c>
      <c r="E1551" s="518" t="s">
        <v>16</v>
      </c>
      <c r="F1551" s="518" t="s">
        <v>16</v>
      </c>
      <c r="G1551" s="518" t="s">
        <v>16</v>
      </c>
    </row>
    <row r="1552" spans="1:7" ht="15.75" thickBot="1" x14ac:dyDescent="0.3">
      <c r="A1552" s="507"/>
      <c r="B1552" s="507"/>
      <c r="C1552" s="217" t="s">
        <v>42</v>
      </c>
      <c r="D1552" s="565">
        <v>150</v>
      </c>
      <c r="E1552" s="565">
        <v>321</v>
      </c>
      <c r="F1552" s="565"/>
      <c r="G1552" s="553"/>
    </row>
    <row r="1553" spans="1:7" ht="15.75" thickBot="1" x14ac:dyDescent="0.3">
      <c r="A1553" s="507"/>
      <c r="B1553" s="507"/>
      <c r="C1553" s="217" t="s">
        <v>43</v>
      </c>
      <c r="D1553" s="520">
        <v>15000</v>
      </c>
      <c r="E1553" s="520">
        <v>31199.991999999998</v>
      </c>
      <c r="F1553" s="520"/>
      <c r="G1553" s="520"/>
    </row>
    <row r="1554" spans="1:7" ht="15.75" thickBot="1" x14ac:dyDescent="0.3">
      <c r="A1554" s="507"/>
      <c r="B1554" s="507"/>
      <c r="C1554" s="217" t="s">
        <v>44</v>
      </c>
      <c r="D1554" s="520">
        <f>D1553/D1552</f>
        <v>100</v>
      </c>
      <c r="E1554" s="520">
        <f>E1553/E1552</f>
        <v>97.196236760124606</v>
      </c>
      <c r="F1554" s="520" t="e">
        <f>F1553/F1552</f>
        <v>#DIV/0!</v>
      </c>
      <c r="G1554" s="520" t="e">
        <f>G1553/G1552</f>
        <v>#DIV/0!</v>
      </c>
    </row>
    <row r="1555" spans="1:7" ht="15.75" thickBot="1" x14ac:dyDescent="0.3">
      <c r="A1555" s="507"/>
      <c r="B1555" s="507"/>
      <c r="C1555" s="217" t="s">
        <v>45</v>
      </c>
      <c r="D1555" s="523" t="e">
        <f t="shared" ref="D1555:G1557" si="60">D1552/C1552-1</f>
        <v>#VALUE!</v>
      </c>
      <c r="E1555" s="523">
        <f t="shared" si="60"/>
        <v>1.1400000000000001</v>
      </c>
      <c r="F1555" s="523">
        <f t="shared" si="60"/>
        <v>-1</v>
      </c>
      <c r="G1555" s="523" t="e">
        <f t="shared" si="60"/>
        <v>#DIV/0!</v>
      </c>
    </row>
    <row r="1556" spans="1:7" ht="15.75" thickBot="1" x14ac:dyDescent="0.3">
      <c r="A1556" s="507"/>
      <c r="B1556" s="507"/>
      <c r="C1556" s="217" t="s">
        <v>47</v>
      </c>
      <c r="D1556" s="523" t="e">
        <f t="shared" si="60"/>
        <v>#VALUE!</v>
      </c>
      <c r="E1556" s="523">
        <f t="shared" si="60"/>
        <v>1.0799994666666666</v>
      </c>
      <c r="F1556" s="523">
        <f t="shared" si="60"/>
        <v>-1</v>
      </c>
      <c r="G1556" s="523" t="e">
        <f t="shared" si="60"/>
        <v>#DIV/0!</v>
      </c>
    </row>
    <row r="1557" spans="1:7" ht="15.75" thickBot="1" x14ac:dyDescent="0.3">
      <c r="A1557" s="507"/>
      <c r="B1557" s="507"/>
      <c r="C1557" s="217" t="s">
        <v>48</v>
      </c>
      <c r="D1557" s="523" t="e">
        <f t="shared" si="60"/>
        <v>#VALUE!</v>
      </c>
      <c r="E1557" s="523">
        <f t="shared" si="60"/>
        <v>-2.8037632398753898E-2</v>
      </c>
      <c r="F1557" s="523" t="e">
        <f t="shared" si="60"/>
        <v>#DIV/0!</v>
      </c>
      <c r="G1557" s="523" t="e">
        <f t="shared" si="60"/>
        <v>#DIV/0!</v>
      </c>
    </row>
    <row r="1558" spans="1:7" ht="15.75" thickBot="1" x14ac:dyDescent="0.3">
      <c r="A1558" s="507"/>
      <c r="B1558" s="507"/>
      <c r="C1558" s="856" t="s">
        <v>970</v>
      </c>
      <c r="D1558" s="857"/>
      <c r="E1558" s="857"/>
      <c r="F1558" s="857"/>
      <c r="G1558" s="858"/>
    </row>
    <row r="1559" spans="1:7" x14ac:dyDescent="0.25">
      <c r="A1559" s="507"/>
      <c r="B1559" s="507"/>
      <c r="C1559" s="854"/>
      <c r="D1559" s="516">
        <v>2020</v>
      </c>
      <c r="E1559" s="516">
        <v>2021</v>
      </c>
      <c r="F1559" s="516">
        <v>2022</v>
      </c>
      <c r="G1559" s="516">
        <v>2023</v>
      </c>
    </row>
    <row r="1560" spans="1:7" ht="15.75" thickBot="1" x14ac:dyDescent="0.3">
      <c r="A1560" s="507"/>
      <c r="B1560" s="507"/>
      <c r="C1560" s="855"/>
      <c r="D1560" s="518" t="s">
        <v>16</v>
      </c>
      <c r="E1560" s="518" t="s">
        <v>16</v>
      </c>
      <c r="F1560" s="518" t="s">
        <v>16</v>
      </c>
      <c r="G1560" s="518" t="s">
        <v>16</v>
      </c>
    </row>
    <row r="1561" spans="1:7" ht="15.75" thickBot="1" x14ac:dyDescent="0.3">
      <c r="A1561" s="507"/>
      <c r="B1561" s="507"/>
      <c r="C1561" s="525" t="s">
        <v>104</v>
      </c>
      <c r="D1561" s="526">
        <f>D1562+D1563+D1564+D1565</f>
        <v>0</v>
      </c>
      <c r="E1561" s="526">
        <f>E1562+E1563+E1564+E1565</f>
        <v>0</v>
      </c>
      <c r="F1561" s="526">
        <f>F1562+F1563+F1564+F1565</f>
        <v>0</v>
      </c>
      <c r="G1561" s="526">
        <f>G1562+G1563+G1564+G1565</f>
        <v>0</v>
      </c>
    </row>
    <row r="1562" spans="1:7" ht="15.75" thickBot="1" x14ac:dyDescent="0.3">
      <c r="A1562" s="507"/>
      <c r="B1562" s="507"/>
      <c r="C1562" s="527" t="s">
        <v>51</v>
      </c>
      <c r="D1562" s="526"/>
      <c r="E1562" s="526"/>
      <c r="F1562" s="526"/>
      <c r="G1562" s="526"/>
    </row>
    <row r="1563" spans="1:7" ht="15.75" thickBot="1" x14ac:dyDescent="0.3">
      <c r="A1563" s="507"/>
      <c r="B1563" s="507"/>
      <c r="C1563" s="527" t="s">
        <v>105</v>
      </c>
      <c r="D1563" s="526"/>
      <c r="E1563" s="526"/>
      <c r="F1563" s="526"/>
      <c r="G1563" s="526"/>
    </row>
    <row r="1564" spans="1:7" ht="15.75" thickBot="1" x14ac:dyDescent="0.3">
      <c r="A1564" s="507"/>
      <c r="B1564" s="507"/>
      <c r="C1564" s="527" t="s">
        <v>106</v>
      </c>
      <c r="D1564" s="526"/>
      <c r="E1564" s="526"/>
      <c r="F1564" s="526"/>
      <c r="G1564" s="526"/>
    </row>
    <row r="1565" spans="1:7" ht="15.75" thickBot="1" x14ac:dyDescent="0.3">
      <c r="A1565" s="507"/>
      <c r="B1565" s="507"/>
      <c r="C1565" s="527" t="s">
        <v>107</v>
      </c>
      <c r="D1565" s="526"/>
      <c r="E1565" s="526"/>
      <c r="F1565" s="526"/>
      <c r="G1565" s="526"/>
    </row>
    <row r="1566" spans="1:7" ht="15.75" thickBot="1" x14ac:dyDescent="0.3">
      <c r="A1566" s="507"/>
      <c r="B1566" s="507"/>
      <c r="C1566" s="525" t="s">
        <v>108</v>
      </c>
      <c r="D1566" s="528">
        <f>D1567+D1568+D1569+D1570</f>
        <v>15000</v>
      </c>
      <c r="E1566" s="528">
        <f>E1567+E1568+E1569+E1570</f>
        <v>31199.991999999998</v>
      </c>
      <c r="F1566" s="528">
        <f>F1567+F1568+F1569+F1570</f>
        <v>0</v>
      </c>
      <c r="G1566" s="528">
        <f>G1567+G1568+G1569+G1570</f>
        <v>0</v>
      </c>
    </row>
    <row r="1567" spans="1:7" ht="15.75" thickBot="1" x14ac:dyDescent="0.3">
      <c r="A1567" s="507"/>
      <c r="B1567" s="507"/>
      <c r="C1567" s="527" t="s">
        <v>51</v>
      </c>
      <c r="D1567" s="526">
        <f>+D1553</f>
        <v>15000</v>
      </c>
      <c r="E1567" s="526">
        <f>+E1553</f>
        <v>31199.991999999998</v>
      </c>
      <c r="F1567" s="526">
        <f>+F1553</f>
        <v>0</v>
      </c>
      <c r="G1567" s="526">
        <f>+G1553</f>
        <v>0</v>
      </c>
    </row>
    <row r="1568" spans="1:7" ht="15.75" thickBot="1" x14ac:dyDescent="0.3">
      <c r="A1568" s="507"/>
      <c r="B1568" s="507"/>
      <c r="C1568" s="527" t="s">
        <v>105</v>
      </c>
      <c r="D1568" s="526"/>
      <c r="E1568" s="526"/>
      <c r="F1568" s="526"/>
      <c r="G1568" s="526"/>
    </row>
    <row r="1569" spans="1:7" ht="15.75" thickBot="1" x14ac:dyDescent="0.3">
      <c r="A1569" s="507"/>
      <c r="B1569" s="507"/>
      <c r="C1569" s="527" t="s">
        <v>106</v>
      </c>
      <c r="D1569" s="526"/>
      <c r="E1569" s="526"/>
      <c r="F1569" s="526"/>
      <c r="G1569" s="526"/>
    </row>
    <row r="1570" spans="1:7" ht="15.75" thickBot="1" x14ac:dyDescent="0.3">
      <c r="A1570" s="507"/>
      <c r="B1570" s="507"/>
      <c r="C1570" s="527" t="s">
        <v>107</v>
      </c>
      <c r="D1570" s="526"/>
      <c r="E1570" s="526"/>
      <c r="F1570" s="526"/>
      <c r="G1570" s="526"/>
    </row>
    <row r="1571" spans="1:7" ht="15.75" thickBot="1" x14ac:dyDescent="0.3">
      <c r="A1571" s="507"/>
      <c r="B1571" s="507"/>
      <c r="C1571" s="533" t="s">
        <v>971</v>
      </c>
      <c r="D1571" s="528">
        <f>D1561+D1566</f>
        <v>15000</v>
      </c>
      <c r="E1571" s="528">
        <f>E1561+E1566</f>
        <v>31199.991999999998</v>
      </c>
      <c r="F1571" s="528">
        <f>F1561+F1566</f>
        <v>0</v>
      </c>
      <c r="G1571" s="528">
        <f>G1561+G1566</f>
        <v>0</v>
      </c>
    </row>
    <row r="1572" spans="1:7" ht="34.5" thickBot="1" x14ac:dyDescent="0.3">
      <c r="A1572" s="507"/>
      <c r="B1572" s="507"/>
      <c r="C1572" s="566" t="s">
        <v>972</v>
      </c>
      <c r="D1572" s="515" t="s">
        <v>973</v>
      </c>
      <c r="E1572" s="540" t="s">
        <v>200</v>
      </c>
      <c r="F1572" s="897" t="s">
        <v>974</v>
      </c>
      <c r="G1572" s="878"/>
    </row>
    <row r="1573" spans="1:7" ht="29.45" customHeight="1" thickBot="1" x14ac:dyDescent="0.3">
      <c r="A1573" s="507"/>
      <c r="B1573" s="507"/>
      <c r="C1573" s="217" t="s">
        <v>38</v>
      </c>
      <c r="D1573" s="778" t="s">
        <v>975</v>
      </c>
      <c r="E1573" s="779"/>
      <c r="F1573" s="779"/>
      <c r="G1573" s="650"/>
    </row>
    <row r="1574" spans="1:7" ht="15.75" thickBot="1" x14ac:dyDescent="0.3">
      <c r="A1574" s="507"/>
      <c r="B1574" s="507"/>
      <c r="C1574" s="217" t="s">
        <v>40</v>
      </c>
      <c r="D1574" s="851" t="s">
        <v>752</v>
      </c>
      <c r="E1574" s="852"/>
      <c r="F1574" s="852"/>
      <c r="G1574" s="853"/>
    </row>
    <row r="1575" spans="1:7" x14ac:dyDescent="0.25">
      <c r="A1575" s="507"/>
      <c r="B1575" s="507"/>
      <c r="C1575" s="854"/>
      <c r="D1575" s="516">
        <v>2020</v>
      </c>
      <c r="E1575" s="516">
        <v>2021</v>
      </c>
      <c r="F1575" s="516">
        <v>2022</v>
      </c>
      <c r="G1575" s="516">
        <v>2023</v>
      </c>
    </row>
    <row r="1576" spans="1:7" ht="15.75" thickBot="1" x14ac:dyDescent="0.3">
      <c r="A1576" s="507"/>
      <c r="B1576" s="507"/>
      <c r="C1576" s="855"/>
      <c r="D1576" s="518" t="s">
        <v>16</v>
      </c>
      <c r="E1576" s="518" t="s">
        <v>16</v>
      </c>
      <c r="F1576" s="518" t="s">
        <v>16</v>
      </c>
      <c r="G1576" s="518" t="s">
        <v>16</v>
      </c>
    </row>
    <row r="1577" spans="1:7" ht="15.75" thickBot="1" x14ac:dyDescent="0.3">
      <c r="A1577" s="507"/>
      <c r="B1577" s="507"/>
      <c r="C1577" s="217" t="s">
        <v>42</v>
      </c>
      <c r="D1577" s="565">
        <v>200</v>
      </c>
      <c r="E1577" s="565">
        <v>260</v>
      </c>
      <c r="F1577" s="565"/>
      <c r="G1577" s="553"/>
    </row>
    <row r="1578" spans="1:7" ht="15.75" thickBot="1" x14ac:dyDescent="0.3">
      <c r="A1578" s="507"/>
      <c r="B1578" s="507"/>
      <c r="C1578" s="217" t="s">
        <v>43</v>
      </c>
      <c r="D1578" s="520">
        <v>19200.599999999999</v>
      </c>
      <c r="E1578" s="520">
        <v>42979.186999999998</v>
      </c>
      <c r="F1578" s="520"/>
      <c r="G1578" s="520"/>
    </row>
    <row r="1579" spans="1:7" ht="15.75" thickBot="1" x14ac:dyDescent="0.3">
      <c r="A1579" s="507"/>
      <c r="B1579" s="507"/>
      <c r="C1579" s="217" t="s">
        <v>44</v>
      </c>
      <c r="D1579" s="520">
        <f>D1578/D1577</f>
        <v>96.002999999999986</v>
      </c>
      <c r="E1579" s="520">
        <f>E1578/E1577</f>
        <v>165.30456538461539</v>
      </c>
      <c r="F1579" s="520" t="e">
        <f>F1578/F1577</f>
        <v>#DIV/0!</v>
      </c>
      <c r="G1579" s="520" t="e">
        <f>G1578/G1577</f>
        <v>#DIV/0!</v>
      </c>
    </row>
    <row r="1580" spans="1:7" ht="15.75" thickBot="1" x14ac:dyDescent="0.3">
      <c r="A1580" s="507"/>
      <c r="B1580" s="507"/>
      <c r="C1580" s="217" t="s">
        <v>45</v>
      </c>
      <c r="D1580" s="523" t="e">
        <f t="shared" ref="D1580:G1582" si="61">D1577/C1577-1</f>
        <v>#VALUE!</v>
      </c>
      <c r="E1580" s="523">
        <f t="shared" si="61"/>
        <v>0.30000000000000004</v>
      </c>
      <c r="F1580" s="523">
        <f t="shared" si="61"/>
        <v>-1</v>
      </c>
      <c r="G1580" s="523" t="e">
        <f t="shared" si="61"/>
        <v>#DIV/0!</v>
      </c>
    </row>
    <row r="1581" spans="1:7" ht="15.75" thickBot="1" x14ac:dyDescent="0.3">
      <c r="A1581" s="507"/>
      <c r="B1581" s="507"/>
      <c r="C1581" s="217" t="s">
        <v>47</v>
      </c>
      <c r="D1581" s="523" t="e">
        <f t="shared" si="61"/>
        <v>#VALUE!</v>
      </c>
      <c r="E1581" s="523">
        <f t="shared" si="61"/>
        <v>1.2384293719987918</v>
      </c>
      <c r="F1581" s="523">
        <f t="shared" si="61"/>
        <v>-1</v>
      </c>
      <c r="G1581" s="523" t="e">
        <f t="shared" si="61"/>
        <v>#DIV/0!</v>
      </c>
    </row>
    <row r="1582" spans="1:7" ht="15.75" thickBot="1" x14ac:dyDescent="0.3">
      <c r="A1582" s="507"/>
      <c r="B1582" s="507"/>
      <c r="C1582" s="217" t="s">
        <v>48</v>
      </c>
      <c r="D1582" s="523" t="e">
        <f t="shared" si="61"/>
        <v>#VALUE!</v>
      </c>
      <c r="E1582" s="523">
        <f t="shared" si="61"/>
        <v>0.72186874769137854</v>
      </c>
      <c r="F1582" s="523" t="e">
        <f t="shared" si="61"/>
        <v>#DIV/0!</v>
      </c>
      <c r="G1582" s="523" t="e">
        <f t="shared" si="61"/>
        <v>#DIV/0!</v>
      </c>
    </row>
    <row r="1583" spans="1:7" ht="15.75" thickBot="1" x14ac:dyDescent="0.3">
      <c r="A1583" s="507"/>
      <c r="B1583" s="507"/>
      <c r="C1583" s="856" t="s">
        <v>976</v>
      </c>
      <c r="D1583" s="857"/>
      <c r="E1583" s="857"/>
      <c r="F1583" s="857"/>
      <c r="G1583" s="858"/>
    </row>
    <row r="1584" spans="1:7" x14ac:dyDescent="0.25">
      <c r="A1584" s="507"/>
      <c r="B1584" s="507"/>
      <c r="C1584" s="854"/>
      <c r="D1584" s="516">
        <v>2020</v>
      </c>
      <c r="E1584" s="516">
        <v>2021</v>
      </c>
      <c r="F1584" s="516">
        <v>2022</v>
      </c>
      <c r="G1584" s="516">
        <v>2023</v>
      </c>
    </row>
    <row r="1585" spans="1:7" ht="15.75" thickBot="1" x14ac:dyDescent="0.3">
      <c r="A1585" s="507"/>
      <c r="B1585" s="507"/>
      <c r="C1585" s="855"/>
      <c r="D1585" s="518" t="s">
        <v>16</v>
      </c>
      <c r="E1585" s="518" t="s">
        <v>16</v>
      </c>
      <c r="F1585" s="518" t="s">
        <v>16</v>
      </c>
      <c r="G1585" s="518" t="s">
        <v>16</v>
      </c>
    </row>
    <row r="1586" spans="1:7" ht="15.75" thickBot="1" x14ac:dyDescent="0.3">
      <c r="A1586" s="507"/>
      <c r="B1586" s="507"/>
      <c r="C1586" s="525" t="s">
        <v>104</v>
      </c>
      <c r="D1586" s="526">
        <f>D1587+D1588+D1589+D1590</f>
        <v>0</v>
      </c>
      <c r="E1586" s="526">
        <f>E1587+E1588+E1589+E1590</f>
        <v>0</v>
      </c>
      <c r="F1586" s="526">
        <f>F1587+F1588+F1589+F1590</f>
        <v>0</v>
      </c>
      <c r="G1586" s="526">
        <f>G1587+G1588+G1589+G1590</f>
        <v>0</v>
      </c>
    </row>
    <row r="1587" spans="1:7" ht="15.75" thickBot="1" x14ac:dyDescent="0.3">
      <c r="A1587" s="507"/>
      <c r="B1587" s="507"/>
      <c r="C1587" s="527" t="s">
        <v>51</v>
      </c>
      <c r="D1587" s="526"/>
      <c r="E1587" s="526"/>
      <c r="F1587" s="526"/>
      <c r="G1587" s="526"/>
    </row>
    <row r="1588" spans="1:7" ht="15.75" thickBot="1" x14ac:dyDescent="0.3">
      <c r="A1588" s="507"/>
      <c r="B1588" s="507"/>
      <c r="C1588" s="527" t="s">
        <v>105</v>
      </c>
      <c r="D1588" s="526"/>
      <c r="E1588" s="526"/>
      <c r="F1588" s="526"/>
      <c r="G1588" s="526"/>
    </row>
    <row r="1589" spans="1:7" ht="15.75" thickBot="1" x14ac:dyDescent="0.3">
      <c r="A1589" s="507"/>
      <c r="B1589" s="507"/>
      <c r="C1589" s="527" t="s">
        <v>106</v>
      </c>
      <c r="D1589" s="526"/>
      <c r="E1589" s="526"/>
      <c r="F1589" s="526"/>
      <c r="G1589" s="526"/>
    </row>
    <row r="1590" spans="1:7" ht="15.75" thickBot="1" x14ac:dyDescent="0.3">
      <c r="A1590" s="507"/>
      <c r="B1590" s="507"/>
      <c r="C1590" s="527" t="s">
        <v>107</v>
      </c>
      <c r="D1590" s="526"/>
      <c r="E1590" s="526"/>
      <c r="F1590" s="526"/>
      <c r="G1590" s="526"/>
    </row>
    <row r="1591" spans="1:7" ht="15.75" thickBot="1" x14ac:dyDescent="0.3">
      <c r="A1591" s="507"/>
      <c r="B1591" s="507"/>
      <c r="C1591" s="525" t="s">
        <v>108</v>
      </c>
      <c r="D1591" s="528">
        <f>D1592+D1593+D1594+D1595</f>
        <v>19200.599999999999</v>
      </c>
      <c r="E1591" s="528">
        <f>E1592+E1593+E1594+E1595</f>
        <v>42979.186999999998</v>
      </c>
      <c r="F1591" s="528">
        <f>F1592+F1593+F1594+F1595</f>
        <v>0</v>
      </c>
      <c r="G1591" s="528">
        <f>G1592+G1593+G1594+G1595</f>
        <v>0</v>
      </c>
    </row>
    <row r="1592" spans="1:7" ht="15.75" thickBot="1" x14ac:dyDescent="0.3">
      <c r="A1592" s="507"/>
      <c r="B1592" s="507"/>
      <c r="C1592" s="527" t="s">
        <v>51</v>
      </c>
      <c r="D1592" s="526">
        <f>+D1578</f>
        <v>19200.599999999999</v>
      </c>
      <c r="E1592" s="526">
        <f>+E1578</f>
        <v>42979.186999999998</v>
      </c>
      <c r="F1592" s="526">
        <f>+F1578</f>
        <v>0</v>
      </c>
      <c r="G1592" s="526">
        <f>+G1578</f>
        <v>0</v>
      </c>
    </row>
    <row r="1593" spans="1:7" ht="15.75" thickBot="1" x14ac:dyDescent="0.3">
      <c r="A1593" s="507"/>
      <c r="B1593" s="507"/>
      <c r="C1593" s="527" t="s">
        <v>105</v>
      </c>
      <c r="D1593" s="526"/>
      <c r="E1593" s="526"/>
      <c r="F1593" s="526"/>
      <c r="G1593" s="526"/>
    </row>
    <row r="1594" spans="1:7" ht="15.75" thickBot="1" x14ac:dyDescent="0.3">
      <c r="A1594" s="507"/>
      <c r="B1594" s="507"/>
      <c r="C1594" s="527" t="s">
        <v>106</v>
      </c>
      <c r="D1594" s="526"/>
      <c r="E1594" s="526"/>
      <c r="F1594" s="526"/>
      <c r="G1594" s="526"/>
    </row>
    <row r="1595" spans="1:7" ht="15.75" thickBot="1" x14ac:dyDescent="0.3">
      <c r="A1595" s="507"/>
      <c r="B1595" s="507"/>
      <c r="C1595" s="527" t="s">
        <v>107</v>
      </c>
      <c r="D1595" s="526"/>
      <c r="E1595" s="526"/>
      <c r="F1595" s="526"/>
      <c r="G1595" s="526"/>
    </row>
    <row r="1596" spans="1:7" ht="15.75" thickBot="1" x14ac:dyDescent="0.3">
      <c r="A1596" s="507"/>
      <c r="B1596" s="507"/>
      <c r="C1596" s="533" t="s">
        <v>977</v>
      </c>
      <c r="D1596" s="528">
        <f>D1586+D1591</f>
        <v>19200.599999999999</v>
      </c>
      <c r="E1596" s="528">
        <f>E1586+E1591</f>
        <v>42979.186999999998</v>
      </c>
      <c r="F1596" s="528">
        <f>F1586+F1591</f>
        <v>0</v>
      </c>
      <c r="G1596" s="528">
        <f>G1586+G1591</f>
        <v>0</v>
      </c>
    </row>
    <row r="1597" spans="1:7" ht="34.5" thickBot="1" x14ac:dyDescent="0.3">
      <c r="A1597" s="507"/>
      <c r="B1597" s="507"/>
      <c r="C1597" s="566" t="s">
        <v>978</v>
      </c>
      <c r="D1597" s="515" t="s">
        <v>979</v>
      </c>
      <c r="E1597" s="540" t="s">
        <v>200</v>
      </c>
      <c r="F1597" s="897" t="s">
        <v>980</v>
      </c>
      <c r="G1597" s="878"/>
    </row>
    <row r="1598" spans="1:7" ht="27.6" customHeight="1" thickBot="1" x14ac:dyDescent="0.3">
      <c r="A1598" s="507"/>
      <c r="B1598" s="507"/>
      <c r="C1598" s="217" t="s">
        <v>38</v>
      </c>
      <c r="D1598" s="778" t="s">
        <v>981</v>
      </c>
      <c r="E1598" s="779"/>
      <c r="F1598" s="779"/>
      <c r="G1598" s="650"/>
    </row>
    <row r="1599" spans="1:7" ht="15.75" thickBot="1" x14ac:dyDescent="0.3">
      <c r="A1599" s="507"/>
      <c r="B1599" s="507"/>
      <c r="C1599" s="217" t="s">
        <v>40</v>
      </c>
      <c r="D1599" s="851" t="s">
        <v>752</v>
      </c>
      <c r="E1599" s="852"/>
      <c r="F1599" s="852"/>
      <c r="G1599" s="853"/>
    </row>
    <row r="1600" spans="1:7" x14ac:dyDescent="0.25">
      <c r="A1600" s="507"/>
      <c r="B1600" s="507"/>
      <c r="C1600" s="854"/>
      <c r="D1600" s="516">
        <v>2020</v>
      </c>
      <c r="E1600" s="516">
        <v>2021</v>
      </c>
      <c r="F1600" s="516">
        <v>2022</v>
      </c>
      <c r="G1600" s="516">
        <v>2023</v>
      </c>
    </row>
    <row r="1601" spans="1:7" ht="15.75" thickBot="1" x14ac:dyDescent="0.3">
      <c r="A1601" s="507"/>
      <c r="B1601" s="507"/>
      <c r="C1601" s="855"/>
      <c r="D1601" s="518" t="s">
        <v>16</v>
      </c>
      <c r="E1601" s="518" t="s">
        <v>16</v>
      </c>
      <c r="F1601" s="518" t="s">
        <v>16</v>
      </c>
      <c r="G1601" s="518" t="s">
        <v>16</v>
      </c>
    </row>
    <row r="1602" spans="1:7" ht="15.75" thickBot="1" x14ac:dyDescent="0.3">
      <c r="A1602" s="507"/>
      <c r="B1602" s="507"/>
      <c r="C1602" s="217" t="s">
        <v>42</v>
      </c>
      <c r="D1602" s="565">
        <v>100</v>
      </c>
      <c r="E1602" s="565">
        <v>100</v>
      </c>
      <c r="F1602" s="565"/>
      <c r="G1602" s="553"/>
    </row>
    <row r="1603" spans="1:7" ht="15.75" thickBot="1" x14ac:dyDescent="0.3">
      <c r="A1603" s="507"/>
      <c r="B1603" s="507"/>
      <c r="C1603" s="217" t="s">
        <v>43</v>
      </c>
      <c r="D1603" s="520">
        <v>10000</v>
      </c>
      <c r="E1603" s="520">
        <v>16559.105</v>
      </c>
      <c r="F1603" s="520"/>
      <c r="G1603" s="520"/>
    </row>
    <row r="1604" spans="1:7" ht="15.75" thickBot="1" x14ac:dyDescent="0.3">
      <c r="A1604" s="507"/>
      <c r="B1604" s="507"/>
      <c r="C1604" s="217" t="s">
        <v>44</v>
      </c>
      <c r="D1604" s="520">
        <f>D1603/D1602</f>
        <v>100</v>
      </c>
      <c r="E1604" s="520">
        <f>E1603/E1602</f>
        <v>165.59105</v>
      </c>
      <c r="F1604" s="520" t="e">
        <f>F1603/F1602</f>
        <v>#DIV/0!</v>
      </c>
      <c r="G1604" s="520" t="e">
        <f>G1603/G1602</f>
        <v>#DIV/0!</v>
      </c>
    </row>
    <row r="1605" spans="1:7" ht="15.75" thickBot="1" x14ac:dyDescent="0.3">
      <c r="A1605" s="507"/>
      <c r="B1605" s="507"/>
      <c r="C1605" s="217" t="s">
        <v>45</v>
      </c>
      <c r="D1605" s="523" t="e">
        <f t="shared" ref="D1605:G1607" si="62">D1602/C1602-1</f>
        <v>#VALUE!</v>
      </c>
      <c r="E1605" s="523">
        <f t="shared" si="62"/>
        <v>0</v>
      </c>
      <c r="F1605" s="523">
        <f t="shared" si="62"/>
        <v>-1</v>
      </c>
      <c r="G1605" s="523" t="e">
        <f t="shared" si="62"/>
        <v>#DIV/0!</v>
      </c>
    </row>
    <row r="1606" spans="1:7" ht="15.75" thickBot="1" x14ac:dyDescent="0.3">
      <c r="A1606" s="507"/>
      <c r="B1606" s="507"/>
      <c r="C1606" s="217" t="s">
        <v>47</v>
      </c>
      <c r="D1606" s="523" t="e">
        <f t="shared" si="62"/>
        <v>#VALUE!</v>
      </c>
      <c r="E1606" s="523">
        <f t="shared" si="62"/>
        <v>0.65591050000000006</v>
      </c>
      <c r="F1606" s="523">
        <f t="shared" si="62"/>
        <v>-1</v>
      </c>
      <c r="G1606" s="523" t="e">
        <f t="shared" si="62"/>
        <v>#DIV/0!</v>
      </c>
    </row>
    <row r="1607" spans="1:7" ht="15.75" thickBot="1" x14ac:dyDescent="0.3">
      <c r="A1607" s="507"/>
      <c r="B1607" s="507"/>
      <c r="C1607" s="217" t="s">
        <v>48</v>
      </c>
      <c r="D1607" s="523" t="e">
        <f t="shared" si="62"/>
        <v>#VALUE!</v>
      </c>
      <c r="E1607" s="523">
        <f t="shared" si="62"/>
        <v>0.65591050000000006</v>
      </c>
      <c r="F1607" s="523" t="e">
        <f t="shared" si="62"/>
        <v>#DIV/0!</v>
      </c>
      <c r="G1607" s="523" t="e">
        <f t="shared" si="62"/>
        <v>#DIV/0!</v>
      </c>
    </row>
    <row r="1608" spans="1:7" ht="15.75" thickBot="1" x14ac:dyDescent="0.3">
      <c r="A1608" s="507"/>
      <c r="B1608" s="507"/>
      <c r="C1608" s="856" t="s">
        <v>982</v>
      </c>
      <c r="D1608" s="857"/>
      <c r="E1608" s="857"/>
      <c r="F1608" s="857"/>
      <c r="G1608" s="858"/>
    </row>
    <row r="1609" spans="1:7" x14ac:dyDescent="0.25">
      <c r="A1609" s="507"/>
      <c r="B1609" s="507"/>
      <c r="C1609" s="854"/>
      <c r="D1609" s="516">
        <v>2020</v>
      </c>
      <c r="E1609" s="516">
        <v>2021</v>
      </c>
      <c r="F1609" s="516">
        <v>2022</v>
      </c>
      <c r="G1609" s="516">
        <v>2023</v>
      </c>
    </row>
    <row r="1610" spans="1:7" ht="15.75" thickBot="1" x14ac:dyDescent="0.3">
      <c r="A1610" s="507"/>
      <c r="B1610" s="507"/>
      <c r="C1610" s="855"/>
      <c r="D1610" s="518" t="s">
        <v>16</v>
      </c>
      <c r="E1610" s="518" t="s">
        <v>16</v>
      </c>
      <c r="F1610" s="518" t="s">
        <v>16</v>
      </c>
      <c r="G1610" s="518" t="s">
        <v>16</v>
      </c>
    </row>
    <row r="1611" spans="1:7" ht="15.75" thickBot="1" x14ac:dyDescent="0.3">
      <c r="A1611" s="507"/>
      <c r="B1611" s="507"/>
      <c r="C1611" s="525" t="s">
        <v>104</v>
      </c>
      <c r="D1611" s="526">
        <f>D1612+D1613+D1614+D1615</f>
        <v>0</v>
      </c>
      <c r="E1611" s="526">
        <f>E1612+E1613+E1614+E1615</f>
        <v>0</v>
      </c>
      <c r="F1611" s="526">
        <f>F1612+F1613+F1614+F1615</f>
        <v>0</v>
      </c>
      <c r="G1611" s="526">
        <f>G1612+G1613+G1614+G1615</f>
        <v>0</v>
      </c>
    </row>
    <row r="1612" spans="1:7" ht="15.75" thickBot="1" x14ac:dyDescent="0.3">
      <c r="A1612" s="507"/>
      <c r="B1612" s="507"/>
      <c r="C1612" s="527" t="s">
        <v>51</v>
      </c>
      <c r="D1612" s="526"/>
      <c r="E1612" s="526"/>
      <c r="F1612" s="526"/>
      <c r="G1612" s="526"/>
    </row>
    <row r="1613" spans="1:7" ht="15.75" thickBot="1" x14ac:dyDescent="0.3">
      <c r="A1613" s="507"/>
      <c r="B1613" s="507"/>
      <c r="C1613" s="527" t="s">
        <v>105</v>
      </c>
      <c r="D1613" s="526"/>
      <c r="E1613" s="526"/>
      <c r="F1613" s="526"/>
      <c r="G1613" s="526"/>
    </row>
    <row r="1614" spans="1:7" ht="15.75" thickBot="1" x14ac:dyDescent="0.3">
      <c r="A1614" s="507"/>
      <c r="B1614" s="507"/>
      <c r="C1614" s="527" t="s">
        <v>106</v>
      </c>
      <c r="D1614" s="526"/>
      <c r="E1614" s="526"/>
      <c r="F1614" s="526"/>
      <c r="G1614" s="526"/>
    </row>
    <row r="1615" spans="1:7" ht="15.75" thickBot="1" x14ac:dyDescent="0.3">
      <c r="A1615" s="507"/>
      <c r="B1615" s="507"/>
      <c r="C1615" s="527" t="s">
        <v>107</v>
      </c>
      <c r="D1615" s="526"/>
      <c r="E1615" s="526"/>
      <c r="F1615" s="526"/>
      <c r="G1615" s="526"/>
    </row>
    <row r="1616" spans="1:7" ht="15.75" thickBot="1" x14ac:dyDescent="0.3">
      <c r="A1616" s="507"/>
      <c r="B1616" s="507"/>
      <c r="C1616" s="525" t="s">
        <v>108</v>
      </c>
      <c r="D1616" s="528">
        <f>D1617+D1618+D1619+D1620</f>
        <v>10000</v>
      </c>
      <c r="E1616" s="528">
        <f>E1617+E1618+E1619+E1620</f>
        <v>16559.105</v>
      </c>
      <c r="F1616" s="528">
        <f>F1617+F1618+F1619+F1620</f>
        <v>0</v>
      </c>
      <c r="G1616" s="528">
        <f>G1617+G1618+G1619+G1620</f>
        <v>0</v>
      </c>
    </row>
    <row r="1617" spans="1:7" ht="15.75" thickBot="1" x14ac:dyDescent="0.3">
      <c r="A1617" s="507"/>
      <c r="B1617" s="507"/>
      <c r="C1617" s="527" t="s">
        <v>51</v>
      </c>
      <c r="D1617" s="526">
        <f>+D1603</f>
        <v>10000</v>
      </c>
      <c r="E1617" s="526">
        <f>+E1603</f>
        <v>16559.105</v>
      </c>
      <c r="F1617" s="526">
        <f>+F1603</f>
        <v>0</v>
      </c>
      <c r="G1617" s="526">
        <f>+G1603</f>
        <v>0</v>
      </c>
    </row>
    <row r="1618" spans="1:7" ht="15.75" thickBot="1" x14ac:dyDescent="0.3">
      <c r="A1618" s="507"/>
      <c r="B1618" s="507"/>
      <c r="C1618" s="527" t="s">
        <v>105</v>
      </c>
      <c r="D1618" s="526"/>
      <c r="E1618" s="526"/>
      <c r="F1618" s="526"/>
      <c r="G1618" s="526"/>
    </row>
    <row r="1619" spans="1:7" ht="15.75" thickBot="1" x14ac:dyDescent="0.3">
      <c r="A1619" s="507"/>
      <c r="B1619" s="507"/>
      <c r="C1619" s="527" t="s">
        <v>106</v>
      </c>
      <c r="D1619" s="526"/>
      <c r="E1619" s="526"/>
      <c r="F1619" s="526"/>
      <c r="G1619" s="526"/>
    </row>
    <row r="1620" spans="1:7" ht="15.75" thickBot="1" x14ac:dyDescent="0.3">
      <c r="A1620" s="507"/>
      <c r="B1620" s="507"/>
      <c r="C1620" s="527" t="s">
        <v>107</v>
      </c>
      <c r="D1620" s="526"/>
      <c r="E1620" s="526"/>
      <c r="F1620" s="526"/>
      <c r="G1620" s="526"/>
    </row>
    <row r="1621" spans="1:7" ht="15.75" thickBot="1" x14ac:dyDescent="0.3">
      <c r="A1621" s="507"/>
      <c r="B1621" s="507"/>
      <c r="C1621" s="533" t="s">
        <v>983</v>
      </c>
      <c r="D1621" s="528">
        <f>D1611+D1616</f>
        <v>10000</v>
      </c>
      <c r="E1621" s="528">
        <f>E1611+E1616</f>
        <v>16559.105</v>
      </c>
      <c r="F1621" s="528">
        <f>F1611+F1616</f>
        <v>0</v>
      </c>
      <c r="G1621" s="528">
        <f>G1611+G1616</f>
        <v>0</v>
      </c>
    </row>
    <row r="1622" spans="1:7" ht="34.5" thickBot="1" x14ac:dyDescent="0.3">
      <c r="A1622" s="507"/>
      <c r="B1622" s="507"/>
      <c r="C1622" s="566" t="s">
        <v>984</v>
      </c>
      <c r="D1622" s="515" t="s">
        <v>985</v>
      </c>
      <c r="E1622" s="540" t="s">
        <v>200</v>
      </c>
      <c r="F1622" s="897" t="s">
        <v>986</v>
      </c>
      <c r="G1622" s="878"/>
    </row>
    <row r="1623" spans="1:7" ht="28.9" customHeight="1" thickBot="1" x14ac:dyDescent="0.3">
      <c r="A1623" s="507"/>
      <c r="B1623" s="507"/>
      <c r="C1623" s="217" t="s">
        <v>38</v>
      </c>
      <c r="D1623" s="778" t="s">
        <v>987</v>
      </c>
      <c r="E1623" s="779"/>
      <c r="F1623" s="779"/>
      <c r="G1623" s="650"/>
    </row>
    <row r="1624" spans="1:7" ht="15.75" thickBot="1" x14ac:dyDescent="0.3">
      <c r="A1624" s="507"/>
      <c r="B1624" s="507"/>
      <c r="C1624" s="217" t="s">
        <v>40</v>
      </c>
      <c r="D1624" s="851" t="s">
        <v>752</v>
      </c>
      <c r="E1624" s="852"/>
      <c r="F1624" s="852"/>
      <c r="G1624" s="853"/>
    </row>
    <row r="1625" spans="1:7" x14ac:dyDescent="0.25">
      <c r="A1625" s="507"/>
      <c r="B1625" s="507"/>
      <c r="C1625" s="854"/>
      <c r="D1625" s="516">
        <v>2020</v>
      </c>
      <c r="E1625" s="516">
        <v>2021</v>
      </c>
      <c r="F1625" s="516">
        <v>2022</v>
      </c>
      <c r="G1625" s="516">
        <v>2023</v>
      </c>
    </row>
    <row r="1626" spans="1:7" ht="15.75" thickBot="1" x14ac:dyDescent="0.3">
      <c r="A1626" s="507"/>
      <c r="B1626" s="507"/>
      <c r="C1626" s="855"/>
      <c r="D1626" s="518" t="s">
        <v>16</v>
      </c>
      <c r="E1626" s="518" t="s">
        <v>16</v>
      </c>
      <c r="F1626" s="518" t="s">
        <v>16</v>
      </c>
      <c r="G1626" s="518" t="s">
        <v>16</v>
      </c>
    </row>
    <row r="1627" spans="1:7" ht="15.75" thickBot="1" x14ac:dyDescent="0.3">
      <c r="A1627" s="507"/>
      <c r="B1627" s="507"/>
      <c r="C1627" s="217" t="s">
        <v>42</v>
      </c>
      <c r="D1627" s="565">
        <v>80</v>
      </c>
      <c r="E1627" s="565">
        <v>100</v>
      </c>
      <c r="F1627" s="565"/>
      <c r="G1627" s="553"/>
    </row>
    <row r="1628" spans="1:7" ht="15.75" thickBot="1" x14ac:dyDescent="0.3">
      <c r="A1628" s="507"/>
      <c r="B1628" s="507"/>
      <c r="C1628" s="217" t="s">
        <v>43</v>
      </c>
      <c r="D1628" s="520">
        <v>10000</v>
      </c>
      <c r="E1628" s="520">
        <v>18597.407999999999</v>
      </c>
      <c r="F1628" s="520"/>
      <c r="G1628" s="520"/>
    </row>
    <row r="1629" spans="1:7" ht="15.75" thickBot="1" x14ac:dyDescent="0.3">
      <c r="A1629" s="507"/>
      <c r="B1629" s="507"/>
      <c r="C1629" s="217" t="s">
        <v>44</v>
      </c>
      <c r="D1629" s="520">
        <f>D1628/D1627</f>
        <v>125</v>
      </c>
      <c r="E1629" s="520">
        <f>E1628/E1627</f>
        <v>185.97407999999999</v>
      </c>
      <c r="F1629" s="520" t="e">
        <f>F1628/F1627</f>
        <v>#DIV/0!</v>
      </c>
      <c r="G1629" s="520" t="e">
        <f>G1628/G1627</f>
        <v>#DIV/0!</v>
      </c>
    </row>
    <row r="1630" spans="1:7" ht="15.75" thickBot="1" x14ac:dyDescent="0.3">
      <c r="A1630" s="507"/>
      <c r="B1630" s="507"/>
      <c r="C1630" s="217" t="s">
        <v>45</v>
      </c>
      <c r="D1630" s="523" t="e">
        <f t="shared" ref="D1630:G1632" si="63">D1627/C1627-1</f>
        <v>#VALUE!</v>
      </c>
      <c r="E1630" s="523">
        <f t="shared" si="63"/>
        <v>0.25</v>
      </c>
      <c r="F1630" s="523">
        <f t="shared" si="63"/>
        <v>-1</v>
      </c>
      <c r="G1630" s="523" t="e">
        <f t="shared" si="63"/>
        <v>#DIV/0!</v>
      </c>
    </row>
    <row r="1631" spans="1:7" ht="15.75" thickBot="1" x14ac:dyDescent="0.3">
      <c r="A1631" s="507"/>
      <c r="B1631" s="507"/>
      <c r="C1631" s="217" t="s">
        <v>47</v>
      </c>
      <c r="D1631" s="523" t="e">
        <f t="shared" si="63"/>
        <v>#VALUE!</v>
      </c>
      <c r="E1631" s="523">
        <f t="shared" si="63"/>
        <v>0.85974079999999997</v>
      </c>
      <c r="F1631" s="523">
        <f t="shared" si="63"/>
        <v>-1</v>
      </c>
      <c r="G1631" s="523" t="e">
        <f t="shared" si="63"/>
        <v>#DIV/0!</v>
      </c>
    </row>
    <row r="1632" spans="1:7" ht="15.75" thickBot="1" x14ac:dyDescent="0.3">
      <c r="A1632" s="507"/>
      <c r="B1632" s="507"/>
      <c r="C1632" s="217" t="s">
        <v>48</v>
      </c>
      <c r="D1632" s="523" t="e">
        <f t="shared" si="63"/>
        <v>#VALUE!</v>
      </c>
      <c r="E1632" s="523">
        <f t="shared" si="63"/>
        <v>0.48779263999999989</v>
      </c>
      <c r="F1632" s="523" t="e">
        <f t="shared" si="63"/>
        <v>#DIV/0!</v>
      </c>
      <c r="G1632" s="523" t="e">
        <f t="shared" si="63"/>
        <v>#DIV/0!</v>
      </c>
    </row>
    <row r="1633" spans="1:7" ht="15.75" thickBot="1" x14ac:dyDescent="0.3">
      <c r="A1633" s="507"/>
      <c r="B1633" s="507"/>
      <c r="C1633" s="856" t="s">
        <v>988</v>
      </c>
      <c r="D1633" s="857"/>
      <c r="E1633" s="857"/>
      <c r="F1633" s="857"/>
      <c r="G1633" s="858"/>
    </row>
    <row r="1634" spans="1:7" x14ac:dyDescent="0.25">
      <c r="A1634" s="507"/>
      <c r="B1634" s="507"/>
      <c r="C1634" s="854"/>
      <c r="D1634" s="516">
        <v>2020</v>
      </c>
      <c r="E1634" s="516">
        <v>2021</v>
      </c>
      <c r="F1634" s="516">
        <v>2022</v>
      </c>
      <c r="G1634" s="516">
        <v>2023</v>
      </c>
    </row>
    <row r="1635" spans="1:7" ht="15.75" thickBot="1" x14ac:dyDescent="0.3">
      <c r="A1635" s="507"/>
      <c r="B1635" s="507"/>
      <c r="C1635" s="855"/>
      <c r="D1635" s="518" t="s">
        <v>16</v>
      </c>
      <c r="E1635" s="518" t="s">
        <v>16</v>
      </c>
      <c r="F1635" s="518" t="s">
        <v>16</v>
      </c>
      <c r="G1635" s="518" t="s">
        <v>16</v>
      </c>
    </row>
    <row r="1636" spans="1:7" ht="15.75" thickBot="1" x14ac:dyDescent="0.3">
      <c r="A1636" s="507"/>
      <c r="B1636" s="507"/>
      <c r="C1636" s="525" t="s">
        <v>104</v>
      </c>
      <c r="D1636" s="526">
        <f>D1637+D1638+D1639+D1640</f>
        <v>0</v>
      </c>
      <c r="E1636" s="526">
        <f>E1637+E1638+E1639+E1640</f>
        <v>0</v>
      </c>
      <c r="F1636" s="526">
        <f>F1637+F1638+F1639+F1640</f>
        <v>0</v>
      </c>
      <c r="G1636" s="526">
        <f>G1637+G1638+G1639+G1640</f>
        <v>0</v>
      </c>
    </row>
    <row r="1637" spans="1:7" ht="15.75" thickBot="1" x14ac:dyDescent="0.3">
      <c r="A1637" s="507"/>
      <c r="B1637" s="507"/>
      <c r="C1637" s="527" t="s">
        <v>51</v>
      </c>
      <c r="D1637" s="526"/>
      <c r="E1637" s="526"/>
      <c r="F1637" s="526"/>
      <c r="G1637" s="526"/>
    </row>
    <row r="1638" spans="1:7" ht="15.75" thickBot="1" x14ac:dyDescent="0.3">
      <c r="A1638" s="507"/>
      <c r="B1638" s="507"/>
      <c r="C1638" s="527" t="s">
        <v>105</v>
      </c>
      <c r="D1638" s="526"/>
      <c r="E1638" s="526"/>
      <c r="F1638" s="526"/>
      <c r="G1638" s="526"/>
    </row>
    <row r="1639" spans="1:7" ht="15.75" thickBot="1" x14ac:dyDescent="0.3">
      <c r="A1639" s="507"/>
      <c r="B1639" s="507"/>
      <c r="C1639" s="527" t="s">
        <v>106</v>
      </c>
      <c r="D1639" s="526"/>
      <c r="E1639" s="526"/>
      <c r="F1639" s="526"/>
      <c r="G1639" s="526"/>
    </row>
    <row r="1640" spans="1:7" ht="15.75" thickBot="1" x14ac:dyDescent="0.3">
      <c r="A1640" s="507"/>
      <c r="B1640" s="507"/>
      <c r="C1640" s="527" t="s">
        <v>107</v>
      </c>
      <c r="D1640" s="526"/>
      <c r="E1640" s="526"/>
      <c r="F1640" s="526"/>
      <c r="G1640" s="526"/>
    </row>
    <row r="1641" spans="1:7" ht="15.75" thickBot="1" x14ac:dyDescent="0.3">
      <c r="A1641" s="507"/>
      <c r="B1641" s="507"/>
      <c r="C1641" s="525" t="s">
        <v>108</v>
      </c>
      <c r="D1641" s="528">
        <f>D1642+D1643+D1644+D1645</f>
        <v>10000</v>
      </c>
      <c r="E1641" s="528">
        <f>E1642+E1643+E1644+E1645</f>
        <v>18597.407999999999</v>
      </c>
      <c r="F1641" s="528">
        <f>F1642+F1643+F1644+F1645</f>
        <v>0</v>
      </c>
      <c r="G1641" s="528">
        <f>G1642+G1643+G1644+G1645</f>
        <v>0</v>
      </c>
    </row>
    <row r="1642" spans="1:7" ht="15.75" thickBot="1" x14ac:dyDescent="0.3">
      <c r="A1642" s="507"/>
      <c r="B1642" s="507"/>
      <c r="C1642" s="527" t="s">
        <v>51</v>
      </c>
      <c r="D1642" s="526">
        <f>+D1628</f>
        <v>10000</v>
      </c>
      <c r="E1642" s="526">
        <f>+E1628</f>
        <v>18597.407999999999</v>
      </c>
      <c r="F1642" s="526">
        <f>+F1628</f>
        <v>0</v>
      </c>
      <c r="G1642" s="526">
        <f>+G1628</f>
        <v>0</v>
      </c>
    </row>
    <row r="1643" spans="1:7" ht="15.75" thickBot="1" x14ac:dyDescent="0.3">
      <c r="A1643" s="507"/>
      <c r="B1643" s="507"/>
      <c r="C1643" s="527" t="s">
        <v>105</v>
      </c>
      <c r="D1643" s="526"/>
      <c r="E1643" s="526"/>
      <c r="F1643" s="526"/>
      <c r="G1643" s="526"/>
    </row>
    <row r="1644" spans="1:7" ht="15.75" thickBot="1" x14ac:dyDescent="0.3">
      <c r="A1644" s="507"/>
      <c r="B1644" s="507"/>
      <c r="C1644" s="527" t="s">
        <v>106</v>
      </c>
      <c r="D1644" s="526"/>
      <c r="E1644" s="526"/>
      <c r="F1644" s="526"/>
      <c r="G1644" s="526"/>
    </row>
    <row r="1645" spans="1:7" ht="15.75" thickBot="1" x14ac:dyDescent="0.3">
      <c r="A1645" s="507"/>
      <c r="B1645" s="507"/>
      <c r="C1645" s="527" t="s">
        <v>107</v>
      </c>
      <c r="D1645" s="526"/>
      <c r="E1645" s="526"/>
      <c r="F1645" s="526"/>
      <c r="G1645" s="526"/>
    </row>
    <row r="1646" spans="1:7" ht="15.75" thickBot="1" x14ac:dyDescent="0.3">
      <c r="A1646" s="507"/>
      <c r="B1646" s="507"/>
      <c r="C1646" s="533" t="s">
        <v>989</v>
      </c>
      <c r="D1646" s="528">
        <f>D1636+D1641</f>
        <v>10000</v>
      </c>
      <c r="E1646" s="528">
        <f>E1636+E1641</f>
        <v>18597.407999999999</v>
      </c>
      <c r="F1646" s="528">
        <f>F1636+F1641</f>
        <v>0</v>
      </c>
      <c r="G1646" s="528">
        <f>G1636+G1641</f>
        <v>0</v>
      </c>
    </row>
    <row r="1647" spans="1:7" ht="34.5" thickBot="1" x14ac:dyDescent="0.3">
      <c r="A1647" s="507"/>
      <c r="B1647" s="507"/>
      <c r="C1647" s="566" t="s">
        <v>990</v>
      </c>
      <c r="D1647" s="515" t="s">
        <v>991</v>
      </c>
      <c r="E1647" s="540" t="s">
        <v>200</v>
      </c>
      <c r="F1647" s="897" t="s">
        <v>992</v>
      </c>
      <c r="G1647" s="878"/>
    </row>
    <row r="1648" spans="1:7" ht="28.15" customHeight="1" thickBot="1" x14ac:dyDescent="0.3">
      <c r="A1648" s="507"/>
      <c r="B1648" s="507"/>
      <c r="C1648" s="217" t="s">
        <v>38</v>
      </c>
      <c r="D1648" s="778" t="s">
        <v>993</v>
      </c>
      <c r="E1648" s="779"/>
      <c r="F1648" s="779"/>
      <c r="G1648" s="650"/>
    </row>
    <row r="1649" spans="1:8" ht="15.75" thickBot="1" x14ac:dyDescent="0.3">
      <c r="A1649" s="507"/>
      <c r="B1649" s="507"/>
      <c r="C1649" s="217" t="s">
        <v>40</v>
      </c>
      <c r="D1649" s="851" t="s">
        <v>752</v>
      </c>
      <c r="E1649" s="852"/>
      <c r="F1649" s="852"/>
      <c r="G1649" s="853"/>
    </row>
    <row r="1650" spans="1:8" x14ac:dyDescent="0.25">
      <c r="A1650" s="507"/>
      <c r="B1650" s="507"/>
      <c r="C1650" s="854"/>
      <c r="D1650" s="516">
        <v>2020</v>
      </c>
      <c r="E1650" s="516">
        <v>2021</v>
      </c>
      <c r="F1650" s="516">
        <v>2022</v>
      </c>
      <c r="G1650" s="516">
        <v>2023</v>
      </c>
    </row>
    <row r="1651" spans="1:8" ht="15.75" thickBot="1" x14ac:dyDescent="0.3">
      <c r="A1651" s="507"/>
      <c r="B1651" s="507"/>
      <c r="C1651" s="855"/>
      <c r="D1651" s="518" t="s">
        <v>16</v>
      </c>
      <c r="E1651" s="518" t="s">
        <v>16</v>
      </c>
      <c r="F1651" s="518" t="s">
        <v>16</v>
      </c>
      <c r="G1651" s="518" t="s">
        <v>16</v>
      </c>
    </row>
    <row r="1652" spans="1:8" ht="15.75" thickBot="1" x14ac:dyDescent="0.3">
      <c r="A1652" s="507"/>
      <c r="B1652" s="507"/>
      <c r="C1652" s="217" t="s">
        <v>42</v>
      </c>
      <c r="D1652" s="565"/>
      <c r="E1652" s="565">
        <v>230</v>
      </c>
      <c r="F1652" s="565"/>
      <c r="G1652" s="553"/>
    </row>
    <row r="1653" spans="1:8" ht="15.75" thickBot="1" x14ac:dyDescent="0.3">
      <c r="A1653" s="507"/>
      <c r="B1653" s="507"/>
      <c r="C1653" s="217" t="s">
        <v>43</v>
      </c>
      <c r="D1653" s="522"/>
      <c r="E1653" s="520">
        <v>67638</v>
      </c>
      <c r="F1653" s="520"/>
      <c r="G1653" s="520"/>
      <c r="H1653" s="547"/>
    </row>
    <row r="1654" spans="1:8" ht="15.75" thickBot="1" x14ac:dyDescent="0.3">
      <c r="A1654" s="507"/>
      <c r="B1654" s="507"/>
      <c r="C1654" s="217" t="s">
        <v>44</v>
      </c>
      <c r="D1654" s="520" t="e">
        <f>D1653/D1652</f>
        <v>#DIV/0!</v>
      </c>
      <c r="E1654" s="520">
        <f>E1653/E1652</f>
        <v>294.07826086956521</v>
      </c>
      <c r="F1654" s="520" t="e">
        <f>F1653/F1652</f>
        <v>#DIV/0!</v>
      </c>
      <c r="G1654" s="520" t="e">
        <f>G1653/G1652</f>
        <v>#DIV/0!</v>
      </c>
    </row>
    <row r="1655" spans="1:8" ht="15.75" thickBot="1" x14ac:dyDescent="0.3">
      <c r="A1655" s="507"/>
      <c r="B1655" s="507"/>
      <c r="C1655" s="217" t="s">
        <v>45</v>
      </c>
      <c r="D1655" s="523" t="e">
        <f t="shared" ref="D1655:G1657" si="64">D1652/C1652-1</f>
        <v>#VALUE!</v>
      </c>
      <c r="E1655" s="523" t="e">
        <f t="shared" si="64"/>
        <v>#DIV/0!</v>
      </c>
      <c r="F1655" s="523">
        <f t="shared" si="64"/>
        <v>-1</v>
      </c>
      <c r="G1655" s="523" t="e">
        <f t="shared" si="64"/>
        <v>#DIV/0!</v>
      </c>
    </row>
    <row r="1656" spans="1:8" ht="15.75" thickBot="1" x14ac:dyDescent="0.3">
      <c r="A1656" s="507"/>
      <c r="B1656" s="507"/>
      <c r="C1656" s="217" t="s">
        <v>47</v>
      </c>
      <c r="D1656" s="523" t="e">
        <f t="shared" si="64"/>
        <v>#VALUE!</v>
      </c>
      <c r="E1656" s="523" t="e">
        <f t="shared" si="64"/>
        <v>#DIV/0!</v>
      </c>
      <c r="F1656" s="523">
        <f t="shared" si="64"/>
        <v>-1</v>
      </c>
      <c r="G1656" s="523" t="e">
        <f t="shared" si="64"/>
        <v>#DIV/0!</v>
      </c>
    </row>
    <row r="1657" spans="1:8" ht="15.75" thickBot="1" x14ac:dyDescent="0.3">
      <c r="A1657" s="507"/>
      <c r="B1657" s="507"/>
      <c r="C1657" s="217" t="s">
        <v>48</v>
      </c>
      <c r="D1657" s="523" t="e">
        <f t="shared" si="64"/>
        <v>#DIV/0!</v>
      </c>
      <c r="E1657" s="523" t="e">
        <f t="shared" si="64"/>
        <v>#DIV/0!</v>
      </c>
      <c r="F1657" s="523" t="e">
        <f t="shared" si="64"/>
        <v>#DIV/0!</v>
      </c>
      <c r="G1657" s="523" t="e">
        <f t="shared" si="64"/>
        <v>#DIV/0!</v>
      </c>
    </row>
    <row r="1658" spans="1:8" ht="15.75" thickBot="1" x14ac:dyDescent="0.3">
      <c r="A1658" s="507"/>
      <c r="B1658" s="507"/>
      <c r="C1658" s="856" t="s">
        <v>994</v>
      </c>
      <c r="D1658" s="857"/>
      <c r="E1658" s="857"/>
      <c r="F1658" s="857"/>
      <c r="G1658" s="858"/>
    </row>
    <row r="1659" spans="1:8" x14ac:dyDescent="0.25">
      <c r="A1659" s="507"/>
      <c r="B1659" s="507"/>
      <c r="C1659" s="854"/>
      <c r="D1659" s="516">
        <v>2020</v>
      </c>
      <c r="E1659" s="516">
        <v>2021</v>
      </c>
      <c r="F1659" s="516">
        <v>2022</v>
      </c>
      <c r="G1659" s="516">
        <v>2023</v>
      </c>
    </row>
    <row r="1660" spans="1:8" ht="15.75" thickBot="1" x14ac:dyDescent="0.3">
      <c r="A1660" s="507"/>
      <c r="B1660" s="507"/>
      <c r="C1660" s="855"/>
      <c r="D1660" s="518" t="s">
        <v>16</v>
      </c>
      <c r="E1660" s="518" t="s">
        <v>16</v>
      </c>
      <c r="F1660" s="518" t="s">
        <v>16</v>
      </c>
      <c r="G1660" s="518" t="s">
        <v>16</v>
      </c>
    </row>
    <row r="1661" spans="1:8" ht="15.75" thickBot="1" x14ac:dyDescent="0.3">
      <c r="A1661" s="507"/>
      <c r="B1661" s="507"/>
      <c r="C1661" s="525" t="s">
        <v>104</v>
      </c>
      <c r="D1661" s="526">
        <f>D1662+D1663+D1664+D1665</f>
        <v>0</v>
      </c>
      <c r="E1661" s="526">
        <f>E1662+E1663+E1664+E1665</f>
        <v>0</v>
      </c>
      <c r="F1661" s="526">
        <f>F1662+F1663+F1664+F1665</f>
        <v>0</v>
      </c>
      <c r="G1661" s="526">
        <f>G1662+G1663+G1664+G1665</f>
        <v>0</v>
      </c>
    </row>
    <row r="1662" spans="1:8" ht="15.75" thickBot="1" x14ac:dyDescent="0.3">
      <c r="A1662" s="507"/>
      <c r="B1662" s="507"/>
      <c r="C1662" s="527" t="s">
        <v>51</v>
      </c>
      <c r="D1662" s="526"/>
      <c r="E1662" s="526"/>
      <c r="F1662" s="526"/>
      <c r="G1662" s="526"/>
    </row>
    <row r="1663" spans="1:8" ht="15.75" thickBot="1" x14ac:dyDescent="0.3">
      <c r="A1663" s="507"/>
      <c r="B1663" s="507"/>
      <c r="C1663" s="527" t="s">
        <v>105</v>
      </c>
      <c r="D1663" s="526"/>
      <c r="E1663" s="526"/>
      <c r="F1663" s="526"/>
      <c r="G1663" s="526"/>
    </row>
    <row r="1664" spans="1:8" ht="15.75" thickBot="1" x14ac:dyDescent="0.3">
      <c r="A1664" s="507"/>
      <c r="B1664" s="507"/>
      <c r="C1664" s="527" t="s">
        <v>106</v>
      </c>
      <c r="D1664" s="526"/>
      <c r="E1664" s="526"/>
      <c r="F1664" s="526"/>
      <c r="G1664" s="526"/>
    </row>
    <row r="1665" spans="1:7" ht="15.75" thickBot="1" x14ac:dyDescent="0.3">
      <c r="A1665" s="507"/>
      <c r="B1665" s="507"/>
      <c r="C1665" s="527" t="s">
        <v>107</v>
      </c>
      <c r="D1665" s="526"/>
      <c r="E1665" s="526"/>
      <c r="F1665" s="526"/>
      <c r="G1665" s="526"/>
    </row>
    <row r="1666" spans="1:7" ht="15.75" thickBot="1" x14ac:dyDescent="0.3">
      <c r="A1666" s="507"/>
      <c r="B1666" s="507"/>
      <c r="C1666" s="525" t="s">
        <v>108</v>
      </c>
      <c r="D1666" s="528">
        <f>D1667+D1668+D1669+D1670</f>
        <v>0</v>
      </c>
      <c r="E1666" s="528">
        <f>E1667+E1668+E1669+E1670</f>
        <v>67638</v>
      </c>
      <c r="F1666" s="528">
        <f>F1667+F1668+F1669+F1670</f>
        <v>0</v>
      </c>
      <c r="G1666" s="528">
        <f>G1667+G1668+G1669+G1670</f>
        <v>0</v>
      </c>
    </row>
    <row r="1667" spans="1:7" ht="15.75" thickBot="1" x14ac:dyDescent="0.3">
      <c r="A1667" s="507"/>
      <c r="B1667" s="507"/>
      <c r="C1667" s="527" t="s">
        <v>51</v>
      </c>
      <c r="D1667" s="526">
        <f>+D1653</f>
        <v>0</v>
      </c>
      <c r="E1667" s="526">
        <f>+E1653</f>
        <v>67638</v>
      </c>
      <c r="F1667" s="526">
        <f>+F1653</f>
        <v>0</v>
      </c>
      <c r="G1667" s="526">
        <f>+G1653</f>
        <v>0</v>
      </c>
    </row>
    <row r="1668" spans="1:7" ht="15.75" thickBot="1" x14ac:dyDescent="0.3">
      <c r="A1668" s="507"/>
      <c r="B1668" s="507"/>
      <c r="C1668" s="527" t="s">
        <v>105</v>
      </c>
      <c r="D1668" s="526"/>
      <c r="E1668" s="526"/>
      <c r="F1668" s="526"/>
      <c r="G1668" s="526"/>
    </row>
    <row r="1669" spans="1:7" ht="15.75" thickBot="1" x14ac:dyDescent="0.3">
      <c r="A1669" s="507"/>
      <c r="B1669" s="507"/>
      <c r="C1669" s="527" t="s">
        <v>106</v>
      </c>
      <c r="D1669" s="526"/>
      <c r="E1669" s="526"/>
      <c r="F1669" s="526"/>
      <c r="G1669" s="526"/>
    </row>
    <row r="1670" spans="1:7" ht="15.75" thickBot="1" x14ac:dyDescent="0.3">
      <c r="A1670" s="507"/>
      <c r="B1670" s="507"/>
      <c r="C1670" s="527" t="s">
        <v>107</v>
      </c>
      <c r="D1670" s="526"/>
      <c r="E1670" s="526"/>
      <c r="F1670" s="526"/>
      <c r="G1670" s="526"/>
    </row>
    <row r="1671" spans="1:7" ht="15.75" thickBot="1" x14ac:dyDescent="0.3">
      <c r="A1671" s="507"/>
      <c r="B1671" s="507"/>
      <c r="C1671" s="533" t="s">
        <v>995</v>
      </c>
      <c r="D1671" s="528">
        <f>D1661+D1666</f>
        <v>0</v>
      </c>
      <c r="E1671" s="528">
        <f>E1661+E1666</f>
        <v>67638</v>
      </c>
      <c r="F1671" s="528">
        <f>F1661+F1666</f>
        <v>0</v>
      </c>
      <c r="G1671" s="528">
        <f>G1661+G1666</f>
        <v>0</v>
      </c>
    </row>
    <row r="1672" spans="1:7" ht="34.5" thickBot="1" x14ac:dyDescent="0.3">
      <c r="A1672" s="507"/>
      <c r="B1672" s="507"/>
      <c r="C1672" s="566" t="s">
        <v>996</v>
      </c>
      <c r="D1672" s="515" t="s">
        <v>997</v>
      </c>
      <c r="E1672" s="540" t="s">
        <v>200</v>
      </c>
      <c r="F1672" s="897" t="s">
        <v>998</v>
      </c>
      <c r="G1672" s="878"/>
    </row>
    <row r="1673" spans="1:7" ht="27" customHeight="1" thickBot="1" x14ac:dyDescent="0.3">
      <c r="A1673" s="507"/>
      <c r="B1673" s="507"/>
      <c r="C1673" s="217" t="s">
        <v>38</v>
      </c>
      <c r="D1673" s="778" t="s">
        <v>999</v>
      </c>
      <c r="E1673" s="779"/>
      <c r="F1673" s="779"/>
      <c r="G1673" s="650"/>
    </row>
    <row r="1674" spans="1:7" ht="15.75" thickBot="1" x14ac:dyDescent="0.3">
      <c r="A1674" s="507"/>
      <c r="B1674" s="507"/>
      <c r="C1674" s="217" t="s">
        <v>40</v>
      </c>
      <c r="D1674" s="851" t="s">
        <v>752</v>
      </c>
      <c r="E1674" s="852"/>
      <c r="F1674" s="852"/>
      <c r="G1674" s="853"/>
    </row>
    <row r="1675" spans="1:7" x14ac:dyDescent="0.25">
      <c r="A1675" s="507"/>
      <c r="B1675" s="507"/>
      <c r="C1675" s="854"/>
      <c r="D1675" s="516">
        <v>2020</v>
      </c>
      <c r="E1675" s="516">
        <v>2021</v>
      </c>
      <c r="F1675" s="516">
        <v>2022</v>
      </c>
      <c r="G1675" s="516">
        <v>2023</v>
      </c>
    </row>
    <row r="1676" spans="1:7" ht="15.75" thickBot="1" x14ac:dyDescent="0.3">
      <c r="A1676" s="507"/>
      <c r="B1676" s="507"/>
      <c r="C1676" s="855"/>
      <c r="D1676" s="518" t="s">
        <v>16</v>
      </c>
      <c r="E1676" s="518" t="s">
        <v>16</v>
      </c>
      <c r="F1676" s="518" t="s">
        <v>16</v>
      </c>
      <c r="G1676" s="518" t="s">
        <v>16</v>
      </c>
    </row>
    <row r="1677" spans="1:7" ht="15.75" thickBot="1" x14ac:dyDescent="0.3">
      <c r="A1677" s="507"/>
      <c r="B1677" s="507"/>
      <c r="C1677" s="217" t="s">
        <v>42</v>
      </c>
      <c r="D1677" s="565">
        <v>150</v>
      </c>
      <c r="E1677" s="565">
        <v>555</v>
      </c>
      <c r="F1677" s="565"/>
      <c r="G1677" s="553"/>
    </row>
    <row r="1678" spans="1:7" ht="15.75" thickBot="1" x14ac:dyDescent="0.3">
      <c r="A1678" s="507"/>
      <c r="B1678" s="507"/>
      <c r="C1678" s="217" t="s">
        <v>43</v>
      </c>
      <c r="D1678" s="520">
        <v>27000</v>
      </c>
      <c r="E1678" s="520">
        <v>102746</v>
      </c>
      <c r="F1678" s="520"/>
      <c r="G1678" s="520"/>
    </row>
    <row r="1679" spans="1:7" ht="15.75" thickBot="1" x14ac:dyDescent="0.3">
      <c r="A1679" s="507"/>
      <c r="B1679" s="507"/>
      <c r="C1679" s="217" t="s">
        <v>44</v>
      </c>
      <c r="D1679" s="520">
        <f>D1678/D1677</f>
        <v>180</v>
      </c>
      <c r="E1679" s="520">
        <f>E1678/E1677</f>
        <v>185.12792792792791</v>
      </c>
      <c r="F1679" s="520" t="e">
        <f>F1678/F1677</f>
        <v>#DIV/0!</v>
      </c>
      <c r="G1679" s="520" t="e">
        <f>G1678/G1677</f>
        <v>#DIV/0!</v>
      </c>
    </row>
    <row r="1680" spans="1:7" ht="15.75" thickBot="1" x14ac:dyDescent="0.3">
      <c r="A1680" s="507"/>
      <c r="B1680" s="507"/>
      <c r="C1680" s="217" t="s">
        <v>45</v>
      </c>
      <c r="D1680" s="523" t="e">
        <f t="shared" ref="D1680:G1682" si="65">D1677/C1677-1</f>
        <v>#VALUE!</v>
      </c>
      <c r="E1680" s="523">
        <f t="shared" si="65"/>
        <v>2.7</v>
      </c>
      <c r="F1680" s="523">
        <f t="shared" si="65"/>
        <v>-1</v>
      </c>
      <c r="G1680" s="523" t="e">
        <f t="shared" si="65"/>
        <v>#DIV/0!</v>
      </c>
    </row>
    <row r="1681" spans="1:7" ht="15.75" thickBot="1" x14ac:dyDescent="0.3">
      <c r="A1681" s="507"/>
      <c r="B1681" s="507"/>
      <c r="C1681" s="217" t="s">
        <v>47</v>
      </c>
      <c r="D1681" s="523" t="e">
        <f t="shared" si="65"/>
        <v>#VALUE!</v>
      </c>
      <c r="E1681" s="523">
        <f t="shared" si="65"/>
        <v>2.8054074074074076</v>
      </c>
      <c r="F1681" s="523">
        <f t="shared" si="65"/>
        <v>-1</v>
      </c>
      <c r="G1681" s="523" t="e">
        <f t="shared" si="65"/>
        <v>#DIV/0!</v>
      </c>
    </row>
    <row r="1682" spans="1:7" ht="15.75" thickBot="1" x14ac:dyDescent="0.3">
      <c r="A1682" s="507"/>
      <c r="B1682" s="507"/>
      <c r="C1682" s="217" t="s">
        <v>48</v>
      </c>
      <c r="D1682" s="523" t="e">
        <f t="shared" si="65"/>
        <v>#VALUE!</v>
      </c>
      <c r="E1682" s="523">
        <f t="shared" si="65"/>
        <v>2.8488488488488395E-2</v>
      </c>
      <c r="F1682" s="523" t="e">
        <f t="shared" si="65"/>
        <v>#DIV/0!</v>
      </c>
      <c r="G1682" s="523" t="e">
        <f t="shared" si="65"/>
        <v>#DIV/0!</v>
      </c>
    </row>
    <row r="1683" spans="1:7" ht="15.75" thickBot="1" x14ac:dyDescent="0.3">
      <c r="A1683" s="507"/>
      <c r="B1683" s="507"/>
      <c r="C1683" s="856" t="s">
        <v>1000</v>
      </c>
      <c r="D1683" s="857"/>
      <c r="E1683" s="857"/>
      <c r="F1683" s="857"/>
      <c r="G1683" s="858"/>
    </row>
    <row r="1684" spans="1:7" x14ac:dyDescent="0.25">
      <c r="A1684" s="507"/>
      <c r="B1684" s="507"/>
      <c r="C1684" s="854"/>
      <c r="D1684" s="516">
        <v>2020</v>
      </c>
      <c r="E1684" s="516">
        <v>2021</v>
      </c>
      <c r="F1684" s="516">
        <v>2022</v>
      </c>
      <c r="G1684" s="516">
        <v>2023</v>
      </c>
    </row>
    <row r="1685" spans="1:7" ht="15.75" thickBot="1" x14ac:dyDescent="0.3">
      <c r="A1685" s="507"/>
      <c r="B1685" s="507"/>
      <c r="C1685" s="855"/>
      <c r="D1685" s="518" t="s">
        <v>16</v>
      </c>
      <c r="E1685" s="518" t="s">
        <v>16</v>
      </c>
      <c r="F1685" s="518" t="s">
        <v>16</v>
      </c>
      <c r="G1685" s="518" t="s">
        <v>16</v>
      </c>
    </row>
    <row r="1686" spans="1:7" ht="15.75" thickBot="1" x14ac:dyDescent="0.3">
      <c r="A1686" s="507"/>
      <c r="B1686" s="507"/>
      <c r="C1686" s="525" t="s">
        <v>104</v>
      </c>
      <c r="D1686" s="526">
        <f>D1687+D1688+D1689+D1690</f>
        <v>0</v>
      </c>
      <c r="E1686" s="526">
        <f>E1687+E1688+E1689+E1690</f>
        <v>0</v>
      </c>
      <c r="F1686" s="526">
        <f>F1687+F1688+F1689+F1690</f>
        <v>0</v>
      </c>
      <c r="G1686" s="526">
        <f>G1687+G1688+G1689+G1690</f>
        <v>0</v>
      </c>
    </row>
    <row r="1687" spans="1:7" ht="15.75" thickBot="1" x14ac:dyDescent="0.3">
      <c r="A1687" s="507"/>
      <c r="B1687" s="507"/>
      <c r="C1687" s="527" t="s">
        <v>51</v>
      </c>
      <c r="D1687" s="526"/>
      <c r="E1687" s="526"/>
      <c r="F1687" s="526"/>
      <c r="G1687" s="526"/>
    </row>
    <row r="1688" spans="1:7" ht="15.75" thickBot="1" x14ac:dyDescent="0.3">
      <c r="A1688" s="507"/>
      <c r="B1688" s="507"/>
      <c r="C1688" s="527" t="s">
        <v>105</v>
      </c>
      <c r="D1688" s="526"/>
      <c r="E1688" s="526"/>
      <c r="F1688" s="526"/>
      <c r="G1688" s="526"/>
    </row>
    <row r="1689" spans="1:7" ht="15.75" thickBot="1" x14ac:dyDescent="0.3">
      <c r="A1689" s="507"/>
      <c r="B1689" s="507"/>
      <c r="C1689" s="527" t="s">
        <v>106</v>
      </c>
      <c r="D1689" s="526"/>
      <c r="E1689" s="526"/>
      <c r="F1689" s="526"/>
      <c r="G1689" s="526"/>
    </row>
    <row r="1690" spans="1:7" ht="15.75" thickBot="1" x14ac:dyDescent="0.3">
      <c r="A1690" s="507"/>
      <c r="B1690" s="507"/>
      <c r="C1690" s="527" t="s">
        <v>107</v>
      </c>
      <c r="D1690" s="526"/>
      <c r="E1690" s="526"/>
      <c r="F1690" s="526"/>
      <c r="G1690" s="526"/>
    </row>
    <row r="1691" spans="1:7" ht="15.75" thickBot="1" x14ac:dyDescent="0.3">
      <c r="A1691" s="507"/>
      <c r="B1691" s="507"/>
      <c r="C1691" s="525" t="s">
        <v>108</v>
      </c>
      <c r="D1691" s="528">
        <f>D1692+D1693+D1694+D1695</f>
        <v>27000</v>
      </c>
      <c r="E1691" s="528">
        <f>E1692+E1693+E1694+E1695</f>
        <v>102746</v>
      </c>
      <c r="F1691" s="528">
        <f>F1692+F1693+F1694+F1695</f>
        <v>0</v>
      </c>
      <c r="G1691" s="528">
        <f>G1692+G1693+G1694+G1695</f>
        <v>0</v>
      </c>
    </row>
    <row r="1692" spans="1:7" ht="15.75" thickBot="1" x14ac:dyDescent="0.3">
      <c r="A1692" s="507"/>
      <c r="B1692" s="507"/>
      <c r="C1692" s="527" t="s">
        <v>51</v>
      </c>
      <c r="D1692" s="526">
        <f>+D1678</f>
        <v>27000</v>
      </c>
      <c r="E1692" s="526">
        <f>+E1678</f>
        <v>102746</v>
      </c>
      <c r="F1692" s="526">
        <f>+F1678</f>
        <v>0</v>
      </c>
      <c r="G1692" s="526">
        <f>+G1678</f>
        <v>0</v>
      </c>
    </row>
    <row r="1693" spans="1:7" ht="15.75" thickBot="1" x14ac:dyDescent="0.3">
      <c r="A1693" s="507"/>
      <c r="B1693" s="507"/>
      <c r="C1693" s="527" t="s">
        <v>105</v>
      </c>
      <c r="D1693" s="526"/>
      <c r="E1693" s="526"/>
      <c r="F1693" s="526"/>
      <c r="G1693" s="526"/>
    </row>
    <row r="1694" spans="1:7" ht="15.75" thickBot="1" x14ac:dyDescent="0.3">
      <c r="A1694" s="507"/>
      <c r="B1694" s="507"/>
      <c r="C1694" s="527" t="s">
        <v>106</v>
      </c>
      <c r="D1694" s="526"/>
      <c r="E1694" s="526"/>
      <c r="F1694" s="526"/>
      <c r="G1694" s="526"/>
    </row>
    <row r="1695" spans="1:7" ht="15.75" thickBot="1" x14ac:dyDescent="0.3">
      <c r="A1695" s="507"/>
      <c r="B1695" s="507"/>
      <c r="C1695" s="527" t="s">
        <v>107</v>
      </c>
      <c r="D1695" s="526"/>
      <c r="E1695" s="526"/>
      <c r="F1695" s="526"/>
      <c r="G1695" s="526"/>
    </row>
    <row r="1696" spans="1:7" ht="15.75" thickBot="1" x14ac:dyDescent="0.3">
      <c r="A1696" s="507"/>
      <c r="B1696" s="507"/>
      <c r="C1696" s="533" t="s">
        <v>1001</v>
      </c>
      <c r="D1696" s="528">
        <f>D1686+D1691</f>
        <v>27000</v>
      </c>
      <c r="E1696" s="528">
        <f>E1686+E1691</f>
        <v>102746</v>
      </c>
      <c r="F1696" s="528">
        <f>F1686+F1691</f>
        <v>0</v>
      </c>
      <c r="G1696" s="528">
        <f>G1686+G1691</f>
        <v>0</v>
      </c>
    </row>
    <row r="1697" spans="1:7" ht="34.5" thickBot="1" x14ac:dyDescent="0.3">
      <c r="A1697" s="507"/>
      <c r="B1697" s="507"/>
      <c r="C1697" s="566" t="s">
        <v>1002</v>
      </c>
      <c r="D1697" s="515" t="s">
        <v>1003</v>
      </c>
      <c r="E1697" s="540" t="s">
        <v>200</v>
      </c>
      <c r="F1697" s="897" t="s">
        <v>1004</v>
      </c>
      <c r="G1697" s="878"/>
    </row>
    <row r="1698" spans="1:7" ht="34.9" customHeight="1" thickBot="1" x14ac:dyDescent="0.3">
      <c r="A1698" s="507"/>
      <c r="B1698" s="507"/>
      <c r="C1698" s="217" t="s">
        <v>38</v>
      </c>
      <c r="D1698" s="778" t="s">
        <v>1005</v>
      </c>
      <c r="E1698" s="779"/>
      <c r="F1698" s="779"/>
      <c r="G1698" s="650"/>
    </row>
    <row r="1699" spans="1:7" ht="15.75" thickBot="1" x14ac:dyDescent="0.3">
      <c r="A1699" s="507"/>
      <c r="B1699" s="507"/>
      <c r="C1699" s="217" t="s">
        <v>40</v>
      </c>
      <c r="D1699" s="851" t="s">
        <v>752</v>
      </c>
      <c r="E1699" s="852"/>
      <c r="F1699" s="852"/>
      <c r="G1699" s="853"/>
    </row>
    <row r="1700" spans="1:7" x14ac:dyDescent="0.25">
      <c r="A1700" s="507"/>
      <c r="B1700" s="507"/>
      <c r="C1700" s="854"/>
      <c r="D1700" s="516">
        <v>2020</v>
      </c>
      <c r="E1700" s="516">
        <v>2021</v>
      </c>
      <c r="F1700" s="516">
        <v>2022</v>
      </c>
      <c r="G1700" s="516">
        <v>2023</v>
      </c>
    </row>
    <row r="1701" spans="1:7" ht="15.75" thickBot="1" x14ac:dyDescent="0.3">
      <c r="A1701" s="507"/>
      <c r="B1701" s="507"/>
      <c r="C1701" s="855"/>
      <c r="D1701" s="518" t="s">
        <v>16</v>
      </c>
      <c r="E1701" s="518" t="s">
        <v>16</v>
      </c>
      <c r="F1701" s="518" t="s">
        <v>16</v>
      </c>
      <c r="G1701" s="518" t="s">
        <v>16</v>
      </c>
    </row>
    <row r="1702" spans="1:7" ht="15.75" thickBot="1" x14ac:dyDescent="0.3">
      <c r="A1702" s="507"/>
      <c r="B1702" s="507"/>
      <c r="C1702" s="217" t="s">
        <v>42</v>
      </c>
      <c r="D1702" s="565">
        <v>100</v>
      </c>
      <c r="E1702" s="565">
        <v>300</v>
      </c>
      <c r="F1702" s="565"/>
      <c r="G1702" s="553"/>
    </row>
    <row r="1703" spans="1:7" ht="15.75" thickBot="1" x14ac:dyDescent="0.3">
      <c r="A1703" s="507"/>
      <c r="B1703" s="507"/>
      <c r="C1703" s="217" t="s">
        <v>43</v>
      </c>
      <c r="D1703" s="520">
        <v>12000</v>
      </c>
      <c r="E1703" s="520">
        <v>29200</v>
      </c>
      <c r="F1703" s="520"/>
      <c r="G1703" s="520"/>
    </row>
    <row r="1704" spans="1:7" ht="15.75" thickBot="1" x14ac:dyDescent="0.3">
      <c r="A1704" s="507"/>
      <c r="B1704" s="507"/>
      <c r="C1704" s="217" t="s">
        <v>44</v>
      </c>
      <c r="D1704" s="520">
        <f>D1703/D1702</f>
        <v>120</v>
      </c>
      <c r="E1704" s="520">
        <f>E1703/E1702</f>
        <v>97.333333333333329</v>
      </c>
      <c r="F1704" s="520" t="e">
        <f>F1703/F1702</f>
        <v>#DIV/0!</v>
      </c>
      <c r="G1704" s="520" t="e">
        <f>G1703/G1702</f>
        <v>#DIV/0!</v>
      </c>
    </row>
    <row r="1705" spans="1:7" ht="15.75" thickBot="1" x14ac:dyDescent="0.3">
      <c r="A1705" s="507"/>
      <c r="B1705" s="507"/>
      <c r="C1705" s="217" t="s">
        <v>45</v>
      </c>
      <c r="D1705" s="523" t="e">
        <f t="shared" ref="D1705:G1707" si="66">D1702/C1702-1</f>
        <v>#VALUE!</v>
      </c>
      <c r="E1705" s="523">
        <f t="shared" si="66"/>
        <v>2</v>
      </c>
      <c r="F1705" s="523">
        <f t="shared" si="66"/>
        <v>-1</v>
      </c>
      <c r="G1705" s="523" t="e">
        <f t="shared" si="66"/>
        <v>#DIV/0!</v>
      </c>
    </row>
    <row r="1706" spans="1:7" ht="15.75" thickBot="1" x14ac:dyDescent="0.3">
      <c r="A1706" s="507"/>
      <c r="B1706" s="507"/>
      <c r="C1706" s="217" t="s">
        <v>47</v>
      </c>
      <c r="D1706" s="523" t="e">
        <f t="shared" si="66"/>
        <v>#VALUE!</v>
      </c>
      <c r="E1706" s="523">
        <f t="shared" si="66"/>
        <v>1.4333333333333331</v>
      </c>
      <c r="F1706" s="523">
        <f t="shared" si="66"/>
        <v>-1</v>
      </c>
      <c r="G1706" s="523" t="e">
        <f t="shared" si="66"/>
        <v>#DIV/0!</v>
      </c>
    </row>
    <row r="1707" spans="1:7" ht="15.75" thickBot="1" x14ac:dyDescent="0.3">
      <c r="A1707" s="507"/>
      <c r="B1707" s="507"/>
      <c r="C1707" s="217" t="s">
        <v>48</v>
      </c>
      <c r="D1707" s="523" t="e">
        <f t="shared" si="66"/>
        <v>#VALUE!</v>
      </c>
      <c r="E1707" s="523">
        <f t="shared" si="66"/>
        <v>-0.18888888888888888</v>
      </c>
      <c r="F1707" s="523" t="e">
        <f t="shared" si="66"/>
        <v>#DIV/0!</v>
      </c>
      <c r="G1707" s="523" t="e">
        <f t="shared" si="66"/>
        <v>#DIV/0!</v>
      </c>
    </row>
    <row r="1708" spans="1:7" ht="15.75" thickBot="1" x14ac:dyDescent="0.3">
      <c r="A1708" s="507"/>
      <c r="B1708" s="507"/>
      <c r="C1708" s="856" t="s">
        <v>1006</v>
      </c>
      <c r="D1708" s="857"/>
      <c r="E1708" s="857"/>
      <c r="F1708" s="857"/>
      <c r="G1708" s="858"/>
    </row>
    <row r="1709" spans="1:7" x14ac:dyDescent="0.25">
      <c r="A1709" s="507"/>
      <c r="B1709" s="507"/>
      <c r="C1709" s="854"/>
      <c r="D1709" s="516">
        <v>2020</v>
      </c>
      <c r="E1709" s="516">
        <v>2021</v>
      </c>
      <c r="F1709" s="516">
        <v>2022</v>
      </c>
      <c r="G1709" s="516">
        <v>2023</v>
      </c>
    </row>
    <row r="1710" spans="1:7" ht="15.75" thickBot="1" x14ac:dyDescent="0.3">
      <c r="A1710" s="507"/>
      <c r="B1710" s="507"/>
      <c r="C1710" s="855"/>
      <c r="D1710" s="518" t="s">
        <v>16</v>
      </c>
      <c r="E1710" s="518" t="s">
        <v>16</v>
      </c>
      <c r="F1710" s="518" t="s">
        <v>16</v>
      </c>
      <c r="G1710" s="518" t="s">
        <v>16</v>
      </c>
    </row>
    <row r="1711" spans="1:7" ht="15.75" thickBot="1" x14ac:dyDescent="0.3">
      <c r="A1711" s="507"/>
      <c r="B1711" s="507"/>
      <c r="C1711" s="525" t="s">
        <v>104</v>
      </c>
      <c r="D1711" s="526">
        <f>D1712+D1713+D1714+D1715</f>
        <v>0</v>
      </c>
      <c r="E1711" s="526">
        <f>E1712+E1713+E1714+E1715</f>
        <v>0</v>
      </c>
      <c r="F1711" s="526">
        <f>F1712+F1713+F1714+F1715</f>
        <v>0</v>
      </c>
      <c r="G1711" s="526">
        <f>G1712+G1713+G1714+G1715</f>
        <v>0</v>
      </c>
    </row>
    <row r="1712" spans="1:7" ht="15.75" thickBot="1" x14ac:dyDescent="0.3">
      <c r="A1712" s="507"/>
      <c r="B1712" s="507"/>
      <c r="C1712" s="527" t="s">
        <v>51</v>
      </c>
      <c r="D1712" s="526"/>
      <c r="E1712" s="526"/>
      <c r="F1712" s="526"/>
      <c r="G1712" s="526"/>
    </row>
    <row r="1713" spans="1:7" ht="15.75" thickBot="1" x14ac:dyDescent="0.3">
      <c r="A1713" s="507"/>
      <c r="B1713" s="507"/>
      <c r="C1713" s="527" t="s">
        <v>105</v>
      </c>
      <c r="D1713" s="526"/>
      <c r="E1713" s="526"/>
      <c r="F1713" s="526"/>
      <c r="G1713" s="526"/>
    </row>
    <row r="1714" spans="1:7" ht="15.75" thickBot="1" x14ac:dyDescent="0.3">
      <c r="A1714" s="507"/>
      <c r="B1714" s="507"/>
      <c r="C1714" s="527" t="s">
        <v>106</v>
      </c>
      <c r="D1714" s="526"/>
      <c r="E1714" s="526"/>
      <c r="F1714" s="526"/>
      <c r="G1714" s="526"/>
    </row>
    <row r="1715" spans="1:7" ht="15.75" thickBot="1" x14ac:dyDescent="0.3">
      <c r="A1715" s="507"/>
      <c r="B1715" s="507"/>
      <c r="C1715" s="527" t="s">
        <v>107</v>
      </c>
      <c r="D1715" s="526"/>
      <c r="E1715" s="526"/>
      <c r="F1715" s="526"/>
      <c r="G1715" s="526"/>
    </row>
    <row r="1716" spans="1:7" ht="15.75" thickBot="1" x14ac:dyDescent="0.3">
      <c r="A1716" s="507"/>
      <c r="B1716" s="507"/>
      <c r="C1716" s="525" t="s">
        <v>108</v>
      </c>
      <c r="D1716" s="528">
        <f>D1717+D1718+D1719+D1720</f>
        <v>12000</v>
      </c>
      <c r="E1716" s="528">
        <f>E1717+E1718+E1719+E1720</f>
        <v>29200</v>
      </c>
      <c r="F1716" s="528">
        <f>F1717+F1718+F1719+F1720</f>
        <v>0</v>
      </c>
      <c r="G1716" s="528">
        <f>G1717+G1718+G1719+G1720</f>
        <v>0</v>
      </c>
    </row>
    <row r="1717" spans="1:7" ht="15.75" thickBot="1" x14ac:dyDescent="0.3">
      <c r="A1717" s="507"/>
      <c r="B1717" s="507"/>
      <c r="C1717" s="527" t="s">
        <v>51</v>
      </c>
      <c r="D1717" s="526">
        <f>+D1703</f>
        <v>12000</v>
      </c>
      <c r="E1717" s="526">
        <f>+E1703</f>
        <v>29200</v>
      </c>
      <c r="F1717" s="526">
        <f>+F1703</f>
        <v>0</v>
      </c>
      <c r="G1717" s="526">
        <f>+G1703</f>
        <v>0</v>
      </c>
    </row>
    <row r="1718" spans="1:7" ht="15.75" thickBot="1" x14ac:dyDescent="0.3">
      <c r="A1718" s="507"/>
      <c r="B1718" s="507"/>
      <c r="C1718" s="527" t="s">
        <v>105</v>
      </c>
      <c r="D1718" s="526"/>
      <c r="E1718" s="526"/>
      <c r="F1718" s="526"/>
      <c r="G1718" s="526"/>
    </row>
    <row r="1719" spans="1:7" ht="15.75" thickBot="1" x14ac:dyDescent="0.3">
      <c r="A1719" s="507"/>
      <c r="B1719" s="507"/>
      <c r="C1719" s="527" t="s">
        <v>106</v>
      </c>
      <c r="D1719" s="526"/>
      <c r="E1719" s="526"/>
      <c r="F1719" s="526"/>
      <c r="G1719" s="526"/>
    </row>
    <row r="1720" spans="1:7" ht="15.75" thickBot="1" x14ac:dyDescent="0.3">
      <c r="A1720" s="507"/>
      <c r="B1720" s="507"/>
      <c r="C1720" s="527" t="s">
        <v>107</v>
      </c>
      <c r="D1720" s="526"/>
      <c r="E1720" s="526"/>
      <c r="F1720" s="526"/>
      <c r="G1720" s="526"/>
    </row>
    <row r="1721" spans="1:7" ht="15.75" thickBot="1" x14ac:dyDescent="0.3">
      <c r="A1721" s="507"/>
      <c r="B1721" s="507"/>
      <c r="C1721" s="533" t="s">
        <v>1007</v>
      </c>
      <c r="D1721" s="528">
        <f>D1711+D1716</f>
        <v>12000</v>
      </c>
      <c r="E1721" s="528">
        <f>E1711+E1716</f>
        <v>29200</v>
      </c>
      <c r="F1721" s="528">
        <f>F1711+F1716</f>
        <v>0</v>
      </c>
      <c r="G1721" s="528">
        <f>G1711+G1716</f>
        <v>0</v>
      </c>
    </row>
    <row r="1722" spans="1:7" ht="34.5" thickBot="1" x14ac:dyDescent="0.3">
      <c r="A1722" s="507"/>
      <c r="B1722" s="507"/>
      <c r="C1722" s="566" t="s">
        <v>1008</v>
      </c>
      <c r="D1722" s="515" t="s">
        <v>1009</v>
      </c>
      <c r="E1722" s="540" t="s">
        <v>200</v>
      </c>
      <c r="F1722" s="897" t="s">
        <v>1010</v>
      </c>
      <c r="G1722" s="878"/>
    </row>
    <row r="1723" spans="1:7" ht="33.6" customHeight="1" thickBot="1" x14ac:dyDescent="0.3">
      <c r="A1723" s="507"/>
      <c r="B1723" s="507"/>
      <c r="C1723" s="217" t="s">
        <v>38</v>
      </c>
      <c r="D1723" s="778" t="s">
        <v>1011</v>
      </c>
      <c r="E1723" s="779"/>
      <c r="F1723" s="779"/>
      <c r="G1723" s="650"/>
    </row>
    <row r="1724" spans="1:7" ht="15.75" thickBot="1" x14ac:dyDescent="0.3">
      <c r="A1724" s="507"/>
      <c r="B1724" s="507"/>
      <c r="C1724" s="217" t="s">
        <v>40</v>
      </c>
      <c r="D1724" s="851" t="s">
        <v>752</v>
      </c>
      <c r="E1724" s="852"/>
      <c r="F1724" s="852"/>
      <c r="G1724" s="853"/>
    </row>
    <row r="1725" spans="1:7" x14ac:dyDescent="0.25">
      <c r="A1725" s="507"/>
      <c r="B1725" s="507"/>
      <c r="C1725" s="854"/>
      <c r="D1725" s="516">
        <v>2020</v>
      </c>
      <c r="E1725" s="516">
        <v>2021</v>
      </c>
      <c r="F1725" s="516">
        <v>2022</v>
      </c>
      <c r="G1725" s="516">
        <v>2023</v>
      </c>
    </row>
    <row r="1726" spans="1:7" ht="15.75" thickBot="1" x14ac:dyDescent="0.3">
      <c r="A1726" s="507"/>
      <c r="B1726" s="507"/>
      <c r="C1726" s="855"/>
      <c r="D1726" s="518" t="s">
        <v>16</v>
      </c>
      <c r="E1726" s="518" t="s">
        <v>16</v>
      </c>
      <c r="F1726" s="518" t="s">
        <v>16</v>
      </c>
      <c r="G1726" s="518" t="s">
        <v>16</v>
      </c>
    </row>
    <row r="1727" spans="1:7" ht="15.75" thickBot="1" x14ac:dyDescent="0.3">
      <c r="A1727" s="507"/>
      <c r="B1727" s="507"/>
      <c r="C1727" s="217" t="s">
        <v>42</v>
      </c>
      <c r="D1727" s="565">
        <v>200</v>
      </c>
      <c r="E1727" s="565">
        <v>435</v>
      </c>
      <c r="F1727" s="565"/>
      <c r="G1727" s="553"/>
    </row>
    <row r="1728" spans="1:7" ht="15.75" thickBot="1" x14ac:dyDescent="0.3">
      <c r="A1728" s="507"/>
      <c r="B1728" s="507"/>
      <c r="C1728" s="217" t="s">
        <v>43</v>
      </c>
      <c r="D1728" s="520">
        <v>21000</v>
      </c>
      <c r="E1728" s="520">
        <v>54894.847999999998</v>
      </c>
      <c r="F1728" s="520"/>
      <c r="G1728" s="520"/>
    </row>
    <row r="1729" spans="1:7" ht="15.75" thickBot="1" x14ac:dyDescent="0.3">
      <c r="A1729" s="507"/>
      <c r="B1729" s="507"/>
      <c r="C1729" s="217" t="s">
        <v>44</v>
      </c>
      <c r="D1729" s="520">
        <f>D1728/D1727</f>
        <v>105</v>
      </c>
      <c r="E1729" s="520">
        <f>E1728/E1727</f>
        <v>126.19505287356321</v>
      </c>
      <c r="F1729" s="520" t="e">
        <f>F1728/F1727</f>
        <v>#DIV/0!</v>
      </c>
      <c r="G1729" s="520" t="e">
        <f>G1728/G1727</f>
        <v>#DIV/0!</v>
      </c>
    </row>
    <row r="1730" spans="1:7" ht="15.75" thickBot="1" x14ac:dyDescent="0.3">
      <c r="A1730" s="507"/>
      <c r="B1730" s="507"/>
      <c r="C1730" s="217" t="s">
        <v>45</v>
      </c>
      <c r="D1730" s="523" t="e">
        <f t="shared" ref="D1730:G1732" si="67">D1727/C1727-1</f>
        <v>#VALUE!</v>
      </c>
      <c r="E1730" s="523">
        <f t="shared" si="67"/>
        <v>1.1749999999999998</v>
      </c>
      <c r="F1730" s="523">
        <f t="shared" si="67"/>
        <v>-1</v>
      </c>
      <c r="G1730" s="523" t="e">
        <f t="shared" si="67"/>
        <v>#DIV/0!</v>
      </c>
    </row>
    <row r="1731" spans="1:7" ht="15.75" thickBot="1" x14ac:dyDescent="0.3">
      <c r="A1731" s="507"/>
      <c r="B1731" s="507"/>
      <c r="C1731" s="217" t="s">
        <v>47</v>
      </c>
      <c r="D1731" s="523" t="e">
        <f t="shared" si="67"/>
        <v>#VALUE!</v>
      </c>
      <c r="E1731" s="523">
        <f t="shared" si="67"/>
        <v>1.6140403809523809</v>
      </c>
      <c r="F1731" s="523">
        <f t="shared" si="67"/>
        <v>-1</v>
      </c>
      <c r="G1731" s="523" t="e">
        <f t="shared" si="67"/>
        <v>#DIV/0!</v>
      </c>
    </row>
    <row r="1732" spans="1:7" ht="15.75" thickBot="1" x14ac:dyDescent="0.3">
      <c r="A1732" s="507"/>
      <c r="B1732" s="507"/>
      <c r="C1732" s="217" t="s">
        <v>48</v>
      </c>
      <c r="D1732" s="523" t="e">
        <f t="shared" si="67"/>
        <v>#VALUE!</v>
      </c>
      <c r="E1732" s="523">
        <f t="shared" si="67"/>
        <v>0.20185764641488779</v>
      </c>
      <c r="F1732" s="523" t="e">
        <f t="shared" si="67"/>
        <v>#DIV/0!</v>
      </c>
      <c r="G1732" s="523" t="e">
        <f t="shared" si="67"/>
        <v>#DIV/0!</v>
      </c>
    </row>
    <row r="1733" spans="1:7" ht="15.75" thickBot="1" x14ac:dyDescent="0.3">
      <c r="A1733" s="507"/>
      <c r="B1733" s="507"/>
      <c r="C1733" s="856" t="s">
        <v>1012</v>
      </c>
      <c r="D1733" s="857"/>
      <c r="E1733" s="857"/>
      <c r="F1733" s="857"/>
      <c r="G1733" s="858"/>
    </row>
    <row r="1734" spans="1:7" x14ac:dyDescent="0.25">
      <c r="A1734" s="507"/>
      <c r="B1734" s="507"/>
      <c r="C1734" s="854"/>
      <c r="D1734" s="516">
        <v>2020</v>
      </c>
      <c r="E1734" s="516">
        <v>2021</v>
      </c>
      <c r="F1734" s="516">
        <v>2022</v>
      </c>
      <c r="G1734" s="516">
        <v>2023</v>
      </c>
    </row>
    <row r="1735" spans="1:7" ht="15.75" thickBot="1" x14ac:dyDescent="0.3">
      <c r="A1735" s="507"/>
      <c r="B1735" s="507"/>
      <c r="C1735" s="855"/>
      <c r="D1735" s="518" t="s">
        <v>16</v>
      </c>
      <c r="E1735" s="518" t="s">
        <v>16</v>
      </c>
      <c r="F1735" s="518" t="s">
        <v>16</v>
      </c>
      <c r="G1735" s="518" t="s">
        <v>16</v>
      </c>
    </row>
    <row r="1736" spans="1:7" ht="15.75" thickBot="1" x14ac:dyDescent="0.3">
      <c r="A1736" s="507"/>
      <c r="B1736" s="507"/>
      <c r="C1736" s="525" t="s">
        <v>104</v>
      </c>
      <c r="D1736" s="526">
        <f>D1737+D1738+D1739+D1740</f>
        <v>0</v>
      </c>
      <c r="E1736" s="526">
        <f>E1737+E1738+E1739+E1740</f>
        <v>0</v>
      </c>
      <c r="F1736" s="526">
        <f>F1737+F1738+F1739+F1740</f>
        <v>0</v>
      </c>
      <c r="G1736" s="526">
        <f>G1737+G1738+G1739+G1740</f>
        <v>0</v>
      </c>
    </row>
    <row r="1737" spans="1:7" ht="15.75" thickBot="1" x14ac:dyDescent="0.3">
      <c r="A1737" s="507"/>
      <c r="B1737" s="507"/>
      <c r="C1737" s="527" t="s">
        <v>51</v>
      </c>
      <c r="D1737" s="526"/>
      <c r="E1737" s="526"/>
      <c r="F1737" s="526"/>
      <c r="G1737" s="526"/>
    </row>
    <row r="1738" spans="1:7" ht="15.75" thickBot="1" x14ac:dyDescent="0.3">
      <c r="A1738" s="507"/>
      <c r="B1738" s="507"/>
      <c r="C1738" s="527" t="s">
        <v>105</v>
      </c>
      <c r="D1738" s="526"/>
      <c r="E1738" s="526"/>
      <c r="F1738" s="526"/>
      <c r="G1738" s="526"/>
    </row>
    <row r="1739" spans="1:7" ht="15.75" thickBot="1" x14ac:dyDescent="0.3">
      <c r="A1739" s="507"/>
      <c r="B1739" s="507"/>
      <c r="C1739" s="527" t="s">
        <v>106</v>
      </c>
      <c r="D1739" s="526"/>
      <c r="E1739" s="526"/>
      <c r="F1739" s="526"/>
      <c r="G1739" s="526"/>
    </row>
    <row r="1740" spans="1:7" ht="15.75" thickBot="1" x14ac:dyDescent="0.3">
      <c r="A1740" s="507"/>
      <c r="B1740" s="507"/>
      <c r="C1740" s="527" t="s">
        <v>107</v>
      </c>
      <c r="D1740" s="526"/>
      <c r="E1740" s="526"/>
      <c r="F1740" s="526"/>
      <c r="G1740" s="526"/>
    </row>
    <row r="1741" spans="1:7" ht="15.75" thickBot="1" x14ac:dyDescent="0.3">
      <c r="A1741" s="507"/>
      <c r="B1741" s="507"/>
      <c r="C1741" s="525" t="s">
        <v>108</v>
      </c>
      <c r="D1741" s="528">
        <f>D1742+D1743+D1744+D1745</f>
        <v>21000</v>
      </c>
      <c r="E1741" s="528">
        <f>E1742+E1743+E1744+E1745</f>
        <v>54894.847999999998</v>
      </c>
      <c r="F1741" s="528">
        <f>F1742+F1743+F1744+F1745</f>
        <v>0</v>
      </c>
      <c r="G1741" s="528">
        <f>G1742+G1743+G1744+G1745</f>
        <v>0</v>
      </c>
    </row>
    <row r="1742" spans="1:7" ht="15.75" thickBot="1" x14ac:dyDescent="0.3">
      <c r="A1742" s="507"/>
      <c r="B1742" s="507"/>
      <c r="C1742" s="527" t="s">
        <v>51</v>
      </c>
      <c r="D1742" s="526">
        <f>+D1728</f>
        <v>21000</v>
      </c>
      <c r="E1742" s="526">
        <f>+E1728</f>
        <v>54894.847999999998</v>
      </c>
      <c r="F1742" s="526">
        <f>+F1728</f>
        <v>0</v>
      </c>
      <c r="G1742" s="526">
        <f>+G1728</f>
        <v>0</v>
      </c>
    </row>
    <row r="1743" spans="1:7" ht="15.75" thickBot="1" x14ac:dyDescent="0.3">
      <c r="A1743" s="507"/>
      <c r="B1743" s="507"/>
      <c r="C1743" s="527" t="s">
        <v>105</v>
      </c>
      <c r="D1743" s="526"/>
      <c r="E1743" s="526"/>
      <c r="F1743" s="526"/>
      <c r="G1743" s="526"/>
    </row>
    <row r="1744" spans="1:7" ht="15.75" thickBot="1" x14ac:dyDescent="0.3">
      <c r="A1744" s="507"/>
      <c r="B1744" s="507"/>
      <c r="C1744" s="527" t="s">
        <v>106</v>
      </c>
      <c r="D1744" s="526"/>
      <c r="E1744" s="526"/>
      <c r="F1744" s="526"/>
      <c r="G1744" s="526"/>
    </row>
    <row r="1745" spans="1:7" ht="15.75" thickBot="1" x14ac:dyDescent="0.3">
      <c r="A1745" s="507"/>
      <c r="B1745" s="507"/>
      <c r="C1745" s="527" t="s">
        <v>107</v>
      </c>
      <c r="D1745" s="526"/>
      <c r="E1745" s="526"/>
      <c r="F1745" s="526"/>
      <c r="G1745" s="526"/>
    </row>
    <row r="1746" spans="1:7" ht="15.75" thickBot="1" x14ac:dyDescent="0.3">
      <c r="A1746" s="507"/>
      <c r="B1746" s="507"/>
      <c r="C1746" s="533" t="s">
        <v>1013</v>
      </c>
      <c r="D1746" s="528">
        <f>D1736+D1741</f>
        <v>21000</v>
      </c>
      <c r="E1746" s="528">
        <f>E1736+E1741</f>
        <v>54894.847999999998</v>
      </c>
      <c r="F1746" s="528">
        <f>F1736+F1741</f>
        <v>0</v>
      </c>
      <c r="G1746" s="528">
        <f>G1736+G1741</f>
        <v>0</v>
      </c>
    </row>
    <row r="1747" spans="1:7" ht="34.5" thickBot="1" x14ac:dyDescent="0.3">
      <c r="A1747" s="507"/>
      <c r="B1747" s="507"/>
      <c r="C1747" s="566" t="s">
        <v>1014</v>
      </c>
      <c r="D1747" s="515" t="s">
        <v>1015</v>
      </c>
      <c r="E1747" s="540" t="s">
        <v>200</v>
      </c>
      <c r="F1747" s="897" t="s">
        <v>1016</v>
      </c>
      <c r="G1747" s="878"/>
    </row>
    <row r="1748" spans="1:7" ht="24" customHeight="1" thickBot="1" x14ac:dyDescent="0.3">
      <c r="A1748" s="507"/>
      <c r="B1748" s="507"/>
      <c r="C1748" s="217" t="s">
        <v>38</v>
      </c>
      <c r="D1748" s="778" t="s">
        <v>1017</v>
      </c>
      <c r="E1748" s="779"/>
      <c r="F1748" s="779"/>
      <c r="G1748" s="650"/>
    </row>
    <row r="1749" spans="1:7" ht="15.75" thickBot="1" x14ac:dyDescent="0.3">
      <c r="A1749" s="507"/>
      <c r="B1749" s="507"/>
      <c r="C1749" s="217" t="s">
        <v>40</v>
      </c>
      <c r="D1749" s="851" t="s">
        <v>752</v>
      </c>
      <c r="E1749" s="852"/>
      <c r="F1749" s="852"/>
      <c r="G1749" s="853"/>
    </row>
    <row r="1750" spans="1:7" x14ac:dyDescent="0.25">
      <c r="A1750" s="507"/>
      <c r="B1750" s="507"/>
      <c r="C1750" s="854"/>
      <c r="D1750" s="516">
        <v>2020</v>
      </c>
      <c r="E1750" s="516">
        <v>2021</v>
      </c>
      <c r="F1750" s="516">
        <v>2022</v>
      </c>
      <c r="G1750" s="516">
        <v>2023</v>
      </c>
    </row>
    <row r="1751" spans="1:7" ht="15.75" thickBot="1" x14ac:dyDescent="0.3">
      <c r="A1751" s="507"/>
      <c r="B1751" s="507"/>
      <c r="C1751" s="855"/>
      <c r="D1751" s="518" t="s">
        <v>16</v>
      </c>
      <c r="E1751" s="518" t="s">
        <v>16</v>
      </c>
      <c r="F1751" s="518" t="s">
        <v>16</v>
      </c>
      <c r="G1751" s="518" t="s">
        <v>16</v>
      </c>
    </row>
    <row r="1752" spans="1:7" ht="15.75" thickBot="1" x14ac:dyDescent="0.3">
      <c r="A1752" s="507"/>
      <c r="B1752" s="507"/>
      <c r="C1752" s="217" t="s">
        <v>42</v>
      </c>
      <c r="D1752" s="565">
        <v>100</v>
      </c>
      <c r="E1752" s="565">
        <v>245</v>
      </c>
      <c r="F1752" s="565"/>
      <c r="G1752" s="553"/>
    </row>
    <row r="1753" spans="1:7" ht="15.75" thickBot="1" x14ac:dyDescent="0.3">
      <c r="A1753" s="507"/>
      <c r="B1753" s="507"/>
      <c r="C1753" s="217" t="s">
        <v>43</v>
      </c>
      <c r="D1753" s="520">
        <v>18000</v>
      </c>
      <c r="E1753" s="520">
        <v>55564.951000000001</v>
      </c>
      <c r="F1753" s="520"/>
      <c r="G1753" s="520"/>
    </row>
    <row r="1754" spans="1:7" ht="15.75" thickBot="1" x14ac:dyDescent="0.3">
      <c r="A1754" s="507"/>
      <c r="B1754" s="507"/>
      <c r="C1754" s="217" t="s">
        <v>44</v>
      </c>
      <c r="D1754" s="520">
        <f>D1753/D1752</f>
        <v>180</v>
      </c>
      <c r="E1754" s="520">
        <f>E1753/E1752</f>
        <v>226.79571836734695</v>
      </c>
      <c r="F1754" s="520" t="e">
        <f>F1753/F1752</f>
        <v>#DIV/0!</v>
      </c>
      <c r="G1754" s="520" t="e">
        <f>G1753/G1752</f>
        <v>#DIV/0!</v>
      </c>
    </row>
    <row r="1755" spans="1:7" ht="15.75" thickBot="1" x14ac:dyDescent="0.3">
      <c r="A1755" s="507"/>
      <c r="B1755" s="507"/>
      <c r="C1755" s="217" t="s">
        <v>45</v>
      </c>
      <c r="D1755" s="523" t="e">
        <f t="shared" ref="D1755:G1757" si="68">D1752/C1752-1</f>
        <v>#VALUE!</v>
      </c>
      <c r="E1755" s="523">
        <f t="shared" si="68"/>
        <v>1.4500000000000002</v>
      </c>
      <c r="F1755" s="523">
        <f t="shared" si="68"/>
        <v>-1</v>
      </c>
      <c r="G1755" s="523" t="e">
        <f t="shared" si="68"/>
        <v>#DIV/0!</v>
      </c>
    </row>
    <row r="1756" spans="1:7" ht="15.75" thickBot="1" x14ac:dyDescent="0.3">
      <c r="A1756" s="507"/>
      <c r="B1756" s="507"/>
      <c r="C1756" s="217" t="s">
        <v>47</v>
      </c>
      <c r="D1756" s="523" t="e">
        <f t="shared" si="68"/>
        <v>#VALUE!</v>
      </c>
      <c r="E1756" s="523">
        <f t="shared" si="68"/>
        <v>2.0869417222222224</v>
      </c>
      <c r="F1756" s="523">
        <f t="shared" si="68"/>
        <v>-1</v>
      </c>
      <c r="G1756" s="523" t="e">
        <f t="shared" si="68"/>
        <v>#DIV/0!</v>
      </c>
    </row>
    <row r="1757" spans="1:7" ht="15.75" thickBot="1" x14ac:dyDescent="0.3">
      <c r="A1757" s="507"/>
      <c r="B1757" s="507"/>
      <c r="C1757" s="217" t="s">
        <v>48</v>
      </c>
      <c r="D1757" s="523" t="e">
        <f t="shared" si="68"/>
        <v>#VALUE!</v>
      </c>
      <c r="E1757" s="523">
        <f t="shared" si="68"/>
        <v>0.25997621315192743</v>
      </c>
      <c r="F1757" s="523" t="e">
        <f t="shared" si="68"/>
        <v>#DIV/0!</v>
      </c>
      <c r="G1757" s="523" t="e">
        <f t="shared" si="68"/>
        <v>#DIV/0!</v>
      </c>
    </row>
    <row r="1758" spans="1:7" ht="15.75" thickBot="1" x14ac:dyDescent="0.3">
      <c r="A1758" s="507"/>
      <c r="B1758" s="507"/>
      <c r="C1758" s="856" t="s">
        <v>1018</v>
      </c>
      <c r="D1758" s="857"/>
      <c r="E1758" s="857"/>
      <c r="F1758" s="857"/>
      <c r="G1758" s="858"/>
    </row>
    <row r="1759" spans="1:7" x14ac:dyDescent="0.25">
      <c r="A1759" s="507"/>
      <c r="B1759" s="507"/>
      <c r="C1759" s="854"/>
      <c r="D1759" s="516">
        <v>2020</v>
      </c>
      <c r="E1759" s="516">
        <v>2021</v>
      </c>
      <c r="F1759" s="516">
        <v>2022</v>
      </c>
      <c r="G1759" s="516">
        <v>2023</v>
      </c>
    </row>
    <row r="1760" spans="1:7" ht="15.75" thickBot="1" x14ac:dyDescent="0.3">
      <c r="A1760" s="507"/>
      <c r="B1760" s="507"/>
      <c r="C1760" s="855"/>
      <c r="D1760" s="518" t="s">
        <v>16</v>
      </c>
      <c r="E1760" s="518" t="s">
        <v>16</v>
      </c>
      <c r="F1760" s="518" t="s">
        <v>16</v>
      </c>
      <c r="G1760" s="518" t="s">
        <v>16</v>
      </c>
    </row>
    <row r="1761" spans="1:7" ht="15.75" thickBot="1" x14ac:dyDescent="0.3">
      <c r="A1761" s="507"/>
      <c r="B1761" s="507"/>
      <c r="C1761" s="525" t="s">
        <v>104</v>
      </c>
      <c r="D1761" s="526">
        <f>D1762+D1763+D1764+D1765</f>
        <v>0</v>
      </c>
      <c r="E1761" s="526">
        <f>E1762+E1763+E1764+E1765</f>
        <v>0</v>
      </c>
      <c r="F1761" s="526">
        <f>F1762+F1763+F1764+F1765</f>
        <v>0</v>
      </c>
      <c r="G1761" s="526">
        <f>G1762+G1763+G1764+G1765</f>
        <v>0</v>
      </c>
    </row>
    <row r="1762" spans="1:7" ht="15.75" thickBot="1" x14ac:dyDescent="0.3">
      <c r="A1762" s="507"/>
      <c r="B1762" s="507"/>
      <c r="C1762" s="527" t="s">
        <v>51</v>
      </c>
      <c r="D1762" s="526"/>
      <c r="E1762" s="526"/>
      <c r="F1762" s="526"/>
      <c r="G1762" s="526"/>
    </row>
    <row r="1763" spans="1:7" ht="15.75" thickBot="1" x14ac:dyDescent="0.3">
      <c r="A1763" s="507"/>
      <c r="B1763" s="507"/>
      <c r="C1763" s="527" t="s">
        <v>105</v>
      </c>
      <c r="D1763" s="526"/>
      <c r="E1763" s="526"/>
      <c r="F1763" s="526"/>
      <c r="G1763" s="526"/>
    </row>
    <row r="1764" spans="1:7" ht="15.75" thickBot="1" x14ac:dyDescent="0.3">
      <c r="A1764" s="507"/>
      <c r="B1764" s="507"/>
      <c r="C1764" s="527" t="s">
        <v>106</v>
      </c>
      <c r="D1764" s="526"/>
      <c r="E1764" s="526"/>
      <c r="F1764" s="526"/>
      <c r="G1764" s="526"/>
    </row>
    <row r="1765" spans="1:7" ht="15.75" thickBot="1" x14ac:dyDescent="0.3">
      <c r="A1765" s="507"/>
      <c r="B1765" s="507"/>
      <c r="C1765" s="527" t="s">
        <v>107</v>
      </c>
      <c r="D1765" s="526"/>
      <c r="E1765" s="526"/>
      <c r="F1765" s="526"/>
      <c r="G1765" s="526"/>
    </row>
    <row r="1766" spans="1:7" ht="15.75" thickBot="1" x14ac:dyDescent="0.3">
      <c r="A1766" s="507"/>
      <c r="B1766" s="507"/>
      <c r="C1766" s="525" t="s">
        <v>108</v>
      </c>
      <c r="D1766" s="528">
        <f>D1767+D1768+D1769+D1770</f>
        <v>18000</v>
      </c>
      <c r="E1766" s="528">
        <f>E1767+E1768+E1769+E1770</f>
        <v>55564.951000000001</v>
      </c>
      <c r="F1766" s="528">
        <f>F1767+F1768+F1769+F1770</f>
        <v>0</v>
      </c>
      <c r="G1766" s="528">
        <f>G1767+G1768+G1769+G1770</f>
        <v>0</v>
      </c>
    </row>
    <row r="1767" spans="1:7" ht="15.75" thickBot="1" x14ac:dyDescent="0.3">
      <c r="A1767" s="507"/>
      <c r="B1767" s="507"/>
      <c r="C1767" s="527" t="s">
        <v>51</v>
      </c>
      <c r="D1767" s="526">
        <f>+D1753</f>
        <v>18000</v>
      </c>
      <c r="E1767" s="526">
        <f>+E1753</f>
        <v>55564.951000000001</v>
      </c>
      <c r="F1767" s="526">
        <f>+F1753</f>
        <v>0</v>
      </c>
      <c r="G1767" s="526">
        <f>+G1753</f>
        <v>0</v>
      </c>
    </row>
    <row r="1768" spans="1:7" ht="15.75" thickBot="1" x14ac:dyDescent="0.3">
      <c r="A1768" s="507"/>
      <c r="B1768" s="507"/>
      <c r="C1768" s="527" t="s">
        <v>105</v>
      </c>
      <c r="D1768" s="526"/>
      <c r="E1768" s="526"/>
      <c r="F1768" s="526"/>
      <c r="G1768" s="526"/>
    </row>
    <row r="1769" spans="1:7" ht="15.75" thickBot="1" x14ac:dyDescent="0.3">
      <c r="A1769" s="507"/>
      <c r="B1769" s="507"/>
      <c r="C1769" s="527" t="s">
        <v>106</v>
      </c>
      <c r="D1769" s="526"/>
      <c r="E1769" s="526"/>
      <c r="F1769" s="526"/>
      <c r="G1769" s="526"/>
    </row>
    <row r="1770" spans="1:7" ht="15.75" thickBot="1" x14ac:dyDescent="0.3">
      <c r="A1770" s="507"/>
      <c r="B1770" s="507"/>
      <c r="C1770" s="527" t="s">
        <v>107</v>
      </c>
      <c r="D1770" s="526"/>
      <c r="E1770" s="526"/>
      <c r="F1770" s="526"/>
      <c r="G1770" s="526"/>
    </row>
    <row r="1771" spans="1:7" ht="15.75" thickBot="1" x14ac:dyDescent="0.3">
      <c r="A1771" s="507"/>
      <c r="B1771" s="507"/>
      <c r="C1771" s="533" t="s">
        <v>1019</v>
      </c>
      <c r="D1771" s="528">
        <f>D1761+D1766</f>
        <v>18000</v>
      </c>
      <c r="E1771" s="528">
        <f>E1761+E1766</f>
        <v>55564.951000000001</v>
      </c>
      <c r="F1771" s="528">
        <f>F1761+F1766</f>
        <v>0</v>
      </c>
      <c r="G1771" s="528">
        <f>G1761+G1766</f>
        <v>0</v>
      </c>
    </row>
    <row r="1772" spans="1:7" ht="34.5" thickBot="1" x14ac:dyDescent="0.3">
      <c r="A1772" s="507"/>
      <c r="B1772" s="507"/>
      <c r="C1772" s="566" t="s">
        <v>1020</v>
      </c>
      <c r="D1772" s="515" t="s">
        <v>1021</v>
      </c>
      <c r="E1772" s="540" t="s">
        <v>200</v>
      </c>
      <c r="F1772" s="898"/>
      <c r="G1772" s="882"/>
    </row>
    <row r="1773" spans="1:7" ht="15.75" thickBot="1" x14ac:dyDescent="0.3">
      <c r="A1773" s="507"/>
      <c r="B1773" s="507"/>
      <c r="C1773" s="217" t="s">
        <v>38</v>
      </c>
      <c r="D1773" s="778" t="s">
        <v>1017</v>
      </c>
      <c r="E1773" s="779"/>
      <c r="F1773" s="779"/>
      <c r="G1773" s="650"/>
    </row>
    <row r="1774" spans="1:7" ht="15.75" thickBot="1" x14ac:dyDescent="0.3">
      <c r="A1774" s="507"/>
      <c r="B1774" s="507"/>
      <c r="C1774" s="217" t="s">
        <v>40</v>
      </c>
      <c r="D1774" s="851" t="s">
        <v>752</v>
      </c>
      <c r="E1774" s="852"/>
      <c r="F1774" s="852"/>
      <c r="G1774" s="853"/>
    </row>
    <row r="1775" spans="1:7" x14ac:dyDescent="0.25">
      <c r="A1775" s="507"/>
      <c r="B1775" s="507"/>
      <c r="C1775" s="854"/>
      <c r="D1775" s="516">
        <v>2020</v>
      </c>
      <c r="E1775" s="516">
        <v>2021</v>
      </c>
      <c r="F1775" s="516">
        <v>2022</v>
      </c>
      <c r="G1775" s="516">
        <v>2023</v>
      </c>
    </row>
    <row r="1776" spans="1:7" ht="15.75" thickBot="1" x14ac:dyDescent="0.3">
      <c r="A1776" s="507"/>
      <c r="B1776" s="507"/>
      <c r="C1776" s="855"/>
      <c r="D1776" s="518" t="s">
        <v>16</v>
      </c>
      <c r="E1776" s="518" t="s">
        <v>16</v>
      </c>
      <c r="F1776" s="518" t="s">
        <v>16</v>
      </c>
      <c r="G1776" s="518" t="s">
        <v>16</v>
      </c>
    </row>
    <row r="1777" spans="1:7" ht="15.75" thickBot="1" x14ac:dyDescent="0.3">
      <c r="A1777" s="507"/>
      <c r="B1777" s="507"/>
      <c r="C1777" s="217" t="s">
        <v>42</v>
      </c>
      <c r="D1777" s="565">
        <v>340</v>
      </c>
      <c r="E1777" s="565"/>
      <c r="F1777" s="565"/>
      <c r="G1777" s="553"/>
    </row>
    <row r="1778" spans="1:7" ht="15.75" thickBot="1" x14ac:dyDescent="0.3">
      <c r="A1778" s="507"/>
      <c r="B1778" s="507"/>
      <c r="C1778" s="217" t="s">
        <v>43</v>
      </c>
      <c r="D1778" s="520">
        <v>98270.126000000004</v>
      </c>
      <c r="E1778" s="520"/>
      <c r="F1778" s="520"/>
      <c r="G1778" s="520"/>
    </row>
    <row r="1779" spans="1:7" ht="15.75" thickBot="1" x14ac:dyDescent="0.3">
      <c r="A1779" s="507"/>
      <c r="B1779" s="507"/>
      <c r="C1779" s="217" t="s">
        <v>44</v>
      </c>
      <c r="D1779" s="520">
        <f>D1778/D1777</f>
        <v>289.0297823529412</v>
      </c>
      <c r="E1779" s="520" t="e">
        <f>E1778/E1777</f>
        <v>#DIV/0!</v>
      </c>
      <c r="F1779" s="520" t="e">
        <f>F1778/F1777</f>
        <v>#DIV/0!</v>
      </c>
      <c r="G1779" s="520" t="e">
        <f>G1778/G1777</f>
        <v>#DIV/0!</v>
      </c>
    </row>
    <row r="1780" spans="1:7" ht="15.75" thickBot="1" x14ac:dyDescent="0.3">
      <c r="A1780" s="507"/>
      <c r="B1780" s="507"/>
      <c r="C1780" s="217" t="s">
        <v>45</v>
      </c>
      <c r="D1780" s="523" t="e">
        <f t="shared" ref="D1780:G1782" si="69">D1777/C1777-1</f>
        <v>#VALUE!</v>
      </c>
      <c r="E1780" s="523">
        <f t="shared" si="69"/>
        <v>-1</v>
      </c>
      <c r="F1780" s="523" t="e">
        <f t="shared" si="69"/>
        <v>#DIV/0!</v>
      </c>
      <c r="G1780" s="523" t="e">
        <f t="shared" si="69"/>
        <v>#DIV/0!</v>
      </c>
    </row>
    <row r="1781" spans="1:7" ht="15.75" thickBot="1" x14ac:dyDescent="0.3">
      <c r="A1781" s="507"/>
      <c r="B1781" s="507"/>
      <c r="C1781" s="217" t="s">
        <v>47</v>
      </c>
      <c r="D1781" s="523" t="e">
        <f t="shared" si="69"/>
        <v>#VALUE!</v>
      </c>
      <c r="E1781" s="523">
        <f t="shared" si="69"/>
        <v>-1</v>
      </c>
      <c r="F1781" s="523" t="e">
        <f t="shared" si="69"/>
        <v>#DIV/0!</v>
      </c>
      <c r="G1781" s="523" t="e">
        <f t="shared" si="69"/>
        <v>#DIV/0!</v>
      </c>
    </row>
    <row r="1782" spans="1:7" ht="15.75" thickBot="1" x14ac:dyDescent="0.3">
      <c r="A1782" s="507"/>
      <c r="B1782" s="507"/>
      <c r="C1782" s="217" t="s">
        <v>48</v>
      </c>
      <c r="D1782" s="523" t="e">
        <f t="shared" si="69"/>
        <v>#VALUE!</v>
      </c>
      <c r="E1782" s="523" t="e">
        <f t="shared" si="69"/>
        <v>#DIV/0!</v>
      </c>
      <c r="F1782" s="523" t="e">
        <f t="shared" si="69"/>
        <v>#DIV/0!</v>
      </c>
      <c r="G1782" s="523" t="e">
        <f t="shared" si="69"/>
        <v>#DIV/0!</v>
      </c>
    </row>
    <row r="1783" spans="1:7" ht="15.75" thickBot="1" x14ac:dyDescent="0.3">
      <c r="A1783" s="507"/>
      <c r="B1783" s="507"/>
      <c r="C1783" s="856" t="s">
        <v>1022</v>
      </c>
      <c r="D1783" s="857"/>
      <c r="E1783" s="857"/>
      <c r="F1783" s="857"/>
      <c r="G1783" s="858"/>
    </row>
    <row r="1784" spans="1:7" x14ac:dyDescent="0.25">
      <c r="A1784" s="507"/>
      <c r="B1784" s="507"/>
      <c r="C1784" s="854"/>
      <c r="D1784" s="516">
        <v>2020</v>
      </c>
      <c r="E1784" s="516">
        <v>2021</v>
      </c>
      <c r="F1784" s="516">
        <v>2022</v>
      </c>
      <c r="G1784" s="516">
        <v>2023</v>
      </c>
    </row>
    <row r="1785" spans="1:7" ht="15.75" thickBot="1" x14ac:dyDescent="0.3">
      <c r="A1785" s="507"/>
      <c r="B1785" s="507"/>
      <c r="C1785" s="855"/>
      <c r="D1785" s="518" t="s">
        <v>16</v>
      </c>
      <c r="E1785" s="518" t="s">
        <v>16</v>
      </c>
      <c r="F1785" s="518" t="s">
        <v>16</v>
      </c>
      <c r="G1785" s="518" t="s">
        <v>16</v>
      </c>
    </row>
    <row r="1786" spans="1:7" ht="15.75" thickBot="1" x14ac:dyDescent="0.3">
      <c r="A1786" s="507"/>
      <c r="B1786" s="507"/>
      <c r="C1786" s="525" t="s">
        <v>104</v>
      </c>
      <c r="D1786" s="526">
        <f>D1787+D1788+D1789+D1790</f>
        <v>0</v>
      </c>
      <c r="E1786" s="526">
        <f>E1787+E1788+E1789+E1790</f>
        <v>0</v>
      </c>
      <c r="F1786" s="526">
        <f>F1787+F1788+F1789+F1790</f>
        <v>0</v>
      </c>
      <c r="G1786" s="526">
        <f>G1787+G1788+G1789+G1790</f>
        <v>0</v>
      </c>
    </row>
    <row r="1787" spans="1:7" ht="15.75" thickBot="1" x14ac:dyDescent="0.3">
      <c r="A1787" s="507"/>
      <c r="B1787" s="507"/>
      <c r="C1787" s="527" t="s">
        <v>51</v>
      </c>
      <c r="D1787" s="526"/>
      <c r="E1787" s="526"/>
      <c r="F1787" s="526"/>
      <c r="G1787" s="526"/>
    </row>
    <row r="1788" spans="1:7" ht="15.75" thickBot="1" x14ac:dyDescent="0.3">
      <c r="A1788" s="507"/>
      <c r="B1788" s="507"/>
      <c r="C1788" s="527" t="s">
        <v>105</v>
      </c>
      <c r="D1788" s="526"/>
      <c r="E1788" s="526"/>
      <c r="F1788" s="526"/>
      <c r="G1788" s="526"/>
    </row>
    <row r="1789" spans="1:7" ht="15.75" thickBot="1" x14ac:dyDescent="0.3">
      <c r="A1789" s="507"/>
      <c r="B1789" s="507"/>
      <c r="C1789" s="527" t="s">
        <v>106</v>
      </c>
      <c r="D1789" s="526"/>
      <c r="E1789" s="526"/>
      <c r="F1789" s="526"/>
      <c r="G1789" s="526"/>
    </row>
    <row r="1790" spans="1:7" ht="15.75" thickBot="1" x14ac:dyDescent="0.3">
      <c r="A1790" s="507"/>
      <c r="B1790" s="507"/>
      <c r="C1790" s="527" t="s">
        <v>107</v>
      </c>
      <c r="D1790" s="526"/>
      <c r="E1790" s="526"/>
      <c r="F1790" s="526"/>
      <c r="G1790" s="526"/>
    </row>
    <row r="1791" spans="1:7" ht="15.75" thickBot="1" x14ac:dyDescent="0.3">
      <c r="A1791" s="507"/>
      <c r="B1791" s="507"/>
      <c r="C1791" s="525" t="s">
        <v>108</v>
      </c>
      <c r="D1791" s="528">
        <f>D1792+D1793+D1794+D1795</f>
        <v>98270.126000000004</v>
      </c>
      <c r="E1791" s="528">
        <f>E1792+E1793+E1794+E1795</f>
        <v>0</v>
      </c>
      <c r="F1791" s="528">
        <f>F1792+F1793+F1794+F1795</f>
        <v>0</v>
      </c>
      <c r="G1791" s="528">
        <f>G1792+G1793+G1794+G1795</f>
        <v>0</v>
      </c>
    </row>
    <row r="1792" spans="1:7" ht="15.75" thickBot="1" x14ac:dyDescent="0.3">
      <c r="A1792" s="507"/>
      <c r="B1792" s="507"/>
      <c r="C1792" s="527" t="s">
        <v>51</v>
      </c>
      <c r="D1792" s="526">
        <f>+D1778</f>
        <v>98270.126000000004</v>
      </c>
      <c r="E1792" s="526">
        <f>+E1778</f>
        <v>0</v>
      </c>
      <c r="F1792" s="526">
        <f>+F1778</f>
        <v>0</v>
      </c>
      <c r="G1792" s="526">
        <f>+G1778</f>
        <v>0</v>
      </c>
    </row>
    <row r="1793" spans="1:11" ht="15.75" thickBot="1" x14ac:dyDescent="0.3">
      <c r="A1793" s="507"/>
      <c r="B1793" s="507"/>
      <c r="C1793" s="527" t="s">
        <v>105</v>
      </c>
      <c r="D1793" s="526"/>
      <c r="E1793" s="526"/>
      <c r="F1793" s="526"/>
      <c r="G1793" s="526"/>
    </row>
    <row r="1794" spans="1:11" ht="15.75" thickBot="1" x14ac:dyDescent="0.3">
      <c r="A1794" s="507"/>
      <c r="B1794" s="507"/>
      <c r="C1794" s="527" t="s">
        <v>106</v>
      </c>
      <c r="D1794" s="526"/>
      <c r="E1794" s="526"/>
      <c r="F1794" s="526"/>
      <c r="G1794" s="526"/>
    </row>
    <row r="1795" spans="1:11" ht="15.75" thickBot="1" x14ac:dyDescent="0.3">
      <c r="A1795" s="507"/>
      <c r="B1795" s="507"/>
      <c r="C1795" s="527" t="s">
        <v>107</v>
      </c>
      <c r="D1795" s="526"/>
      <c r="E1795" s="526"/>
      <c r="F1795" s="526"/>
      <c r="G1795" s="526"/>
    </row>
    <row r="1796" spans="1:11" ht="15.75" thickBot="1" x14ac:dyDescent="0.3">
      <c r="A1796" s="507"/>
      <c r="B1796" s="507"/>
      <c r="C1796" s="533" t="s">
        <v>1023</v>
      </c>
      <c r="D1796" s="528">
        <f>D1786+D1791</f>
        <v>98270.126000000004</v>
      </c>
      <c r="E1796" s="528">
        <f>E1786+E1791</f>
        <v>0</v>
      </c>
      <c r="F1796" s="528">
        <f>F1786+F1791</f>
        <v>0</v>
      </c>
      <c r="G1796" s="528">
        <f>G1786+G1791</f>
        <v>0</v>
      </c>
    </row>
    <row r="1797" spans="1:11" ht="45.75" thickBot="1" x14ac:dyDescent="0.3">
      <c r="A1797" s="507"/>
      <c r="B1797" s="507"/>
      <c r="C1797" s="552" t="s">
        <v>1020</v>
      </c>
      <c r="D1797" s="515" t="s">
        <v>1024</v>
      </c>
      <c r="E1797" s="540" t="s">
        <v>200</v>
      </c>
      <c r="F1797" s="881"/>
      <c r="G1797" s="882"/>
    </row>
    <row r="1798" spans="1:11" ht="31.9" customHeight="1" thickBot="1" x14ac:dyDescent="0.3">
      <c r="A1798" s="507"/>
      <c r="B1798" s="507"/>
      <c r="C1798" s="217" t="s">
        <v>38</v>
      </c>
      <c r="D1798" s="778" t="s">
        <v>1025</v>
      </c>
      <c r="E1798" s="779"/>
      <c r="F1798" s="779"/>
      <c r="G1798" s="650"/>
    </row>
    <row r="1799" spans="1:11" ht="15.75" thickBot="1" x14ac:dyDescent="0.3">
      <c r="A1799" s="507"/>
      <c r="B1799" s="507"/>
      <c r="C1799" s="217" t="s">
        <v>40</v>
      </c>
      <c r="D1799" s="851" t="s">
        <v>1026</v>
      </c>
      <c r="E1799" s="852"/>
      <c r="F1799" s="852"/>
      <c r="G1799" s="853"/>
    </row>
    <row r="1800" spans="1:11" x14ac:dyDescent="0.25">
      <c r="A1800" s="507"/>
      <c r="B1800" s="507"/>
      <c r="C1800" s="854"/>
      <c r="D1800" s="516">
        <v>2020</v>
      </c>
      <c r="E1800" s="516">
        <v>2021</v>
      </c>
      <c r="F1800" s="516">
        <v>2022</v>
      </c>
      <c r="G1800" s="516">
        <v>2023</v>
      </c>
    </row>
    <row r="1801" spans="1:11" ht="15.75" thickBot="1" x14ac:dyDescent="0.3">
      <c r="A1801" s="507"/>
      <c r="B1801" s="507"/>
      <c r="C1801" s="855"/>
      <c r="D1801" s="518" t="s">
        <v>16</v>
      </c>
      <c r="E1801" s="518" t="s">
        <v>16</v>
      </c>
      <c r="F1801" s="518" t="s">
        <v>16</v>
      </c>
      <c r="G1801" s="518" t="s">
        <v>16</v>
      </c>
    </row>
    <row r="1802" spans="1:11" ht="15.75" thickBot="1" x14ac:dyDescent="0.3">
      <c r="A1802" s="507"/>
      <c r="B1802" s="507"/>
      <c r="C1802" s="217" t="s">
        <v>42</v>
      </c>
      <c r="D1802" s="567"/>
      <c r="E1802" s="565"/>
      <c r="F1802" s="553"/>
      <c r="G1802" s="553"/>
      <c r="I1802" s="550"/>
      <c r="K1802" s="56"/>
    </row>
    <row r="1803" spans="1:11" ht="15.75" thickBot="1" x14ac:dyDescent="0.3">
      <c r="A1803" s="507"/>
      <c r="B1803" s="507"/>
      <c r="C1803" s="217" t="s">
        <v>43</v>
      </c>
      <c r="D1803" s="522"/>
      <c r="E1803" s="568">
        <v>150000</v>
      </c>
      <c r="F1803" s="522">
        <v>250000</v>
      </c>
      <c r="G1803" s="522">
        <v>250000</v>
      </c>
      <c r="H1803" s="547"/>
      <c r="I1803" s="550"/>
    </row>
    <row r="1804" spans="1:11" ht="15.75" thickBot="1" x14ac:dyDescent="0.3">
      <c r="A1804" s="507"/>
      <c r="B1804" s="507"/>
      <c r="C1804" s="217" t="s">
        <v>44</v>
      </c>
      <c r="D1804" s="520" t="e">
        <f>D1803/D1802</f>
        <v>#DIV/0!</v>
      </c>
      <c r="E1804" s="520" t="e">
        <f>E1803/E1802</f>
        <v>#DIV/0!</v>
      </c>
      <c r="F1804" s="520" t="e">
        <f>F1803/F1802</f>
        <v>#DIV/0!</v>
      </c>
      <c r="G1804" s="520" t="e">
        <f>G1803/G1802</f>
        <v>#DIV/0!</v>
      </c>
      <c r="I1804" s="550"/>
    </row>
    <row r="1805" spans="1:11" ht="15.75" thickBot="1" x14ac:dyDescent="0.3">
      <c r="A1805" s="507"/>
      <c r="B1805" s="507"/>
      <c r="C1805" s="217" t="s">
        <v>45</v>
      </c>
      <c r="D1805" s="523" t="e">
        <f t="shared" ref="D1805:G1807" si="70">D1802/C1802-1</f>
        <v>#VALUE!</v>
      </c>
      <c r="E1805" s="523" t="e">
        <f t="shared" si="70"/>
        <v>#DIV/0!</v>
      </c>
      <c r="F1805" s="523" t="e">
        <f t="shared" si="70"/>
        <v>#DIV/0!</v>
      </c>
      <c r="G1805" s="523" t="e">
        <f t="shared" si="70"/>
        <v>#DIV/0!</v>
      </c>
      <c r="I1805" s="550"/>
    </row>
    <row r="1806" spans="1:11" ht="15.75" thickBot="1" x14ac:dyDescent="0.3">
      <c r="A1806" s="507"/>
      <c r="B1806" s="507"/>
      <c r="C1806" s="217" t="s">
        <v>47</v>
      </c>
      <c r="D1806" s="523" t="e">
        <f t="shared" si="70"/>
        <v>#VALUE!</v>
      </c>
      <c r="E1806" s="523" t="e">
        <f t="shared" si="70"/>
        <v>#DIV/0!</v>
      </c>
      <c r="F1806" s="523">
        <f t="shared" si="70"/>
        <v>0.66666666666666674</v>
      </c>
      <c r="G1806" s="523">
        <f t="shared" si="70"/>
        <v>0</v>
      </c>
    </row>
    <row r="1807" spans="1:11" ht="15.75" thickBot="1" x14ac:dyDescent="0.3">
      <c r="A1807" s="507"/>
      <c r="B1807" s="507"/>
      <c r="C1807" s="217" t="s">
        <v>48</v>
      </c>
      <c r="D1807" s="523" t="e">
        <f t="shared" si="70"/>
        <v>#DIV/0!</v>
      </c>
      <c r="E1807" s="523" t="e">
        <f t="shared" si="70"/>
        <v>#DIV/0!</v>
      </c>
      <c r="F1807" s="523" t="e">
        <f t="shared" si="70"/>
        <v>#DIV/0!</v>
      </c>
      <c r="G1807" s="523" t="e">
        <f t="shared" si="70"/>
        <v>#DIV/0!</v>
      </c>
    </row>
    <row r="1808" spans="1:11" ht="15.75" thickBot="1" x14ac:dyDescent="0.3">
      <c r="A1808" s="507"/>
      <c r="B1808" s="507"/>
      <c r="C1808" s="856" t="s">
        <v>1027</v>
      </c>
      <c r="D1808" s="857"/>
      <c r="E1808" s="857"/>
      <c r="F1808" s="857"/>
      <c r="G1808" s="858"/>
    </row>
    <row r="1809" spans="1:7" x14ac:dyDescent="0.25">
      <c r="A1809" s="507"/>
      <c r="B1809" s="507"/>
      <c r="C1809" s="854"/>
      <c r="D1809" s="516">
        <v>2020</v>
      </c>
      <c r="E1809" s="516">
        <v>2021</v>
      </c>
      <c r="F1809" s="516">
        <v>2022</v>
      </c>
      <c r="G1809" s="516">
        <v>2023</v>
      </c>
    </row>
    <row r="1810" spans="1:7" ht="15.75" thickBot="1" x14ac:dyDescent="0.3">
      <c r="A1810" s="507"/>
      <c r="B1810" s="507"/>
      <c r="C1810" s="855"/>
      <c r="D1810" s="518" t="s">
        <v>16</v>
      </c>
      <c r="E1810" s="518" t="s">
        <v>16</v>
      </c>
      <c r="F1810" s="518" t="s">
        <v>16</v>
      </c>
      <c r="G1810" s="518" t="s">
        <v>16</v>
      </c>
    </row>
    <row r="1811" spans="1:7" ht="15.75" thickBot="1" x14ac:dyDescent="0.3">
      <c r="A1811" s="507"/>
      <c r="B1811" s="507"/>
      <c r="C1811" s="525" t="s">
        <v>104</v>
      </c>
      <c r="D1811" s="526">
        <f>D1812+D1813+D1814+D1815</f>
        <v>0</v>
      </c>
      <c r="E1811" s="526">
        <f>E1812+E1813+E1814+E1815</f>
        <v>0</v>
      </c>
      <c r="F1811" s="526">
        <f>F1812+F1813+F1814+F1815</f>
        <v>0</v>
      </c>
      <c r="G1811" s="526">
        <f>G1812+G1813+G1814+G1815</f>
        <v>0</v>
      </c>
    </row>
    <row r="1812" spans="1:7" ht="15.75" thickBot="1" x14ac:dyDescent="0.3">
      <c r="A1812" s="507"/>
      <c r="B1812" s="507"/>
      <c r="C1812" s="527" t="s">
        <v>51</v>
      </c>
      <c r="D1812" s="526"/>
      <c r="E1812" s="526"/>
      <c r="F1812" s="526"/>
      <c r="G1812" s="526"/>
    </row>
    <row r="1813" spans="1:7" ht="15.75" thickBot="1" x14ac:dyDescent="0.3">
      <c r="A1813" s="507"/>
      <c r="B1813" s="507"/>
      <c r="C1813" s="527" t="s">
        <v>105</v>
      </c>
      <c r="D1813" s="526"/>
      <c r="E1813" s="526"/>
      <c r="F1813" s="526"/>
      <c r="G1813" s="526"/>
    </row>
    <row r="1814" spans="1:7" ht="15.75" thickBot="1" x14ac:dyDescent="0.3">
      <c r="A1814" s="507"/>
      <c r="B1814" s="507"/>
      <c r="C1814" s="527" t="s">
        <v>106</v>
      </c>
      <c r="D1814" s="526"/>
      <c r="E1814" s="526"/>
      <c r="F1814" s="526"/>
      <c r="G1814" s="526"/>
    </row>
    <row r="1815" spans="1:7" ht="15.75" thickBot="1" x14ac:dyDescent="0.3">
      <c r="A1815" s="507"/>
      <c r="B1815" s="507"/>
      <c r="C1815" s="527" t="s">
        <v>107</v>
      </c>
      <c r="D1815" s="526"/>
      <c r="E1815" s="526"/>
      <c r="F1815" s="526"/>
      <c r="G1815" s="526"/>
    </row>
    <row r="1816" spans="1:7" ht="15.75" thickBot="1" x14ac:dyDescent="0.3">
      <c r="A1816" s="507"/>
      <c r="B1816" s="507"/>
      <c r="C1816" s="525" t="s">
        <v>108</v>
      </c>
      <c r="D1816" s="528">
        <f>D1817+D1818+D1819+D1820</f>
        <v>0</v>
      </c>
      <c r="E1816" s="528">
        <f>E1817+E1818+E1819+E1820</f>
        <v>150000</v>
      </c>
      <c r="F1816" s="528">
        <f>F1817+F1818+F1819+F1820</f>
        <v>250000</v>
      </c>
      <c r="G1816" s="528">
        <f>G1817+G1818+G1819+G1820</f>
        <v>250000</v>
      </c>
    </row>
    <row r="1817" spans="1:7" ht="15.75" thickBot="1" x14ac:dyDescent="0.3">
      <c r="A1817" s="507"/>
      <c r="B1817" s="507"/>
      <c r="C1817" s="527" t="s">
        <v>51</v>
      </c>
      <c r="D1817" s="526">
        <f>+D1803</f>
        <v>0</v>
      </c>
      <c r="E1817" s="526">
        <f>+E1803</f>
        <v>150000</v>
      </c>
      <c r="F1817" s="526">
        <f>+F1803</f>
        <v>250000</v>
      </c>
      <c r="G1817" s="526">
        <f>+G1803</f>
        <v>250000</v>
      </c>
    </row>
    <row r="1818" spans="1:7" ht="15.75" thickBot="1" x14ac:dyDescent="0.3">
      <c r="A1818" s="507"/>
      <c r="B1818" s="507"/>
      <c r="C1818" s="527" t="s">
        <v>105</v>
      </c>
      <c r="D1818" s="526"/>
      <c r="E1818" s="526"/>
      <c r="F1818" s="526"/>
      <c r="G1818" s="526"/>
    </row>
    <row r="1819" spans="1:7" ht="15.75" thickBot="1" x14ac:dyDescent="0.3">
      <c r="A1819" s="507"/>
      <c r="B1819" s="507"/>
      <c r="C1819" s="527" t="s">
        <v>106</v>
      </c>
      <c r="D1819" s="526"/>
      <c r="E1819" s="526"/>
      <c r="F1819" s="526"/>
      <c r="G1819" s="526"/>
    </row>
    <row r="1820" spans="1:7" ht="15.75" thickBot="1" x14ac:dyDescent="0.3">
      <c r="A1820" s="507"/>
      <c r="B1820" s="507"/>
      <c r="C1820" s="527" t="s">
        <v>107</v>
      </c>
      <c r="D1820" s="526"/>
      <c r="E1820" s="526"/>
      <c r="F1820" s="526"/>
      <c r="G1820" s="526"/>
    </row>
    <row r="1821" spans="1:7" ht="15.75" thickBot="1" x14ac:dyDescent="0.3">
      <c r="A1821" s="507"/>
      <c r="B1821" s="507"/>
      <c r="C1821" s="533" t="s">
        <v>1028</v>
      </c>
      <c r="D1821" s="528">
        <f>D1811+D1816</f>
        <v>0</v>
      </c>
      <c r="E1821" s="528">
        <f>E1811+E1816</f>
        <v>150000</v>
      </c>
      <c r="F1821" s="528">
        <f>F1811+F1816</f>
        <v>250000</v>
      </c>
      <c r="G1821" s="528">
        <f>G1811+G1816</f>
        <v>250000</v>
      </c>
    </row>
    <row r="1822" spans="1:7" ht="15.75" thickBot="1" x14ac:dyDescent="0.3">
      <c r="A1822" s="507"/>
      <c r="B1822" s="507"/>
      <c r="C1822" s="845" t="s">
        <v>197</v>
      </c>
      <c r="D1822" s="846"/>
      <c r="E1822" s="846"/>
      <c r="F1822" s="846"/>
      <c r="G1822" s="847"/>
    </row>
    <row r="1823" spans="1:7" ht="15.75" thickBot="1" x14ac:dyDescent="0.3">
      <c r="A1823" s="507"/>
      <c r="B1823" s="507"/>
      <c r="C1823" s="845" t="s">
        <v>254</v>
      </c>
      <c r="D1823" s="846"/>
      <c r="E1823" s="846"/>
      <c r="F1823" s="846"/>
      <c r="G1823" s="847"/>
    </row>
    <row r="1824" spans="1:7" ht="24" customHeight="1" thickBot="1" x14ac:dyDescent="0.3">
      <c r="A1824" s="507"/>
      <c r="B1824" s="507"/>
      <c r="C1824" s="515" t="s">
        <v>96</v>
      </c>
      <c r="D1824" s="894" t="s">
        <v>1029</v>
      </c>
      <c r="E1824" s="895"/>
      <c r="F1824" s="895"/>
      <c r="G1824" s="896"/>
    </row>
    <row r="1825" spans="1:9" ht="135.75" thickBot="1" x14ac:dyDescent="0.3">
      <c r="A1825" s="507"/>
      <c r="B1825" s="507"/>
      <c r="C1825" s="515" t="s">
        <v>97</v>
      </c>
      <c r="D1825" s="515" t="s">
        <v>1030</v>
      </c>
      <c r="E1825" s="540" t="s">
        <v>200</v>
      </c>
      <c r="F1825" s="877" t="s">
        <v>1031</v>
      </c>
      <c r="G1825" s="878"/>
    </row>
    <row r="1826" spans="1:9" ht="29.45" customHeight="1" thickBot="1" x14ac:dyDescent="0.3">
      <c r="C1826" s="217" t="s">
        <v>38</v>
      </c>
      <c r="D1826" s="778" t="s">
        <v>1032</v>
      </c>
      <c r="E1826" s="779"/>
      <c r="F1826" s="779"/>
      <c r="G1826" s="650"/>
    </row>
    <row r="1827" spans="1:9" ht="15.75" thickBot="1" x14ac:dyDescent="0.3">
      <c r="C1827" s="217" t="s">
        <v>40</v>
      </c>
      <c r="D1827" s="851" t="s">
        <v>664</v>
      </c>
      <c r="E1827" s="852"/>
      <c r="F1827" s="852"/>
      <c r="G1827" s="853"/>
      <c r="H1827" s="519"/>
      <c r="I1827" s="151"/>
    </row>
    <row r="1828" spans="1:9" x14ac:dyDescent="0.25">
      <c r="C1828" s="854"/>
      <c r="D1828" s="516">
        <v>2020</v>
      </c>
      <c r="E1828" s="516">
        <v>2021</v>
      </c>
      <c r="F1828" s="516">
        <v>2022</v>
      </c>
      <c r="G1828" s="516">
        <v>2023</v>
      </c>
      <c r="H1828" s="519"/>
      <c r="I1828" s="151"/>
    </row>
    <row r="1829" spans="1:9" ht="15.75" thickBot="1" x14ac:dyDescent="0.3">
      <c r="C1829" s="855"/>
      <c r="D1829" s="518" t="s">
        <v>16</v>
      </c>
      <c r="E1829" s="518" t="s">
        <v>16</v>
      </c>
      <c r="F1829" s="518" t="s">
        <v>16</v>
      </c>
      <c r="G1829" s="518" t="s">
        <v>16</v>
      </c>
      <c r="H1829" s="519"/>
      <c r="I1829" s="151"/>
    </row>
    <row r="1830" spans="1:9" ht="15.75" thickBot="1" x14ac:dyDescent="0.3">
      <c r="C1830" s="217" t="s">
        <v>42</v>
      </c>
      <c r="D1830" s="520">
        <v>7000</v>
      </c>
      <c r="E1830" s="520">
        <v>7000</v>
      </c>
      <c r="F1830" s="520"/>
      <c r="G1830" s="520"/>
      <c r="H1830" s="521"/>
      <c r="I1830" s="151"/>
    </row>
    <row r="1831" spans="1:9" ht="15.75" thickBot="1" x14ac:dyDescent="0.3">
      <c r="B1831" s="507"/>
      <c r="C1831" s="553" t="s">
        <v>43</v>
      </c>
      <c r="D1831" s="522">
        <v>1395800</v>
      </c>
      <c r="E1831" s="522">
        <v>1212641</v>
      </c>
      <c r="F1831" s="520"/>
      <c r="G1831" s="520"/>
      <c r="H1831" s="569"/>
      <c r="I1831" s="151"/>
    </row>
    <row r="1832" spans="1:9" ht="15.75" thickBot="1" x14ac:dyDescent="0.3">
      <c r="C1832" s="217" t="s">
        <v>44</v>
      </c>
      <c r="D1832" s="520">
        <f>D1831/D1830</f>
        <v>199.4</v>
      </c>
      <c r="E1832" s="520">
        <f>E1831/E1830</f>
        <v>173.23442857142857</v>
      </c>
      <c r="F1832" s="520" t="e">
        <f>F1831/F1830</f>
        <v>#DIV/0!</v>
      </c>
      <c r="G1832" s="520" t="e">
        <f>G1831/G1830</f>
        <v>#DIV/0!</v>
      </c>
      <c r="H1832" s="519"/>
      <c r="I1832" s="151"/>
    </row>
    <row r="1833" spans="1:9" ht="15.75" thickBot="1" x14ac:dyDescent="0.3">
      <c r="C1833" s="217" t="s">
        <v>45</v>
      </c>
      <c r="D1833" s="523" t="e">
        <f>D1830/C1830-1</f>
        <v>#VALUE!</v>
      </c>
      <c r="E1833" s="523">
        <f t="shared" ref="E1833:F1835" si="71">E1830/D1830-1</f>
        <v>0</v>
      </c>
      <c r="F1833" s="523">
        <f t="shared" si="71"/>
        <v>-1</v>
      </c>
      <c r="G1833" s="523" t="e">
        <f>G1830/F1830-1</f>
        <v>#DIV/0!</v>
      </c>
      <c r="H1833" s="4"/>
    </row>
    <row r="1834" spans="1:9" ht="15.75" thickBot="1" x14ac:dyDescent="0.3">
      <c r="C1834" s="217" t="s">
        <v>47</v>
      </c>
      <c r="D1834" s="523" t="e">
        <f>D1831/C1831-1</f>
        <v>#VALUE!</v>
      </c>
      <c r="E1834" s="523">
        <f t="shared" si="71"/>
        <v>-0.13122152170798107</v>
      </c>
      <c r="F1834" s="523">
        <f t="shared" si="71"/>
        <v>-1</v>
      </c>
      <c r="G1834" s="523" t="e">
        <f>G1831/F1831-1</f>
        <v>#DIV/0!</v>
      </c>
      <c r="H1834" s="4"/>
    </row>
    <row r="1835" spans="1:9" ht="15.75" thickBot="1" x14ac:dyDescent="0.3">
      <c r="C1835" s="217" t="s">
        <v>48</v>
      </c>
      <c r="D1835" s="523" t="e">
        <f>D1832/C1832-1</f>
        <v>#VALUE!</v>
      </c>
      <c r="E1835" s="523">
        <f t="shared" si="71"/>
        <v>-0.13122152170798118</v>
      </c>
      <c r="F1835" s="523" t="e">
        <f t="shared" si="71"/>
        <v>#DIV/0!</v>
      </c>
      <c r="G1835" s="523" t="e">
        <f>G1832/F1832-1</f>
        <v>#DIV/0!</v>
      </c>
    </row>
    <row r="1836" spans="1:9" ht="15.75" customHeight="1" thickBot="1" x14ac:dyDescent="0.3">
      <c r="C1836" s="856" t="s">
        <v>665</v>
      </c>
      <c r="D1836" s="857"/>
      <c r="E1836" s="857"/>
      <c r="F1836" s="857"/>
      <c r="G1836" s="858"/>
    </row>
    <row r="1837" spans="1:9" x14ac:dyDescent="0.25">
      <c r="C1837" s="854"/>
      <c r="D1837" s="516">
        <v>2019</v>
      </c>
      <c r="E1837" s="516">
        <v>2020</v>
      </c>
      <c r="F1837" s="516">
        <v>2021</v>
      </c>
      <c r="G1837" s="516">
        <v>2021</v>
      </c>
    </row>
    <row r="1838" spans="1:9" ht="15.75" thickBot="1" x14ac:dyDescent="0.3">
      <c r="C1838" s="855"/>
      <c r="D1838" s="518" t="s">
        <v>16</v>
      </c>
      <c r="E1838" s="518" t="s">
        <v>16</v>
      </c>
      <c r="F1838" s="518" t="s">
        <v>16</v>
      </c>
      <c r="G1838" s="518" t="s">
        <v>16</v>
      </c>
    </row>
    <row r="1839" spans="1:9" ht="15.75" thickBot="1" x14ac:dyDescent="0.3">
      <c r="C1839" s="525" t="s">
        <v>104</v>
      </c>
      <c r="D1839" s="526">
        <f>D1840+D1841+D1842+D1843</f>
        <v>0</v>
      </c>
      <c r="E1839" s="526">
        <f>E1840+E1841+E1842+E1843</f>
        <v>0</v>
      </c>
      <c r="F1839" s="526">
        <f>F1840+F1841+F1842+F1843</f>
        <v>0</v>
      </c>
      <c r="G1839" s="526">
        <f>G1840+G1841+G1842+G1843</f>
        <v>0</v>
      </c>
    </row>
    <row r="1840" spans="1:9" ht="15.75" thickBot="1" x14ac:dyDescent="0.3">
      <c r="C1840" s="527" t="s">
        <v>51</v>
      </c>
      <c r="D1840" s="526"/>
      <c r="E1840" s="526"/>
      <c r="F1840" s="526"/>
      <c r="G1840" s="526"/>
    </row>
    <row r="1841" spans="3:9" ht="15.75" thickBot="1" x14ac:dyDescent="0.3">
      <c r="C1841" s="527" t="s">
        <v>105</v>
      </c>
      <c r="D1841" s="526"/>
      <c r="E1841" s="526"/>
      <c r="F1841" s="526"/>
      <c r="G1841" s="526"/>
    </row>
    <row r="1842" spans="3:9" ht="15.75" thickBot="1" x14ac:dyDescent="0.3">
      <c r="C1842" s="527" t="s">
        <v>106</v>
      </c>
      <c r="D1842" s="526"/>
      <c r="E1842" s="526"/>
      <c r="F1842" s="526"/>
      <c r="G1842" s="526"/>
    </row>
    <row r="1843" spans="3:9" ht="15.75" thickBot="1" x14ac:dyDescent="0.3">
      <c r="C1843" s="527" t="s">
        <v>107</v>
      </c>
      <c r="D1843" s="526"/>
      <c r="E1843" s="526"/>
      <c r="F1843" s="526"/>
      <c r="G1843" s="526"/>
    </row>
    <row r="1844" spans="3:9" ht="15.75" thickBot="1" x14ac:dyDescent="0.3">
      <c r="C1844" s="525" t="s">
        <v>108</v>
      </c>
      <c r="D1844" s="528">
        <f>D1845+D1846+D1847+D1848</f>
        <v>1395800</v>
      </c>
      <c r="E1844" s="528">
        <f>E1845+E1846+E1847+E1848</f>
        <v>1212641</v>
      </c>
      <c r="F1844" s="528">
        <f>F1845+F1846+F1847+F1848</f>
        <v>0</v>
      </c>
      <c r="G1844" s="528">
        <f>G1845+G1846+G1847+G1848</f>
        <v>0</v>
      </c>
    </row>
    <row r="1845" spans="3:9" ht="15.75" thickBot="1" x14ac:dyDescent="0.3">
      <c r="C1845" s="527" t="s">
        <v>51</v>
      </c>
      <c r="D1845" s="526">
        <v>0</v>
      </c>
      <c r="E1845" s="526"/>
      <c r="F1845" s="526"/>
      <c r="G1845" s="526"/>
    </row>
    <row r="1846" spans="3:9" ht="15.75" thickBot="1" x14ac:dyDescent="0.3">
      <c r="C1846" s="527" t="s">
        <v>105</v>
      </c>
      <c r="D1846" s="526">
        <f>+D1831</f>
        <v>1395800</v>
      </c>
      <c r="E1846" s="526">
        <f>+E1831</f>
        <v>1212641</v>
      </c>
      <c r="F1846" s="526"/>
      <c r="G1846" s="526"/>
    </row>
    <row r="1847" spans="3:9" ht="15.75" thickBot="1" x14ac:dyDescent="0.3">
      <c r="C1847" s="527" t="s">
        <v>106</v>
      </c>
      <c r="D1847" s="526"/>
      <c r="E1847" s="526"/>
      <c r="F1847" s="526"/>
      <c r="G1847" s="526"/>
    </row>
    <row r="1848" spans="3:9" ht="15.75" thickBot="1" x14ac:dyDescent="0.3">
      <c r="C1848" s="527" t="s">
        <v>107</v>
      </c>
      <c r="D1848" s="526"/>
      <c r="E1848" s="526"/>
      <c r="F1848" s="526"/>
      <c r="G1848" s="526"/>
    </row>
    <row r="1849" spans="3:9" ht="15.75" thickBot="1" x14ac:dyDescent="0.3">
      <c r="C1849" s="570" t="s">
        <v>59</v>
      </c>
      <c r="D1849" s="528">
        <f>D1839+D1844</f>
        <v>1395800</v>
      </c>
      <c r="E1849" s="528">
        <f>E1839+E1844</f>
        <v>1212641</v>
      </c>
      <c r="F1849" s="528">
        <f>F1839+F1844</f>
        <v>0</v>
      </c>
      <c r="G1849" s="528">
        <f>G1839+G1844</f>
        <v>0</v>
      </c>
    </row>
    <row r="1850" spans="3:9" ht="34.5" thickBot="1" x14ac:dyDescent="0.3">
      <c r="C1850" s="515" t="s">
        <v>61</v>
      </c>
      <c r="D1850" s="515" t="s">
        <v>1033</v>
      </c>
      <c r="E1850" s="540" t="s">
        <v>200</v>
      </c>
      <c r="F1850" s="877" t="s">
        <v>1034</v>
      </c>
      <c r="G1850" s="878"/>
    </row>
    <row r="1851" spans="3:9" ht="47.45" customHeight="1" thickBot="1" x14ac:dyDescent="0.3">
      <c r="C1851" s="217" t="s">
        <v>38</v>
      </c>
      <c r="D1851" s="894" t="s">
        <v>1030</v>
      </c>
      <c r="E1851" s="895"/>
      <c r="F1851" s="895"/>
      <c r="G1851" s="896"/>
    </row>
    <row r="1852" spans="3:9" ht="15.75" thickBot="1" x14ac:dyDescent="0.3">
      <c r="C1852" s="217" t="s">
        <v>40</v>
      </c>
      <c r="D1852" s="851" t="s">
        <v>664</v>
      </c>
      <c r="E1852" s="852"/>
      <c r="F1852" s="852"/>
      <c r="G1852" s="853"/>
    </row>
    <row r="1853" spans="3:9" x14ac:dyDescent="0.25">
      <c r="C1853" s="854"/>
      <c r="D1853" s="516">
        <v>2020</v>
      </c>
      <c r="E1853" s="516">
        <v>2021</v>
      </c>
      <c r="F1853" s="516">
        <v>2022</v>
      </c>
      <c r="G1853" s="516">
        <v>2023</v>
      </c>
    </row>
    <row r="1854" spans="3:9" ht="15.75" thickBot="1" x14ac:dyDescent="0.3">
      <c r="C1854" s="855"/>
      <c r="D1854" s="518" t="s">
        <v>16</v>
      </c>
      <c r="E1854" s="518" t="s">
        <v>16</v>
      </c>
      <c r="F1854" s="518" t="s">
        <v>16</v>
      </c>
      <c r="G1854" s="518" t="s">
        <v>16</v>
      </c>
      <c r="H1854" s="519"/>
      <c r="I1854" s="151"/>
    </row>
    <row r="1855" spans="3:9" ht="15.75" thickBot="1" x14ac:dyDescent="0.3">
      <c r="C1855" s="217" t="s">
        <v>42</v>
      </c>
      <c r="D1855" s="217"/>
      <c r="E1855" s="217"/>
      <c r="F1855" s="217"/>
      <c r="G1855" s="217"/>
      <c r="H1855" s="519"/>
      <c r="I1855" s="151"/>
    </row>
    <row r="1856" spans="3:9" ht="15.75" thickBot="1" x14ac:dyDescent="0.3">
      <c r="C1856" s="217" t="s">
        <v>43</v>
      </c>
      <c r="D1856" s="520">
        <v>158000</v>
      </c>
      <c r="E1856" s="520">
        <v>262851.435</v>
      </c>
      <c r="F1856" s="522"/>
      <c r="G1856" s="522"/>
      <c r="H1856" s="569"/>
      <c r="I1856" s="151"/>
    </row>
    <row r="1857" spans="3:9" ht="15.75" thickBot="1" x14ac:dyDescent="0.3">
      <c r="C1857" s="217" t="s">
        <v>44</v>
      </c>
      <c r="D1857" s="520" t="e">
        <f>D1856/D1855</f>
        <v>#DIV/0!</v>
      </c>
      <c r="E1857" s="520" t="e">
        <f>E1856/E1855</f>
        <v>#DIV/0!</v>
      </c>
      <c r="F1857" s="520" t="e">
        <f>F1856/F1855</f>
        <v>#DIV/0!</v>
      </c>
      <c r="G1857" s="520" t="e">
        <f>G1856/G1855</f>
        <v>#DIV/0!</v>
      </c>
      <c r="H1857" s="519"/>
      <c r="I1857" s="151"/>
    </row>
    <row r="1858" spans="3:9" ht="15.75" thickBot="1" x14ac:dyDescent="0.3">
      <c r="C1858" s="217" t="s">
        <v>45</v>
      </c>
      <c r="D1858" s="523" t="e">
        <f>D1855/C1855-1</f>
        <v>#VALUE!</v>
      </c>
      <c r="E1858" s="523" t="e">
        <f t="shared" ref="E1858:F1860" si="72">E1855/D1855-1</f>
        <v>#DIV/0!</v>
      </c>
      <c r="F1858" s="523" t="e">
        <f t="shared" si="72"/>
        <v>#DIV/0!</v>
      </c>
      <c r="G1858" s="523" t="e">
        <f>G1855/F1855-1</f>
        <v>#DIV/0!</v>
      </c>
      <c r="H1858" s="519"/>
      <c r="I1858" s="151"/>
    </row>
    <row r="1859" spans="3:9" ht="15.75" thickBot="1" x14ac:dyDescent="0.3">
      <c r="C1859" s="217" t="s">
        <v>47</v>
      </c>
      <c r="D1859" s="523" t="e">
        <f>D1856/C1856-1</f>
        <v>#VALUE!</v>
      </c>
      <c r="E1859" s="523">
        <f t="shared" si="72"/>
        <v>0.66361667721518991</v>
      </c>
      <c r="F1859" s="523">
        <f t="shared" si="72"/>
        <v>-1</v>
      </c>
      <c r="G1859" s="523" t="e">
        <f>G1856/F1856-1</f>
        <v>#DIV/0!</v>
      </c>
    </row>
    <row r="1860" spans="3:9" ht="15.75" thickBot="1" x14ac:dyDescent="0.3">
      <c r="C1860" s="217" t="s">
        <v>48</v>
      </c>
      <c r="D1860" s="523" t="e">
        <f>D1857/C1857-1</f>
        <v>#DIV/0!</v>
      </c>
      <c r="E1860" s="523" t="e">
        <f t="shared" si="72"/>
        <v>#DIV/0!</v>
      </c>
      <c r="F1860" s="523" t="e">
        <f t="shared" si="72"/>
        <v>#DIV/0!</v>
      </c>
      <c r="G1860" s="523" t="e">
        <f>G1857/F1857-1</f>
        <v>#DIV/0!</v>
      </c>
    </row>
    <row r="1861" spans="3:9" ht="15.75" customHeight="1" thickBot="1" x14ac:dyDescent="0.3">
      <c r="C1861" s="856" t="s">
        <v>675</v>
      </c>
      <c r="D1861" s="857"/>
      <c r="E1861" s="857"/>
      <c r="F1861" s="857"/>
      <c r="G1861" s="858"/>
    </row>
    <row r="1862" spans="3:9" x14ac:dyDescent="0.25">
      <c r="C1862" s="854"/>
      <c r="D1862" s="516">
        <v>2020</v>
      </c>
      <c r="E1862" s="516">
        <v>2021</v>
      </c>
      <c r="F1862" s="516">
        <v>2022</v>
      </c>
      <c r="G1862" s="516">
        <v>2023</v>
      </c>
    </row>
    <row r="1863" spans="3:9" ht="15.75" thickBot="1" x14ac:dyDescent="0.3">
      <c r="C1863" s="855"/>
      <c r="D1863" s="518" t="s">
        <v>16</v>
      </c>
      <c r="E1863" s="518" t="s">
        <v>16</v>
      </c>
      <c r="F1863" s="518" t="s">
        <v>16</v>
      </c>
      <c r="G1863" s="518" t="s">
        <v>16</v>
      </c>
    </row>
    <row r="1864" spans="3:9" ht="15.75" thickBot="1" x14ac:dyDescent="0.3">
      <c r="C1864" s="525" t="s">
        <v>104</v>
      </c>
      <c r="D1864" s="526">
        <f>D1865+D1866+D1867+D1868</f>
        <v>0</v>
      </c>
      <c r="E1864" s="526">
        <f>E1865+E1866+E1867+E1868</f>
        <v>0</v>
      </c>
      <c r="F1864" s="526">
        <f>F1865+F1866+F1867+F1868</f>
        <v>0</v>
      </c>
      <c r="G1864" s="526">
        <f>G1865+G1866+G1867+G1868</f>
        <v>0</v>
      </c>
    </row>
    <row r="1865" spans="3:9" ht="15.75" thickBot="1" x14ac:dyDescent="0.3">
      <c r="C1865" s="527" t="s">
        <v>51</v>
      </c>
      <c r="D1865" s="526"/>
      <c r="E1865" s="526"/>
      <c r="F1865" s="526"/>
      <c r="G1865" s="526"/>
    </row>
    <row r="1866" spans="3:9" ht="15.75" thickBot="1" x14ac:dyDescent="0.3">
      <c r="C1866" s="527" t="s">
        <v>105</v>
      </c>
      <c r="D1866" s="526"/>
      <c r="E1866" s="526"/>
      <c r="F1866" s="526"/>
      <c r="G1866" s="526"/>
    </row>
    <row r="1867" spans="3:9" ht="15.75" thickBot="1" x14ac:dyDescent="0.3">
      <c r="C1867" s="527" t="s">
        <v>106</v>
      </c>
      <c r="D1867" s="526"/>
      <c r="E1867" s="526"/>
      <c r="F1867" s="526"/>
      <c r="G1867" s="526"/>
    </row>
    <row r="1868" spans="3:9" ht="15.75" thickBot="1" x14ac:dyDescent="0.3">
      <c r="C1868" s="527" t="s">
        <v>107</v>
      </c>
      <c r="D1868" s="526"/>
      <c r="E1868" s="526"/>
      <c r="F1868" s="526"/>
      <c r="G1868" s="526"/>
    </row>
    <row r="1869" spans="3:9" ht="15.75" thickBot="1" x14ac:dyDescent="0.3">
      <c r="C1869" s="525" t="s">
        <v>108</v>
      </c>
      <c r="D1869" s="528">
        <f>D1870+D1871+D1872+D1873</f>
        <v>158000</v>
      </c>
      <c r="E1869" s="528">
        <f>E1870+E1871+E1872+E1873</f>
        <v>262851</v>
      </c>
      <c r="F1869" s="528">
        <f>F1870+F1871+F1872+F1873</f>
        <v>0</v>
      </c>
      <c r="G1869" s="528">
        <f>G1870+G1871+G1872+G1873</f>
        <v>0</v>
      </c>
    </row>
    <row r="1870" spans="3:9" ht="15.75" thickBot="1" x14ac:dyDescent="0.3">
      <c r="C1870" s="527" t="s">
        <v>51</v>
      </c>
      <c r="D1870" s="526">
        <v>0</v>
      </c>
      <c r="E1870" s="526"/>
      <c r="F1870" s="526"/>
      <c r="G1870" s="526"/>
    </row>
    <row r="1871" spans="3:9" ht="15.75" thickBot="1" x14ac:dyDescent="0.3">
      <c r="C1871" s="527" t="s">
        <v>105</v>
      </c>
      <c r="D1871" s="526"/>
      <c r="E1871" s="526"/>
      <c r="F1871" s="526"/>
      <c r="G1871" s="526"/>
      <c r="I1871" s="56">
        <f>+E1856-E1872</f>
        <v>252851.435</v>
      </c>
    </row>
    <row r="1872" spans="3:9" ht="15.75" thickBot="1" x14ac:dyDescent="0.3">
      <c r="C1872" s="527" t="s">
        <v>106</v>
      </c>
      <c r="D1872" s="526">
        <v>10000</v>
      </c>
      <c r="E1872" s="526">
        <v>10000</v>
      </c>
      <c r="F1872" s="526"/>
      <c r="G1872" s="526"/>
    </row>
    <row r="1873" spans="3:7" ht="15.75" thickBot="1" x14ac:dyDescent="0.3">
      <c r="C1873" s="527" t="s">
        <v>107</v>
      </c>
      <c r="D1873" s="526">
        <v>148000</v>
      </c>
      <c r="E1873" s="526">
        <v>252851</v>
      </c>
      <c r="F1873" s="526"/>
      <c r="G1873" s="526"/>
    </row>
    <row r="1874" spans="3:7" ht="15.75" thickBot="1" x14ac:dyDescent="0.3">
      <c r="C1874" s="533" t="s">
        <v>317</v>
      </c>
      <c r="D1874" s="571">
        <f>D1864+D1869</f>
        <v>158000</v>
      </c>
      <c r="E1874" s="571">
        <f>E1864+E1869</f>
        <v>262851</v>
      </c>
      <c r="F1874" s="571">
        <f>F1864+F1869</f>
        <v>0</v>
      </c>
      <c r="G1874" s="571">
        <f>G1864+G1869</f>
        <v>0</v>
      </c>
    </row>
    <row r="1875" spans="3:7" ht="25.15" customHeight="1" thickBot="1" x14ac:dyDescent="0.3">
      <c r="C1875" s="552" t="s">
        <v>96</v>
      </c>
      <c r="D1875" s="894" t="s">
        <v>1035</v>
      </c>
      <c r="E1875" s="895"/>
      <c r="F1875" s="895"/>
      <c r="G1875" s="896"/>
    </row>
    <row r="1876" spans="3:7" ht="34.5" thickBot="1" x14ac:dyDescent="0.3">
      <c r="C1876" s="515" t="s">
        <v>97</v>
      </c>
      <c r="D1876" s="515" t="s">
        <v>1036</v>
      </c>
      <c r="E1876" s="540" t="s">
        <v>200</v>
      </c>
      <c r="F1876" s="877" t="s">
        <v>1037</v>
      </c>
      <c r="G1876" s="878"/>
    </row>
    <row r="1877" spans="3:7" ht="55.9" customHeight="1" thickBot="1" x14ac:dyDescent="0.3">
      <c r="C1877" s="217" t="s">
        <v>38</v>
      </c>
      <c r="D1877" s="778" t="s">
        <v>1038</v>
      </c>
      <c r="E1877" s="779"/>
      <c r="F1877" s="779"/>
      <c r="G1877" s="650"/>
    </row>
    <row r="1878" spans="3:7" ht="15.75" thickBot="1" x14ac:dyDescent="0.3">
      <c r="C1878" s="217" t="s">
        <v>40</v>
      </c>
      <c r="D1878" s="851" t="s">
        <v>1039</v>
      </c>
      <c r="E1878" s="852"/>
      <c r="F1878" s="852"/>
      <c r="G1878" s="853"/>
    </row>
    <row r="1879" spans="3:7" x14ac:dyDescent="0.25">
      <c r="C1879" s="854"/>
      <c r="D1879" s="516">
        <v>2020</v>
      </c>
      <c r="E1879" s="516">
        <v>2021</v>
      </c>
      <c r="F1879" s="516">
        <v>2022</v>
      </c>
      <c r="G1879" s="516">
        <v>2023</v>
      </c>
    </row>
    <row r="1880" spans="3:7" ht="15.75" thickBot="1" x14ac:dyDescent="0.3">
      <c r="C1880" s="855"/>
      <c r="D1880" s="518" t="s">
        <v>16</v>
      </c>
      <c r="E1880" s="518" t="s">
        <v>16</v>
      </c>
      <c r="F1880" s="518" t="s">
        <v>16</v>
      </c>
      <c r="G1880" s="518" t="s">
        <v>16</v>
      </c>
    </row>
    <row r="1881" spans="3:7" ht="15.75" thickBot="1" x14ac:dyDescent="0.3">
      <c r="C1881" s="217" t="s">
        <v>42</v>
      </c>
      <c r="D1881" s="520">
        <v>0</v>
      </c>
      <c r="E1881" s="520"/>
      <c r="F1881" s="520">
        <v>0</v>
      </c>
      <c r="G1881" s="520">
        <v>0</v>
      </c>
    </row>
    <row r="1882" spans="3:7" ht="15.75" thickBot="1" x14ac:dyDescent="0.3">
      <c r="C1882" s="217" t="s">
        <v>43</v>
      </c>
      <c r="D1882" s="520">
        <v>10000</v>
      </c>
      <c r="E1882" s="520"/>
      <c r="F1882" s="520">
        <v>0</v>
      </c>
      <c r="G1882" s="520">
        <v>0</v>
      </c>
    </row>
    <row r="1883" spans="3:7" ht="15.75" thickBot="1" x14ac:dyDescent="0.3">
      <c r="C1883" s="217" t="s">
        <v>44</v>
      </c>
      <c r="D1883" s="520" t="e">
        <f>D1882/D1881</f>
        <v>#DIV/0!</v>
      </c>
      <c r="E1883" s="520" t="e">
        <f>E1882/E1881</f>
        <v>#DIV/0!</v>
      </c>
      <c r="F1883" s="520" t="e">
        <f>F1882/F1881</f>
        <v>#DIV/0!</v>
      </c>
      <c r="G1883" s="520" t="e">
        <f>G1882/G1881</f>
        <v>#DIV/0!</v>
      </c>
    </row>
    <row r="1884" spans="3:7" ht="15.75" thickBot="1" x14ac:dyDescent="0.3">
      <c r="C1884" s="217" t="s">
        <v>45</v>
      </c>
      <c r="D1884" s="523" t="e">
        <f>D1881/C1881-1</f>
        <v>#VALUE!</v>
      </c>
      <c r="E1884" s="523" t="e">
        <f t="shared" ref="E1884:F1886" si="73">E1881/D1881-1</f>
        <v>#DIV/0!</v>
      </c>
      <c r="F1884" s="523" t="e">
        <f t="shared" si="73"/>
        <v>#DIV/0!</v>
      </c>
      <c r="G1884" s="523" t="e">
        <f>G1881/F1881-1</f>
        <v>#DIV/0!</v>
      </c>
    </row>
    <row r="1885" spans="3:7" ht="15.75" thickBot="1" x14ac:dyDescent="0.3">
      <c r="C1885" s="217" t="s">
        <v>47</v>
      </c>
      <c r="D1885" s="523" t="e">
        <f>D1882/C1882-1</f>
        <v>#VALUE!</v>
      </c>
      <c r="E1885" s="523">
        <f t="shared" si="73"/>
        <v>-1</v>
      </c>
      <c r="F1885" s="523" t="e">
        <f t="shared" si="73"/>
        <v>#DIV/0!</v>
      </c>
      <c r="G1885" s="523" t="e">
        <f>G1882/F1882-1</f>
        <v>#DIV/0!</v>
      </c>
    </row>
    <row r="1886" spans="3:7" ht="15.75" thickBot="1" x14ac:dyDescent="0.3">
      <c r="C1886" s="217" t="s">
        <v>48</v>
      </c>
      <c r="D1886" s="523" t="e">
        <f>D1883/C1883-1</f>
        <v>#DIV/0!</v>
      </c>
      <c r="E1886" s="523" t="e">
        <f t="shared" si="73"/>
        <v>#DIV/0!</v>
      </c>
      <c r="F1886" s="523" t="e">
        <f t="shared" si="73"/>
        <v>#DIV/0!</v>
      </c>
      <c r="G1886" s="523" t="e">
        <f>G1883/F1883-1</f>
        <v>#DIV/0!</v>
      </c>
    </row>
    <row r="1887" spans="3:7" ht="15.75" customHeight="1" thickBot="1" x14ac:dyDescent="0.3">
      <c r="C1887" s="856" t="s">
        <v>665</v>
      </c>
      <c r="D1887" s="857"/>
      <c r="E1887" s="857"/>
      <c r="F1887" s="857"/>
      <c r="G1887" s="858"/>
    </row>
    <row r="1888" spans="3:7" x14ac:dyDescent="0.25">
      <c r="C1888" s="854"/>
      <c r="D1888" s="516">
        <v>2020</v>
      </c>
      <c r="E1888" s="516">
        <v>2021</v>
      </c>
      <c r="F1888" s="516">
        <v>2022</v>
      </c>
      <c r="G1888" s="516">
        <v>2023</v>
      </c>
    </row>
    <row r="1889" spans="3:7" ht="15.75" thickBot="1" x14ac:dyDescent="0.3">
      <c r="C1889" s="855"/>
      <c r="D1889" s="518" t="s">
        <v>16</v>
      </c>
      <c r="E1889" s="518" t="s">
        <v>16</v>
      </c>
      <c r="F1889" s="518" t="s">
        <v>16</v>
      </c>
      <c r="G1889" s="518" t="s">
        <v>16</v>
      </c>
    </row>
    <row r="1890" spans="3:7" ht="15.75" thickBot="1" x14ac:dyDescent="0.3">
      <c r="C1890" s="525" t="s">
        <v>104</v>
      </c>
      <c r="D1890" s="526">
        <f>D1891+D1892+D1893+D1894</f>
        <v>0</v>
      </c>
      <c r="E1890" s="526">
        <f>E1891+E1892+E1893+E1894</f>
        <v>0</v>
      </c>
      <c r="F1890" s="526">
        <f>F1891+F1892+F1893+F1894</f>
        <v>0</v>
      </c>
      <c r="G1890" s="526">
        <f>G1891+G1892+G1893+G1894</f>
        <v>0</v>
      </c>
    </row>
    <row r="1891" spans="3:7" ht="15.75" thickBot="1" x14ac:dyDescent="0.3">
      <c r="C1891" s="527" t="s">
        <v>51</v>
      </c>
      <c r="D1891" s="526"/>
      <c r="E1891" s="526"/>
      <c r="F1891" s="526"/>
      <c r="G1891" s="526"/>
    </row>
    <row r="1892" spans="3:7" ht="15.75" thickBot="1" x14ac:dyDescent="0.3">
      <c r="C1892" s="527" t="s">
        <v>105</v>
      </c>
      <c r="D1892" s="526"/>
      <c r="E1892" s="526"/>
      <c r="F1892" s="526"/>
      <c r="G1892" s="526"/>
    </row>
    <row r="1893" spans="3:7" ht="15.75" thickBot="1" x14ac:dyDescent="0.3">
      <c r="C1893" s="527" t="s">
        <v>106</v>
      </c>
      <c r="D1893" s="526"/>
      <c r="E1893" s="526"/>
      <c r="F1893" s="526"/>
      <c r="G1893" s="526"/>
    </row>
    <row r="1894" spans="3:7" ht="15.75" thickBot="1" x14ac:dyDescent="0.3">
      <c r="C1894" s="527" t="s">
        <v>107</v>
      </c>
      <c r="D1894" s="526"/>
      <c r="E1894" s="526"/>
      <c r="F1894" s="526"/>
      <c r="G1894" s="526"/>
    </row>
    <row r="1895" spans="3:7" ht="15.75" thickBot="1" x14ac:dyDescent="0.3">
      <c r="C1895" s="525" t="s">
        <v>108</v>
      </c>
      <c r="D1895" s="528">
        <f>D1896+D1897+D1898+D1899</f>
        <v>10000</v>
      </c>
      <c r="E1895" s="528"/>
      <c r="F1895" s="528">
        <f>F1896+F1897+F1898+F1899</f>
        <v>0</v>
      </c>
      <c r="G1895" s="528">
        <f>G1896+G1897+G1898+G1899</f>
        <v>0</v>
      </c>
    </row>
    <row r="1896" spans="3:7" ht="15.75" thickBot="1" x14ac:dyDescent="0.3">
      <c r="C1896" s="527" t="s">
        <v>51</v>
      </c>
      <c r="D1896" s="526">
        <v>0</v>
      </c>
      <c r="E1896" s="526"/>
      <c r="F1896" s="526"/>
      <c r="G1896" s="526"/>
    </row>
    <row r="1897" spans="3:7" ht="15.75" thickBot="1" x14ac:dyDescent="0.3">
      <c r="C1897" s="527" t="s">
        <v>105</v>
      </c>
      <c r="D1897" s="526">
        <f>+D1882</f>
        <v>10000</v>
      </c>
      <c r="E1897" s="526"/>
      <c r="F1897" s="526">
        <v>0</v>
      </c>
      <c r="G1897" s="526">
        <v>0</v>
      </c>
    </row>
    <row r="1898" spans="3:7" ht="15.75" thickBot="1" x14ac:dyDescent="0.3">
      <c r="C1898" s="527" t="s">
        <v>106</v>
      </c>
      <c r="D1898" s="526"/>
      <c r="E1898" s="526"/>
      <c r="F1898" s="526"/>
      <c r="G1898" s="526"/>
    </row>
    <row r="1899" spans="3:7" ht="15.75" thickBot="1" x14ac:dyDescent="0.3">
      <c r="C1899" s="527" t="s">
        <v>107</v>
      </c>
      <c r="D1899" s="526"/>
      <c r="E1899" s="526"/>
      <c r="F1899" s="526"/>
      <c r="G1899" s="526"/>
    </row>
    <row r="1900" spans="3:7" ht="15.75" thickBot="1" x14ac:dyDescent="0.3">
      <c r="C1900" s="570" t="s">
        <v>59</v>
      </c>
      <c r="D1900" s="528">
        <f>D1890+D1895</f>
        <v>10000</v>
      </c>
      <c r="E1900" s="528">
        <f>E1890+E1895</f>
        <v>0</v>
      </c>
      <c r="F1900" s="528">
        <f>F1890+F1895</f>
        <v>0</v>
      </c>
      <c r="G1900" s="528">
        <f>G1890+G1895</f>
        <v>0</v>
      </c>
    </row>
    <row r="1901" spans="3:7" ht="34.5" thickBot="1" x14ac:dyDescent="0.3">
      <c r="C1901" s="515" t="s">
        <v>61</v>
      </c>
      <c r="D1901" s="515" t="s">
        <v>1040</v>
      </c>
      <c r="E1901" s="540" t="s">
        <v>200</v>
      </c>
      <c r="F1901" s="877" t="s">
        <v>1041</v>
      </c>
      <c r="G1901" s="878"/>
    </row>
    <row r="1902" spans="3:7" ht="15.75" thickBot="1" x14ac:dyDescent="0.3">
      <c r="C1902" s="217" t="s">
        <v>38</v>
      </c>
      <c r="D1902" s="894" t="s">
        <v>1042</v>
      </c>
      <c r="E1902" s="895"/>
      <c r="F1902" s="895"/>
      <c r="G1902" s="896"/>
    </row>
    <row r="1903" spans="3:7" ht="15.75" thickBot="1" x14ac:dyDescent="0.3">
      <c r="C1903" s="217" t="s">
        <v>40</v>
      </c>
      <c r="D1903" s="851" t="s">
        <v>1039</v>
      </c>
      <c r="E1903" s="852"/>
      <c r="F1903" s="852"/>
      <c r="G1903" s="853"/>
    </row>
    <row r="1904" spans="3:7" x14ac:dyDescent="0.25">
      <c r="C1904" s="854"/>
      <c r="D1904" s="516">
        <v>2020</v>
      </c>
      <c r="E1904" s="516">
        <v>2020</v>
      </c>
      <c r="F1904" s="516">
        <v>2021</v>
      </c>
      <c r="G1904" s="516">
        <v>2022</v>
      </c>
    </row>
    <row r="1905" spans="3:7" ht="15.75" thickBot="1" x14ac:dyDescent="0.3">
      <c r="C1905" s="855"/>
      <c r="D1905" s="518" t="s">
        <v>16</v>
      </c>
      <c r="E1905" s="518" t="s">
        <v>16</v>
      </c>
      <c r="F1905" s="518" t="s">
        <v>16</v>
      </c>
      <c r="G1905" s="518" t="s">
        <v>16</v>
      </c>
    </row>
    <row r="1906" spans="3:7" ht="15.75" thickBot="1" x14ac:dyDescent="0.3">
      <c r="C1906" s="217" t="s">
        <v>42</v>
      </c>
      <c r="D1906" s="217"/>
      <c r="E1906" s="217"/>
      <c r="F1906" s="217"/>
      <c r="G1906" s="217"/>
    </row>
    <row r="1907" spans="3:7" ht="15.75" thickBot="1" x14ac:dyDescent="0.3">
      <c r="C1907" s="217" t="s">
        <v>43</v>
      </c>
      <c r="D1907" s="520">
        <v>2000</v>
      </c>
      <c r="E1907" s="520"/>
      <c r="F1907" s="520">
        <v>0</v>
      </c>
      <c r="G1907" s="520">
        <v>0</v>
      </c>
    </row>
    <row r="1908" spans="3:7" ht="15.75" thickBot="1" x14ac:dyDescent="0.3">
      <c r="C1908" s="217" t="s">
        <v>44</v>
      </c>
      <c r="D1908" s="520" t="e">
        <f>D1907/D1906</f>
        <v>#DIV/0!</v>
      </c>
      <c r="E1908" s="520" t="e">
        <f>E1907/E1906</f>
        <v>#DIV/0!</v>
      </c>
      <c r="F1908" s="520" t="e">
        <f>F1907/F1906</f>
        <v>#DIV/0!</v>
      </c>
      <c r="G1908" s="520" t="e">
        <f>G1907/G1906</f>
        <v>#DIV/0!</v>
      </c>
    </row>
    <row r="1909" spans="3:7" ht="15.75" thickBot="1" x14ac:dyDescent="0.3">
      <c r="C1909" s="217" t="s">
        <v>45</v>
      </c>
      <c r="D1909" s="523" t="e">
        <f>D1906/C1906-1</f>
        <v>#VALUE!</v>
      </c>
      <c r="E1909" s="523" t="e">
        <f t="shared" ref="E1909:F1911" si="74">E1906/D1906-1</f>
        <v>#DIV/0!</v>
      </c>
      <c r="F1909" s="523" t="e">
        <f t="shared" si="74"/>
        <v>#DIV/0!</v>
      </c>
      <c r="G1909" s="523" t="e">
        <f>G1906/F1906-1</f>
        <v>#DIV/0!</v>
      </c>
    </row>
    <row r="1910" spans="3:7" ht="15.75" thickBot="1" x14ac:dyDescent="0.3">
      <c r="C1910" s="217" t="s">
        <v>47</v>
      </c>
      <c r="D1910" s="523" t="e">
        <f>D1907/C1907-1</f>
        <v>#VALUE!</v>
      </c>
      <c r="E1910" s="523">
        <f t="shared" si="74"/>
        <v>-1</v>
      </c>
      <c r="F1910" s="523" t="e">
        <f t="shared" si="74"/>
        <v>#DIV/0!</v>
      </c>
      <c r="G1910" s="523" t="e">
        <f>G1907/F1907-1</f>
        <v>#DIV/0!</v>
      </c>
    </row>
    <row r="1911" spans="3:7" ht="15.75" thickBot="1" x14ac:dyDescent="0.3">
      <c r="C1911" s="217" t="s">
        <v>48</v>
      </c>
      <c r="D1911" s="523" t="e">
        <f>D1908/C1908-1</f>
        <v>#DIV/0!</v>
      </c>
      <c r="E1911" s="523" t="e">
        <f t="shared" si="74"/>
        <v>#DIV/0!</v>
      </c>
      <c r="F1911" s="523" t="e">
        <f t="shared" si="74"/>
        <v>#DIV/0!</v>
      </c>
      <c r="G1911" s="523" t="e">
        <f>G1908/F1908-1</f>
        <v>#DIV/0!</v>
      </c>
    </row>
    <row r="1912" spans="3:7" ht="15.75" customHeight="1" thickBot="1" x14ac:dyDescent="0.3">
      <c r="C1912" s="856" t="s">
        <v>675</v>
      </c>
      <c r="D1912" s="857"/>
      <c r="E1912" s="857"/>
      <c r="F1912" s="857"/>
      <c r="G1912" s="858"/>
    </row>
    <row r="1913" spans="3:7" x14ac:dyDescent="0.25">
      <c r="C1913" s="854"/>
      <c r="D1913" s="516">
        <v>2019</v>
      </c>
      <c r="E1913" s="516">
        <v>2020</v>
      </c>
      <c r="F1913" s="516">
        <v>2021</v>
      </c>
      <c r="G1913" s="516">
        <v>2021</v>
      </c>
    </row>
    <row r="1914" spans="3:7" ht="15.75" thickBot="1" x14ac:dyDescent="0.3">
      <c r="C1914" s="855"/>
      <c r="D1914" s="518" t="s">
        <v>16</v>
      </c>
      <c r="E1914" s="518" t="s">
        <v>16</v>
      </c>
      <c r="F1914" s="518" t="s">
        <v>16</v>
      </c>
      <c r="G1914" s="518" t="s">
        <v>16</v>
      </c>
    </row>
    <row r="1915" spans="3:7" ht="15.75" thickBot="1" x14ac:dyDescent="0.3">
      <c r="C1915" s="525" t="s">
        <v>104</v>
      </c>
      <c r="D1915" s="526">
        <f>D1916+D1917+D1918+D1919</f>
        <v>0</v>
      </c>
      <c r="E1915" s="526">
        <f>E1916+E1917+E1918+E1919</f>
        <v>0</v>
      </c>
      <c r="F1915" s="526">
        <f>F1916+F1917+F1918+F1919</f>
        <v>0</v>
      </c>
      <c r="G1915" s="526">
        <f>G1916+G1917+G1918+G1919</f>
        <v>0</v>
      </c>
    </row>
    <row r="1916" spans="3:7" ht="15.75" thickBot="1" x14ac:dyDescent="0.3">
      <c r="C1916" s="527" t="s">
        <v>51</v>
      </c>
      <c r="D1916" s="526"/>
      <c r="E1916" s="526"/>
      <c r="F1916" s="526"/>
      <c r="G1916" s="526"/>
    </row>
    <row r="1917" spans="3:7" ht="15.75" thickBot="1" x14ac:dyDescent="0.3">
      <c r="C1917" s="527" t="s">
        <v>105</v>
      </c>
      <c r="D1917" s="526"/>
      <c r="E1917" s="526"/>
      <c r="F1917" s="526"/>
      <c r="G1917" s="526"/>
    </row>
    <row r="1918" spans="3:7" ht="15.75" thickBot="1" x14ac:dyDescent="0.3">
      <c r="C1918" s="527" t="s">
        <v>106</v>
      </c>
      <c r="D1918" s="526"/>
      <c r="E1918" s="526"/>
      <c r="F1918" s="526"/>
      <c r="G1918" s="526"/>
    </row>
    <row r="1919" spans="3:7" ht="15.75" thickBot="1" x14ac:dyDescent="0.3">
      <c r="C1919" s="527" t="s">
        <v>107</v>
      </c>
      <c r="D1919" s="526"/>
      <c r="E1919" s="526"/>
      <c r="F1919" s="526"/>
      <c r="G1919" s="526"/>
    </row>
    <row r="1920" spans="3:7" ht="15.75" thickBot="1" x14ac:dyDescent="0.3">
      <c r="C1920" s="525" t="s">
        <v>108</v>
      </c>
      <c r="D1920" s="528">
        <f>D1921+D1922+D1923+D1924</f>
        <v>2000</v>
      </c>
      <c r="E1920" s="528"/>
      <c r="F1920" s="528">
        <f>F1921+F1922+F1923+F1924</f>
        <v>0</v>
      </c>
      <c r="G1920" s="528">
        <f>G1921+G1922+G1923+G1924</f>
        <v>0</v>
      </c>
    </row>
    <row r="1921" spans="1:11" ht="15.75" thickBot="1" x14ac:dyDescent="0.3">
      <c r="C1921" s="527" t="s">
        <v>51</v>
      </c>
      <c r="D1921" s="526">
        <v>0</v>
      </c>
      <c r="E1921" s="526"/>
      <c r="F1921" s="526"/>
      <c r="G1921" s="526"/>
    </row>
    <row r="1922" spans="1:11" ht="15.75" thickBot="1" x14ac:dyDescent="0.3">
      <c r="C1922" s="527" t="s">
        <v>105</v>
      </c>
      <c r="D1922" s="526"/>
      <c r="E1922" s="526"/>
      <c r="F1922" s="526"/>
      <c r="G1922" s="526"/>
    </row>
    <row r="1923" spans="1:11" ht="15.75" thickBot="1" x14ac:dyDescent="0.3">
      <c r="A1923" s="507"/>
      <c r="B1923" s="507"/>
      <c r="C1923" s="527" t="s">
        <v>106</v>
      </c>
      <c r="D1923" s="526">
        <v>0</v>
      </c>
      <c r="E1923" s="526"/>
      <c r="F1923" s="526"/>
      <c r="G1923" s="526"/>
    </row>
    <row r="1924" spans="1:11" ht="15.75" thickBot="1" x14ac:dyDescent="0.3">
      <c r="A1924" s="507"/>
      <c r="B1924" s="507"/>
      <c r="C1924" s="527" t="s">
        <v>107</v>
      </c>
      <c r="D1924" s="526">
        <f>+D1907</f>
        <v>2000</v>
      </c>
      <c r="E1924" s="526"/>
      <c r="F1924" s="526">
        <v>0</v>
      </c>
      <c r="G1924" s="526">
        <v>0</v>
      </c>
    </row>
    <row r="1925" spans="1:11" ht="15.75" thickBot="1" x14ac:dyDescent="0.3">
      <c r="A1925" s="507"/>
      <c r="B1925" s="507"/>
      <c r="C1925" s="564" t="s">
        <v>317</v>
      </c>
      <c r="D1925" s="571">
        <f>D1915+D1920</f>
        <v>2000</v>
      </c>
      <c r="E1925" s="571"/>
      <c r="F1925" s="571">
        <f>F1915+F1920</f>
        <v>0</v>
      </c>
      <c r="G1925" s="571">
        <f>G1915+G1920</f>
        <v>0</v>
      </c>
    </row>
    <row r="1926" spans="1:11" ht="40.15" customHeight="1" thickBot="1" x14ac:dyDescent="0.3">
      <c r="A1926" s="507"/>
      <c r="B1926" s="507"/>
      <c r="C1926" s="572" t="s">
        <v>82</v>
      </c>
      <c r="D1926" s="899" t="s">
        <v>1043</v>
      </c>
      <c r="E1926" s="900"/>
      <c r="F1926" s="900"/>
      <c r="G1926" s="901"/>
    </row>
    <row r="1927" spans="1:11" ht="15.75" thickBot="1" x14ac:dyDescent="0.3">
      <c r="A1927" s="507"/>
      <c r="B1927" s="507"/>
      <c r="C1927" s="778" t="s">
        <v>84</v>
      </c>
      <c r="D1927" s="779"/>
      <c r="E1927" s="779"/>
      <c r="F1927" s="779"/>
      <c r="G1927" s="650"/>
    </row>
    <row r="1928" spans="1:11" ht="68.25" thickBot="1" x14ac:dyDescent="0.3">
      <c r="A1928" s="507"/>
      <c r="B1928" s="507"/>
      <c r="C1928" s="217" t="s">
        <v>1044</v>
      </c>
      <c r="D1928" s="76">
        <v>0.16</v>
      </c>
      <c r="E1928" s="76">
        <v>0.16</v>
      </c>
      <c r="F1928" s="76">
        <v>0.16</v>
      </c>
      <c r="G1928" s="76">
        <v>0.16</v>
      </c>
    </row>
    <row r="1929" spans="1:11" ht="45.75" thickBot="1" x14ac:dyDescent="0.3">
      <c r="A1929" s="507"/>
      <c r="B1929" s="507"/>
      <c r="C1929" s="217" t="s">
        <v>1045</v>
      </c>
      <c r="D1929" s="573">
        <v>0.42</v>
      </c>
      <c r="E1929" s="573">
        <v>0.5</v>
      </c>
      <c r="F1929" s="573">
        <v>0.56999999999999995</v>
      </c>
      <c r="G1929" s="573">
        <v>0.64</v>
      </c>
    </row>
    <row r="1930" spans="1:11" ht="15.75" thickBot="1" x14ac:dyDescent="0.3">
      <c r="A1930" s="507"/>
      <c r="B1930" s="507"/>
      <c r="C1930" s="902" t="s">
        <v>89</v>
      </c>
      <c r="D1930" s="903"/>
      <c r="E1930" s="903"/>
      <c r="F1930" s="903"/>
      <c r="G1930" s="904"/>
    </row>
    <row r="1931" spans="1:11" ht="15.75" thickBot="1" x14ac:dyDescent="0.3">
      <c r="A1931" s="507"/>
      <c r="B1931" s="507"/>
      <c r="C1931" s="905" t="s">
        <v>1046</v>
      </c>
      <c r="D1931" s="906"/>
      <c r="E1931" s="906"/>
      <c r="F1931" s="906"/>
      <c r="G1931" s="907"/>
      <c r="J1931" s="574"/>
    </row>
    <row r="1932" spans="1:11" ht="15.75" customHeight="1" thickBot="1" x14ac:dyDescent="0.3">
      <c r="A1932" s="507"/>
      <c r="B1932" s="507"/>
      <c r="C1932" s="515" t="s">
        <v>35</v>
      </c>
      <c r="D1932" s="848" t="s">
        <v>1047</v>
      </c>
      <c r="E1932" s="849"/>
      <c r="F1932" s="849"/>
      <c r="G1932" s="850"/>
    </row>
    <row r="1933" spans="1:11" ht="50.45" customHeight="1" thickBot="1" x14ac:dyDescent="0.3">
      <c r="A1933" s="507"/>
      <c r="B1933" s="507"/>
      <c r="C1933" s="217" t="s">
        <v>38</v>
      </c>
      <c r="D1933" s="778" t="s">
        <v>1048</v>
      </c>
      <c r="E1933" s="779"/>
      <c r="F1933" s="779"/>
      <c r="G1933" s="650"/>
      <c r="H1933" s="519"/>
      <c r="I1933" s="151"/>
      <c r="J1933" s="151"/>
      <c r="K1933" s="151"/>
    </row>
    <row r="1934" spans="1:11" ht="15.75" thickBot="1" x14ac:dyDescent="0.3">
      <c r="C1934" s="217" t="s">
        <v>40</v>
      </c>
      <c r="D1934" s="851" t="s">
        <v>664</v>
      </c>
      <c r="E1934" s="852"/>
      <c r="F1934" s="852"/>
      <c r="G1934" s="853"/>
      <c r="H1934" s="519"/>
      <c r="I1934" s="151"/>
      <c r="J1934" s="151"/>
      <c r="K1934" s="151"/>
    </row>
    <row r="1935" spans="1:11" x14ac:dyDescent="0.25">
      <c r="C1935" s="854"/>
      <c r="D1935" s="516">
        <v>2020</v>
      </c>
      <c r="E1935" s="516">
        <v>2021</v>
      </c>
      <c r="F1935" s="516">
        <v>2022</v>
      </c>
      <c r="G1935" s="516">
        <v>2023</v>
      </c>
      <c r="H1935" s="519"/>
      <c r="I1935" s="151"/>
      <c r="J1935" s="151"/>
      <c r="K1935" s="151"/>
    </row>
    <row r="1936" spans="1:11" ht="15.75" thickBot="1" x14ac:dyDescent="0.3">
      <c r="C1936" s="855"/>
      <c r="D1936" s="518" t="s">
        <v>16</v>
      </c>
      <c r="E1936" s="518" t="s">
        <v>16</v>
      </c>
      <c r="F1936" s="518" t="s">
        <v>16</v>
      </c>
      <c r="G1936" s="518" t="s">
        <v>16</v>
      </c>
      <c r="H1936" s="519"/>
      <c r="I1936" s="151"/>
      <c r="J1936" s="151"/>
      <c r="K1936" s="151"/>
    </row>
    <row r="1937" spans="3:11" ht="15.75" thickBot="1" x14ac:dyDescent="0.3">
      <c r="C1937" s="217" t="s">
        <v>42</v>
      </c>
      <c r="D1937" s="575">
        <v>45000</v>
      </c>
      <c r="E1937" s="575">
        <v>45000</v>
      </c>
      <c r="F1937" s="575">
        <v>45000</v>
      </c>
      <c r="G1937" s="575">
        <v>45000</v>
      </c>
      <c r="H1937" s="576"/>
      <c r="I1937" s="151"/>
      <c r="J1937" s="151"/>
      <c r="K1937" s="151"/>
    </row>
    <row r="1938" spans="3:11" ht="15.75" thickBot="1" x14ac:dyDescent="0.3">
      <c r="C1938" s="217" t="s">
        <v>43</v>
      </c>
      <c r="D1938" s="522">
        <v>172000</v>
      </c>
      <c r="E1938" s="522">
        <v>172000</v>
      </c>
      <c r="F1938" s="522">
        <v>190000</v>
      </c>
      <c r="G1938" s="522">
        <v>200000</v>
      </c>
      <c r="H1938" s="521"/>
      <c r="I1938" s="151"/>
      <c r="J1938" s="153"/>
      <c r="K1938" s="151"/>
    </row>
    <row r="1939" spans="3:11" ht="15.75" thickBot="1" x14ac:dyDescent="0.3">
      <c r="C1939" s="217" t="s">
        <v>44</v>
      </c>
      <c r="D1939" s="577">
        <f>D1938/D1937</f>
        <v>3.8222222222222224</v>
      </c>
      <c r="E1939" s="577">
        <f>E1938/E1937</f>
        <v>3.8222222222222224</v>
      </c>
      <c r="F1939" s="577">
        <f>F1938/F1937</f>
        <v>4.2222222222222223</v>
      </c>
      <c r="G1939" s="577">
        <f>G1938/G1937</f>
        <v>4.4444444444444446</v>
      </c>
      <c r="H1939" s="519"/>
      <c r="I1939" s="151"/>
      <c r="J1939" s="151"/>
      <c r="K1939" s="151"/>
    </row>
    <row r="1940" spans="3:11" ht="15.75" thickBot="1" x14ac:dyDescent="0.3">
      <c r="C1940" s="217" t="s">
        <v>45</v>
      </c>
      <c r="D1940" s="523" t="e">
        <f>D1937/C1937-1</f>
        <v>#VALUE!</v>
      </c>
      <c r="E1940" s="523">
        <f t="shared" ref="E1940:F1942" si="75">E1937/D1937-1</f>
        <v>0</v>
      </c>
      <c r="F1940" s="523">
        <f t="shared" si="75"/>
        <v>0</v>
      </c>
      <c r="G1940" s="523">
        <f>G1937/F1937-1</f>
        <v>0</v>
      </c>
      <c r="H1940" s="519"/>
      <c r="I1940" s="151"/>
      <c r="J1940" s="151"/>
      <c r="K1940" s="151"/>
    </row>
    <row r="1941" spans="3:11" ht="15.75" thickBot="1" x14ac:dyDescent="0.3">
      <c r="C1941" s="217" t="s">
        <v>47</v>
      </c>
      <c r="D1941" s="523" t="e">
        <f>D1938/C1938-1</f>
        <v>#VALUE!</v>
      </c>
      <c r="E1941" s="523">
        <f t="shared" si="75"/>
        <v>0</v>
      </c>
      <c r="F1941" s="523">
        <f t="shared" si="75"/>
        <v>0.10465116279069764</v>
      </c>
      <c r="G1941" s="523">
        <f>G1938/F1938-1</f>
        <v>5.2631578947368363E-2</v>
      </c>
      <c r="H1941" s="519"/>
      <c r="I1941" s="151"/>
      <c r="J1941" s="151"/>
      <c r="K1941" s="151"/>
    </row>
    <row r="1942" spans="3:11" ht="15.75" thickBot="1" x14ac:dyDescent="0.3">
      <c r="C1942" s="217" t="s">
        <v>48</v>
      </c>
      <c r="D1942" s="523" t="e">
        <f>D1939/C1939-1</f>
        <v>#VALUE!</v>
      </c>
      <c r="E1942" s="523">
        <f t="shared" si="75"/>
        <v>0</v>
      </c>
      <c r="F1942" s="523">
        <f t="shared" si="75"/>
        <v>0.10465116279069764</v>
      </c>
      <c r="G1942" s="523">
        <f>G1939/F1939-1</f>
        <v>5.2631578947368363E-2</v>
      </c>
      <c r="H1942" s="519"/>
      <c r="I1942" s="151"/>
      <c r="J1942" s="151"/>
      <c r="K1942" s="151"/>
    </row>
    <row r="1943" spans="3:11" x14ac:dyDescent="0.25">
      <c r="C1943" s="854"/>
      <c r="D1943" s="516">
        <v>2019</v>
      </c>
      <c r="E1943" s="516">
        <v>2020</v>
      </c>
      <c r="F1943" s="516">
        <v>2021</v>
      </c>
      <c r="G1943" s="516">
        <v>2021</v>
      </c>
    </row>
    <row r="1944" spans="3:11" ht="15.75" thickBot="1" x14ac:dyDescent="0.3">
      <c r="C1944" s="855"/>
      <c r="D1944" s="518" t="s">
        <v>16</v>
      </c>
      <c r="E1944" s="518" t="s">
        <v>16</v>
      </c>
      <c r="F1944" s="518" t="s">
        <v>16</v>
      </c>
      <c r="G1944" s="518" t="s">
        <v>16</v>
      </c>
    </row>
    <row r="1945" spans="3:11" ht="15.75" customHeight="1" thickBot="1" x14ac:dyDescent="0.3">
      <c r="C1945" s="856" t="s">
        <v>665</v>
      </c>
      <c r="D1945" s="857"/>
      <c r="E1945" s="857"/>
      <c r="F1945" s="857"/>
      <c r="G1945" s="858"/>
    </row>
    <row r="1946" spans="3:11" x14ac:dyDescent="0.25">
      <c r="C1946" s="854"/>
      <c r="D1946" s="516">
        <v>2019</v>
      </c>
      <c r="E1946" s="516">
        <v>2020</v>
      </c>
      <c r="F1946" s="516">
        <v>2021</v>
      </c>
      <c r="G1946" s="516">
        <v>2022</v>
      </c>
    </row>
    <row r="1947" spans="3:11" ht="15.75" thickBot="1" x14ac:dyDescent="0.3">
      <c r="C1947" s="855"/>
      <c r="D1947" s="518" t="s">
        <v>16</v>
      </c>
      <c r="E1947" s="518" t="s">
        <v>16</v>
      </c>
      <c r="F1947" s="518" t="s">
        <v>16</v>
      </c>
      <c r="G1947" s="518" t="s">
        <v>16</v>
      </c>
    </row>
    <row r="1948" spans="3:11" ht="15.75" thickBot="1" x14ac:dyDescent="0.3">
      <c r="C1948" s="525" t="s">
        <v>50</v>
      </c>
      <c r="D1948" s="526">
        <v>0</v>
      </c>
      <c r="E1948" s="526">
        <v>0</v>
      </c>
      <c r="F1948" s="526">
        <v>0</v>
      </c>
      <c r="G1948" s="526">
        <v>0</v>
      </c>
    </row>
    <row r="1949" spans="3:11" ht="15.75" thickBot="1" x14ac:dyDescent="0.3">
      <c r="C1949" s="527" t="s">
        <v>51</v>
      </c>
      <c r="D1949" s="520"/>
      <c r="E1949" s="520"/>
      <c r="F1949" s="520"/>
      <c r="G1949" s="520"/>
    </row>
    <row r="1950" spans="3:11" ht="15.75" thickBot="1" x14ac:dyDescent="0.3">
      <c r="C1950" s="527" t="s">
        <v>52</v>
      </c>
      <c r="D1950" s="520"/>
      <c r="E1950" s="520"/>
      <c r="F1950" s="520"/>
      <c r="G1950" s="520"/>
    </row>
    <row r="1951" spans="3:11" ht="24.75" thickBot="1" x14ac:dyDescent="0.3">
      <c r="C1951" s="525" t="s">
        <v>53</v>
      </c>
      <c r="D1951" s="526">
        <v>0</v>
      </c>
      <c r="E1951" s="526">
        <v>0</v>
      </c>
      <c r="F1951" s="526">
        <v>0</v>
      </c>
      <c r="G1951" s="526">
        <v>0</v>
      </c>
    </row>
    <row r="1952" spans="3:11" ht="15.75" thickBot="1" x14ac:dyDescent="0.3">
      <c r="C1952" s="527" t="s">
        <v>51</v>
      </c>
      <c r="D1952" s="520"/>
      <c r="E1952" s="520"/>
      <c r="F1952" s="520"/>
      <c r="G1952" s="520"/>
    </row>
    <row r="1953" spans="3:7" ht="15.75" thickBot="1" x14ac:dyDescent="0.3">
      <c r="C1953" s="527" t="s">
        <v>52</v>
      </c>
      <c r="D1953" s="520"/>
      <c r="E1953" s="520"/>
      <c r="F1953" s="520"/>
      <c r="G1953" s="520"/>
    </row>
    <row r="1954" spans="3:7" ht="15.75" thickBot="1" x14ac:dyDescent="0.3">
      <c r="C1954" s="525" t="s">
        <v>54</v>
      </c>
      <c r="D1954" s="526">
        <f>+D1955</f>
        <v>172000</v>
      </c>
      <c r="E1954" s="526">
        <f>+E1955</f>
        <v>172000</v>
      </c>
      <c r="F1954" s="526">
        <f>+F1955</f>
        <v>190000</v>
      </c>
      <c r="G1954" s="526">
        <f>+G1955</f>
        <v>200000</v>
      </c>
    </row>
    <row r="1955" spans="3:7" ht="15.75" thickBot="1" x14ac:dyDescent="0.3">
      <c r="C1955" s="527" t="s">
        <v>51</v>
      </c>
      <c r="D1955" s="526">
        <f>+D1938</f>
        <v>172000</v>
      </c>
      <c r="E1955" s="526">
        <f>+E1938</f>
        <v>172000</v>
      </c>
      <c r="F1955" s="526">
        <f>+F1938</f>
        <v>190000</v>
      </c>
      <c r="G1955" s="526">
        <f>+G1938</f>
        <v>200000</v>
      </c>
    </row>
    <row r="1956" spans="3:7" ht="15.75" thickBot="1" x14ac:dyDescent="0.3">
      <c r="C1956" s="527" t="s">
        <v>52</v>
      </c>
      <c r="D1956" s="520"/>
      <c r="E1956" s="520"/>
      <c r="F1956" s="520"/>
      <c r="G1956" s="520"/>
    </row>
    <row r="1957" spans="3:7" ht="15.75" thickBot="1" x14ac:dyDescent="0.3">
      <c r="C1957" s="525" t="s">
        <v>55</v>
      </c>
      <c r="D1957" s="526"/>
      <c r="E1957" s="526"/>
      <c r="F1957" s="526"/>
      <c r="G1957" s="526"/>
    </row>
    <row r="1958" spans="3:7" ht="15.75" thickBot="1" x14ac:dyDescent="0.3">
      <c r="C1958" s="527" t="s">
        <v>51</v>
      </c>
      <c r="D1958" s="520"/>
      <c r="E1958" s="520"/>
      <c r="F1958" s="520"/>
      <c r="G1958" s="520"/>
    </row>
    <row r="1959" spans="3:7" ht="15.75" thickBot="1" x14ac:dyDescent="0.3">
      <c r="C1959" s="527" t="s">
        <v>52</v>
      </c>
      <c r="D1959" s="520"/>
      <c r="E1959" s="520"/>
      <c r="F1959" s="520"/>
      <c r="G1959" s="520"/>
    </row>
    <row r="1960" spans="3:7" ht="15.75" thickBot="1" x14ac:dyDescent="0.3">
      <c r="C1960" s="525" t="s">
        <v>56</v>
      </c>
      <c r="D1960" s="526"/>
      <c r="E1960" s="526"/>
      <c r="F1960" s="526"/>
      <c r="G1960" s="526"/>
    </row>
    <row r="1961" spans="3:7" ht="15.75" thickBot="1" x14ac:dyDescent="0.3">
      <c r="C1961" s="527" t="s">
        <v>51</v>
      </c>
      <c r="D1961" s="520"/>
      <c r="E1961" s="520"/>
      <c r="F1961" s="520"/>
      <c r="G1961" s="520"/>
    </row>
    <row r="1962" spans="3:7" ht="15.75" thickBot="1" x14ac:dyDescent="0.3">
      <c r="C1962" s="527" t="s">
        <v>52</v>
      </c>
      <c r="D1962" s="520"/>
      <c r="E1962" s="520"/>
      <c r="F1962" s="520"/>
      <c r="G1962" s="520"/>
    </row>
    <row r="1963" spans="3:7" ht="15.75" thickBot="1" x14ac:dyDescent="0.3">
      <c r="C1963" s="525" t="s">
        <v>57</v>
      </c>
      <c r="D1963" s="526"/>
      <c r="E1963" s="526"/>
      <c r="F1963" s="526"/>
      <c r="G1963" s="526"/>
    </row>
    <row r="1964" spans="3:7" ht="15.75" thickBot="1" x14ac:dyDescent="0.3">
      <c r="C1964" s="527" t="s">
        <v>51</v>
      </c>
      <c r="D1964" s="520"/>
      <c r="E1964" s="520"/>
      <c r="F1964" s="520"/>
      <c r="G1964" s="520"/>
    </row>
    <row r="1965" spans="3:7" ht="15.75" thickBot="1" x14ac:dyDescent="0.3">
      <c r="C1965" s="527" t="s">
        <v>52</v>
      </c>
      <c r="D1965" s="520"/>
      <c r="E1965" s="520"/>
      <c r="F1965" s="520"/>
      <c r="G1965" s="520"/>
    </row>
    <row r="1966" spans="3:7" ht="24.75" thickBot="1" x14ac:dyDescent="0.3">
      <c r="C1966" s="525" t="s">
        <v>58</v>
      </c>
      <c r="D1966" s="526"/>
      <c r="E1966" s="526"/>
      <c r="F1966" s="526"/>
      <c r="G1966" s="526"/>
    </row>
    <row r="1967" spans="3:7" ht="15.75" thickBot="1" x14ac:dyDescent="0.3">
      <c r="C1967" s="527" t="s">
        <v>51</v>
      </c>
      <c r="D1967" s="520"/>
      <c r="E1967" s="520"/>
      <c r="F1967" s="520"/>
      <c r="G1967" s="520"/>
    </row>
    <row r="1968" spans="3:7" ht="15.75" thickBot="1" x14ac:dyDescent="0.3">
      <c r="C1968" s="527" t="s">
        <v>52</v>
      </c>
      <c r="D1968" s="520"/>
      <c r="E1968" s="520"/>
      <c r="F1968" s="520"/>
      <c r="G1968" s="520"/>
    </row>
    <row r="1969" spans="3:9" ht="24.75" thickBot="1" x14ac:dyDescent="0.3">
      <c r="C1969" s="578" t="s">
        <v>1049</v>
      </c>
      <c r="D1969" s="579">
        <f>D1966+D1963+D1960+D1957+D1954+D1951+D1948</f>
        <v>172000</v>
      </c>
      <c r="E1969" s="579">
        <f>E1966+E1963+E1960+E1957+E1954+E1951+E1948</f>
        <v>172000</v>
      </c>
      <c r="F1969" s="579">
        <f>F1966+F1963+F1960+F1957+F1954+F1951+F1948</f>
        <v>190000</v>
      </c>
      <c r="G1969" s="579">
        <f>G1966+G1963+G1960+G1957+G1954+G1951+G1948</f>
        <v>200000</v>
      </c>
    </row>
    <row r="1970" spans="3:9" ht="15.75" thickBot="1" x14ac:dyDescent="0.3">
      <c r="C1970" s="534" t="s">
        <v>60</v>
      </c>
      <c r="D1970" s="535">
        <f>IF(D1969-D1938=0,0,"Error")</f>
        <v>0</v>
      </c>
      <c r="E1970" s="535">
        <f>IF(E1969-E1938=0,0,"Error")</f>
        <v>0</v>
      </c>
      <c r="F1970" s="535">
        <f>IF(F1969-F1938=0,0,"Error")</f>
        <v>0</v>
      </c>
      <c r="G1970" s="535">
        <f>IF(G1969-G1938=0,0,"Error")</f>
        <v>0</v>
      </c>
    </row>
    <row r="1971" spans="3:9" ht="15.75" customHeight="1" thickBot="1" x14ac:dyDescent="0.3">
      <c r="C1971" s="580" t="s">
        <v>1050</v>
      </c>
      <c r="D1971" s="848" t="s">
        <v>1051</v>
      </c>
      <c r="E1971" s="849"/>
      <c r="F1971" s="849"/>
      <c r="G1971" s="850"/>
    </row>
    <row r="1972" spans="3:9" ht="34.5" customHeight="1" thickBot="1" x14ac:dyDescent="0.3">
      <c r="C1972" s="217" t="s">
        <v>38</v>
      </c>
      <c r="D1972" s="778" t="s">
        <v>1052</v>
      </c>
      <c r="E1972" s="779"/>
      <c r="F1972" s="779"/>
      <c r="G1972" s="650"/>
    </row>
    <row r="1973" spans="3:9" ht="15.75" thickBot="1" x14ac:dyDescent="0.3">
      <c r="C1973" s="217" t="s">
        <v>40</v>
      </c>
      <c r="D1973" s="851" t="s">
        <v>664</v>
      </c>
      <c r="E1973" s="852"/>
      <c r="F1973" s="852"/>
      <c r="G1973" s="853"/>
      <c r="H1973" s="517"/>
      <c r="I1973" s="2"/>
    </row>
    <row r="1974" spans="3:9" x14ac:dyDescent="0.25">
      <c r="C1974" s="854"/>
      <c r="D1974" s="554">
        <v>2020</v>
      </c>
      <c r="E1974" s="554">
        <v>2021</v>
      </c>
      <c r="F1974" s="554">
        <v>2022</v>
      </c>
      <c r="G1974" s="554">
        <v>2023</v>
      </c>
      <c r="H1974" s="517"/>
      <c r="I1974" s="2"/>
    </row>
    <row r="1975" spans="3:9" ht="15.75" thickBot="1" x14ac:dyDescent="0.3">
      <c r="C1975" s="855"/>
      <c r="D1975" s="555" t="s">
        <v>16</v>
      </c>
      <c r="E1975" s="555" t="s">
        <v>16</v>
      </c>
      <c r="F1975" s="555" t="s">
        <v>16</v>
      </c>
      <c r="G1975" s="555" t="s">
        <v>16</v>
      </c>
      <c r="H1975" s="517"/>
      <c r="I1975" s="2"/>
    </row>
    <row r="1976" spans="3:9" ht="15.75" thickBot="1" x14ac:dyDescent="0.3">
      <c r="C1976" s="217" t="s">
        <v>42</v>
      </c>
      <c r="D1976" s="522">
        <v>70000</v>
      </c>
      <c r="E1976" s="522">
        <v>70000</v>
      </c>
      <c r="F1976" s="522">
        <v>70000</v>
      </c>
      <c r="G1976" s="522">
        <v>70000</v>
      </c>
      <c r="H1976" s="521"/>
      <c r="I1976" s="2"/>
    </row>
    <row r="1977" spans="3:9" ht="15.75" thickBot="1" x14ac:dyDescent="0.3">
      <c r="C1977" s="217" t="s">
        <v>43</v>
      </c>
      <c r="D1977" s="522">
        <v>165000</v>
      </c>
      <c r="E1977" s="522">
        <v>165000</v>
      </c>
      <c r="F1977" s="522">
        <v>171000</v>
      </c>
      <c r="G1977" s="522">
        <v>171000</v>
      </c>
      <c r="H1977" s="521"/>
      <c r="I1977" s="2"/>
    </row>
    <row r="1978" spans="3:9" ht="15.75" thickBot="1" x14ac:dyDescent="0.3">
      <c r="C1978" s="217" t="s">
        <v>44</v>
      </c>
      <c r="D1978" s="567">
        <f>D1977/D1976</f>
        <v>2.3571428571428572</v>
      </c>
      <c r="E1978" s="567">
        <f>E1977/E1976</f>
        <v>2.3571428571428572</v>
      </c>
      <c r="F1978" s="567">
        <f>F1977/F1976</f>
        <v>2.4428571428571431</v>
      </c>
      <c r="G1978" s="567">
        <f>G1977/G1976</f>
        <v>2.4428571428571431</v>
      </c>
      <c r="H1978" s="517"/>
      <c r="I1978" s="2"/>
    </row>
    <row r="1979" spans="3:9" ht="15.75" thickBot="1" x14ac:dyDescent="0.3">
      <c r="C1979" s="217" t="s">
        <v>45</v>
      </c>
      <c r="D1979" s="557" t="e">
        <f>D1976/C1976-1</f>
        <v>#VALUE!</v>
      </c>
      <c r="E1979" s="557">
        <f t="shared" ref="E1979:F1981" si="76">E1976/D1976-1</f>
        <v>0</v>
      </c>
      <c r="F1979" s="557">
        <f t="shared" si="76"/>
        <v>0</v>
      </c>
      <c r="G1979" s="557">
        <f>G1976/F1976-1</f>
        <v>0</v>
      </c>
      <c r="H1979" s="517"/>
      <c r="I1979" s="2"/>
    </row>
    <row r="1980" spans="3:9" ht="15.75" thickBot="1" x14ac:dyDescent="0.3">
      <c r="C1980" s="217" t="s">
        <v>47</v>
      </c>
      <c r="D1980" s="557" t="e">
        <f>D1977/C1977-1</f>
        <v>#VALUE!</v>
      </c>
      <c r="E1980" s="557">
        <f t="shared" si="76"/>
        <v>0</v>
      </c>
      <c r="F1980" s="557">
        <f t="shared" si="76"/>
        <v>3.6363636363636376E-2</v>
      </c>
      <c r="G1980" s="557">
        <f>G1977/F1977-1</f>
        <v>0</v>
      </c>
    </row>
    <row r="1981" spans="3:9" ht="15.75" thickBot="1" x14ac:dyDescent="0.3">
      <c r="C1981" s="217" t="s">
        <v>48</v>
      </c>
      <c r="D1981" s="557" t="e">
        <f>D1978/C1978-1</f>
        <v>#VALUE!</v>
      </c>
      <c r="E1981" s="557">
        <f t="shared" si="76"/>
        <v>0</v>
      </c>
      <c r="F1981" s="557">
        <f t="shared" si="76"/>
        <v>3.6363636363636376E-2</v>
      </c>
      <c r="G1981" s="557">
        <f>G1978/F1978-1</f>
        <v>0</v>
      </c>
    </row>
    <row r="1982" spans="3:9" ht="15.75" customHeight="1" thickBot="1" x14ac:dyDescent="0.3">
      <c r="C1982" s="856" t="s">
        <v>675</v>
      </c>
      <c r="D1982" s="857"/>
      <c r="E1982" s="857"/>
      <c r="F1982" s="857"/>
      <c r="G1982" s="858"/>
    </row>
    <row r="1983" spans="3:9" x14ac:dyDescent="0.25">
      <c r="C1983" s="854"/>
      <c r="D1983" s="554">
        <v>2020</v>
      </c>
      <c r="E1983" s="554">
        <v>2021</v>
      </c>
      <c r="F1983" s="554">
        <v>2022</v>
      </c>
      <c r="G1983" s="554">
        <v>2023</v>
      </c>
    </row>
    <row r="1984" spans="3:9" ht="15.75" thickBot="1" x14ac:dyDescent="0.3">
      <c r="C1984" s="855"/>
      <c r="D1984" s="518" t="s">
        <v>16</v>
      </c>
      <c r="E1984" s="518" t="s">
        <v>16</v>
      </c>
      <c r="F1984" s="518" t="s">
        <v>16</v>
      </c>
      <c r="G1984" s="518" t="s">
        <v>16</v>
      </c>
    </row>
    <row r="1985" spans="3:7" ht="15.75" thickBot="1" x14ac:dyDescent="0.3">
      <c r="C1985" s="525" t="s">
        <v>50</v>
      </c>
      <c r="D1985" s="526">
        <v>0</v>
      </c>
      <c r="E1985" s="526">
        <v>0</v>
      </c>
      <c r="F1985" s="526">
        <v>0</v>
      </c>
      <c r="G1985" s="526">
        <v>0</v>
      </c>
    </row>
    <row r="1986" spans="3:7" ht="15.75" thickBot="1" x14ac:dyDescent="0.3">
      <c r="C1986" s="527" t="s">
        <v>51</v>
      </c>
      <c r="D1986" s="520"/>
      <c r="E1986" s="520"/>
      <c r="F1986" s="520"/>
      <c r="G1986" s="520"/>
    </row>
    <row r="1987" spans="3:7" ht="15.75" thickBot="1" x14ac:dyDescent="0.3">
      <c r="C1987" s="527" t="s">
        <v>52</v>
      </c>
      <c r="D1987" s="520"/>
      <c r="E1987" s="520"/>
      <c r="F1987" s="520"/>
      <c r="G1987" s="520"/>
    </row>
    <row r="1988" spans="3:7" ht="24.75" thickBot="1" x14ac:dyDescent="0.3">
      <c r="C1988" s="525" t="s">
        <v>53</v>
      </c>
      <c r="D1988" s="526">
        <v>0</v>
      </c>
      <c r="E1988" s="526">
        <v>0</v>
      </c>
      <c r="F1988" s="526">
        <v>0</v>
      </c>
      <c r="G1988" s="526">
        <v>0</v>
      </c>
    </row>
    <row r="1989" spans="3:7" ht="15.75" thickBot="1" x14ac:dyDescent="0.3">
      <c r="C1989" s="527" t="s">
        <v>51</v>
      </c>
      <c r="D1989" s="520"/>
      <c r="E1989" s="520"/>
      <c r="F1989" s="520"/>
      <c r="G1989" s="520"/>
    </row>
    <row r="1990" spans="3:7" ht="15.75" thickBot="1" x14ac:dyDescent="0.3">
      <c r="C1990" s="527" t="s">
        <v>52</v>
      </c>
      <c r="D1990" s="520"/>
      <c r="E1990" s="520"/>
      <c r="F1990" s="520"/>
      <c r="G1990" s="520"/>
    </row>
    <row r="1991" spans="3:7" ht="15.75" thickBot="1" x14ac:dyDescent="0.3">
      <c r="C1991" s="525" t="s">
        <v>54</v>
      </c>
      <c r="D1991" s="526">
        <f>+D1992</f>
        <v>165000</v>
      </c>
      <c r="E1991" s="526">
        <f>+E1992</f>
        <v>165000</v>
      </c>
      <c r="F1991" s="526">
        <f>+F1992</f>
        <v>171000</v>
      </c>
      <c r="G1991" s="526">
        <f>+G1992</f>
        <v>171000</v>
      </c>
    </row>
    <row r="1992" spans="3:7" ht="15.75" thickBot="1" x14ac:dyDescent="0.3">
      <c r="C1992" s="527" t="s">
        <v>51</v>
      </c>
      <c r="D1992" s="526">
        <f>+D1977</f>
        <v>165000</v>
      </c>
      <c r="E1992" s="526">
        <f>+E1977</f>
        <v>165000</v>
      </c>
      <c r="F1992" s="526">
        <f>+F1977</f>
        <v>171000</v>
      </c>
      <c r="G1992" s="526">
        <f>+G1977</f>
        <v>171000</v>
      </c>
    </row>
    <row r="1993" spans="3:7" ht="15.75" thickBot="1" x14ac:dyDescent="0.3">
      <c r="C1993" s="527" t="s">
        <v>52</v>
      </c>
      <c r="D1993" s="520"/>
      <c r="E1993" s="520"/>
      <c r="F1993" s="520"/>
      <c r="G1993" s="520"/>
    </row>
    <row r="1994" spans="3:7" ht="15.75" thickBot="1" x14ac:dyDescent="0.3">
      <c r="C1994" s="525" t="s">
        <v>55</v>
      </c>
      <c r="D1994" s="526"/>
      <c r="E1994" s="526"/>
      <c r="F1994" s="526"/>
      <c r="G1994" s="526"/>
    </row>
    <row r="1995" spans="3:7" ht="15.75" thickBot="1" x14ac:dyDescent="0.3">
      <c r="C1995" s="527" t="s">
        <v>51</v>
      </c>
      <c r="D1995" s="520"/>
      <c r="E1995" s="520"/>
      <c r="F1995" s="520"/>
      <c r="G1995" s="520"/>
    </row>
    <row r="1996" spans="3:7" ht="15.75" thickBot="1" x14ac:dyDescent="0.3">
      <c r="C1996" s="527" t="s">
        <v>52</v>
      </c>
      <c r="D1996" s="520"/>
      <c r="E1996" s="520"/>
      <c r="F1996" s="520"/>
      <c r="G1996" s="520"/>
    </row>
    <row r="1997" spans="3:7" ht="15.75" thickBot="1" x14ac:dyDescent="0.3">
      <c r="C1997" s="525" t="s">
        <v>56</v>
      </c>
      <c r="D1997" s="526"/>
      <c r="E1997" s="526"/>
      <c r="F1997" s="526"/>
      <c r="G1997" s="526"/>
    </row>
    <row r="1998" spans="3:7" ht="15.75" thickBot="1" x14ac:dyDescent="0.3">
      <c r="C1998" s="527" t="s">
        <v>51</v>
      </c>
      <c r="D1998" s="520"/>
      <c r="E1998" s="520"/>
      <c r="F1998" s="520"/>
      <c r="G1998" s="520"/>
    </row>
    <row r="1999" spans="3:7" ht="15.75" thickBot="1" x14ac:dyDescent="0.3">
      <c r="C1999" s="527" t="s">
        <v>52</v>
      </c>
      <c r="D1999" s="520"/>
      <c r="E1999" s="520"/>
      <c r="F1999" s="520"/>
      <c r="G1999" s="520"/>
    </row>
    <row r="2000" spans="3:7" ht="15.75" thickBot="1" x14ac:dyDescent="0.3">
      <c r="C2000" s="525" t="s">
        <v>57</v>
      </c>
      <c r="D2000" s="526"/>
      <c r="E2000" s="526"/>
      <c r="F2000" s="526"/>
      <c r="G2000" s="526"/>
    </row>
    <row r="2001" spans="1:11" ht="15.75" thickBot="1" x14ac:dyDescent="0.3">
      <c r="C2001" s="527" t="s">
        <v>51</v>
      </c>
      <c r="D2001" s="520"/>
      <c r="E2001" s="520"/>
      <c r="F2001" s="520"/>
      <c r="G2001" s="520"/>
    </row>
    <row r="2002" spans="1:11" ht="15.75" thickBot="1" x14ac:dyDescent="0.3">
      <c r="C2002" s="527" t="s">
        <v>52</v>
      </c>
      <c r="D2002" s="520"/>
      <c r="E2002" s="520"/>
      <c r="F2002" s="520"/>
      <c r="G2002" s="520"/>
    </row>
    <row r="2003" spans="1:11" ht="24.75" thickBot="1" x14ac:dyDescent="0.3">
      <c r="C2003" s="525" t="s">
        <v>58</v>
      </c>
      <c r="D2003" s="526"/>
      <c r="E2003" s="526"/>
      <c r="F2003" s="526"/>
      <c r="G2003" s="526"/>
    </row>
    <row r="2004" spans="1:11" ht="15.75" thickBot="1" x14ac:dyDescent="0.3">
      <c r="C2004" s="527" t="s">
        <v>51</v>
      </c>
      <c r="D2004" s="520"/>
      <c r="E2004" s="520"/>
      <c r="F2004" s="520"/>
      <c r="G2004" s="520"/>
    </row>
    <row r="2005" spans="1:11" ht="15.75" thickBot="1" x14ac:dyDescent="0.3">
      <c r="C2005" s="527" t="s">
        <v>52</v>
      </c>
      <c r="D2005" s="520"/>
      <c r="E2005" s="520"/>
      <c r="F2005" s="520"/>
      <c r="G2005" s="520"/>
    </row>
    <row r="2006" spans="1:11" ht="24.75" thickBot="1" x14ac:dyDescent="0.3">
      <c r="C2006" s="578" t="s">
        <v>1049</v>
      </c>
      <c r="D2006" s="581">
        <f>D2003+D1997+D2000+D1994+D1991+D1988+D1985</f>
        <v>165000</v>
      </c>
      <c r="E2006" s="581">
        <f>E2003+E1997+E2000+E1994+E1991+E1988+E1985</f>
        <v>165000</v>
      </c>
      <c r="F2006" s="581">
        <f>F2003+F1997+F2000+F1994+F1991+F1988+F1985</f>
        <v>171000</v>
      </c>
      <c r="G2006" s="581">
        <f>G2003+G1997+G2000+G1994+G1991+G1988+G1985</f>
        <v>171000</v>
      </c>
    </row>
    <row r="2007" spans="1:11" ht="15.75" thickBot="1" x14ac:dyDescent="0.3">
      <c r="C2007" s="534" t="s">
        <v>60</v>
      </c>
      <c r="D2007" s="535">
        <f>IF(D2006-D1977=0,0,"Error")</f>
        <v>0</v>
      </c>
      <c r="E2007" s="535">
        <f>IF(E2006-E1977=0,0,"Error")</f>
        <v>0</v>
      </c>
      <c r="F2007" s="535">
        <f>IF(F2006-F1977=0,0,"Error")</f>
        <v>0</v>
      </c>
      <c r="G2007" s="535">
        <f>IF(G2006-G1977=0,0,"Error")</f>
        <v>0</v>
      </c>
    </row>
    <row r="2008" spans="1:11" ht="15.75" thickBot="1" x14ac:dyDescent="0.3">
      <c r="C2008" s="582" t="s">
        <v>68</v>
      </c>
      <c r="D2008" s="848" t="s">
        <v>1053</v>
      </c>
      <c r="E2008" s="849"/>
      <c r="F2008" s="849"/>
      <c r="G2008" s="850"/>
    </row>
    <row r="2009" spans="1:11" ht="34.15" customHeight="1" thickBot="1" x14ac:dyDescent="0.3">
      <c r="C2009" s="217" t="s">
        <v>38</v>
      </c>
      <c r="D2009" s="778" t="s">
        <v>1054</v>
      </c>
      <c r="E2009" s="779"/>
      <c r="F2009" s="779"/>
      <c r="G2009" s="650"/>
      <c r="H2009" s="517"/>
      <c r="I2009" s="2"/>
      <c r="J2009" s="2"/>
      <c r="K2009" s="2"/>
    </row>
    <row r="2010" spans="1:11" ht="15.75" thickBot="1" x14ac:dyDescent="0.3">
      <c r="C2010" s="217" t="s">
        <v>40</v>
      </c>
      <c r="D2010" s="851" t="s">
        <v>1055</v>
      </c>
      <c r="E2010" s="852"/>
      <c r="F2010" s="852"/>
      <c r="G2010" s="853"/>
      <c r="H2010" s="517"/>
      <c r="I2010" s="2"/>
      <c r="J2010" s="2"/>
      <c r="K2010" s="2"/>
    </row>
    <row r="2011" spans="1:11" x14ac:dyDescent="0.25">
      <c r="C2011" s="854"/>
      <c r="D2011" s="554">
        <v>2020</v>
      </c>
      <c r="E2011" s="554">
        <v>2021</v>
      </c>
      <c r="F2011" s="554">
        <v>2022</v>
      </c>
      <c r="G2011" s="554">
        <v>2023</v>
      </c>
      <c r="H2011" s="517"/>
      <c r="I2011" s="2"/>
      <c r="J2011" s="2"/>
      <c r="K2011" s="2"/>
    </row>
    <row r="2012" spans="1:11" ht="15.75" thickBot="1" x14ac:dyDescent="0.3">
      <c r="C2012" s="855"/>
      <c r="D2012" s="555" t="s">
        <v>16</v>
      </c>
      <c r="E2012" s="555" t="s">
        <v>16</v>
      </c>
      <c r="F2012" s="555" t="s">
        <v>16</v>
      </c>
      <c r="G2012" s="555" t="s">
        <v>16</v>
      </c>
      <c r="H2012" s="517"/>
      <c r="I2012" s="2"/>
      <c r="J2012" s="2"/>
      <c r="K2012" s="2"/>
    </row>
    <row r="2013" spans="1:11" ht="15.75" customHeight="1" thickBot="1" x14ac:dyDescent="0.3">
      <c r="A2013" s="507"/>
      <c r="C2013" s="217" t="s">
        <v>42</v>
      </c>
      <c r="D2013" s="522">
        <v>350</v>
      </c>
      <c r="E2013" s="522">
        <v>350</v>
      </c>
      <c r="F2013" s="522">
        <v>350</v>
      </c>
      <c r="G2013" s="522">
        <v>350</v>
      </c>
      <c r="H2013" s="521"/>
      <c r="I2013" s="2"/>
      <c r="J2013" s="2"/>
      <c r="K2013" s="2"/>
    </row>
    <row r="2014" spans="1:11" ht="15.75" thickBot="1" x14ac:dyDescent="0.3">
      <c r="A2014" s="507"/>
      <c r="C2014" s="217" t="s">
        <v>43</v>
      </c>
      <c r="D2014" s="522">
        <v>252000</v>
      </c>
      <c r="E2014" s="522">
        <v>260000</v>
      </c>
      <c r="F2014" s="522">
        <v>260000</v>
      </c>
      <c r="G2014" s="522">
        <v>260000</v>
      </c>
      <c r="H2014" s="521"/>
      <c r="I2014" s="2"/>
      <c r="J2014" s="2"/>
      <c r="K2014" s="2"/>
    </row>
    <row r="2015" spans="1:11" ht="15.75" thickBot="1" x14ac:dyDescent="0.3">
      <c r="A2015" s="507"/>
      <c r="C2015" s="217" t="s">
        <v>44</v>
      </c>
      <c r="D2015" s="567">
        <f>D2014/D2013</f>
        <v>720</v>
      </c>
      <c r="E2015" s="567">
        <f>E2014/E2013</f>
        <v>742.85714285714289</v>
      </c>
      <c r="F2015" s="567">
        <f>F2014/F2013</f>
        <v>742.85714285714289</v>
      </c>
      <c r="G2015" s="567">
        <f>G2014/G2013</f>
        <v>742.85714285714289</v>
      </c>
      <c r="H2015" s="517"/>
      <c r="I2015" s="2"/>
      <c r="J2015" s="2"/>
      <c r="K2015" s="2"/>
    </row>
    <row r="2016" spans="1:11" ht="15.75" thickBot="1" x14ac:dyDescent="0.3">
      <c r="A2016" s="507"/>
      <c r="C2016" s="217" t="s">
        <v>45</v>
      </c>
      <c r="D2016" s="557" t="e">
        <f>D2013/C2013-1</f>
        <v>#VALUE!</v>
      </c>
      <c r="E2016" s="557">
        <f t="shared" ref="E2016:F2018" si="77">E2013/D2013-1</f>
        <v>0</v>
      </c>
      <c r="F2016" s="557">
        <f t="shared" si="77"/>
        <v>0</v>
      </c>
      <c r="G2016" s="557">
        <f>G2013/F2013-1</f>
        <v>0</v>
      </c>
      <c r="H2016" s="517"/>
      <c r="I2016" s="2"/>
      <c r="J2016" s="2"/>
      <c r="K2016" s="583"/>
    </row>
    <row r="2017" spans="1:11" ht="15.75" thickBot="1" x14ac:dyDescent="0.3">
      <c r="A2017" s="507"/>
      <c r="C2017" s="217" t="s">
        <v>47</v>
      </c>
      <c r="D2017" s="557" t="e">
        <f>D2014/C2014-1</f>
        <v>#VALUE!</v>
      </c>
      <c r="E2017" s="557">
        <f t="shared" si="77"/>
        <v>3.1746031746031855E-2</v>
      </c>
      <c r="F2017" s="557">
        <f t="shared" si="77"/>
        <v>0</v>
      </c>
      <c r="G2017" s="557">
        <f>G2014/F2014-1</f>
        <v>0</v>
      </c>
      <c r="H2017" s="517"/>
      <c r="I2017" s="2"/>
      <c r="J2017" s="2"/>
      <c r="K2017" s="143"/>
    </row>
    <row r="2018" spans="1:11" ht="15.75" thickBot="1" x14ac:dyDescent="0.3">
      <c r="A2018" s="507"/>
      <c r="C2018" s="217" t="s">
        <v>48</v>
      </c>
      <c r="D2018" s="557" t="e">
        <f>D2015/C2015-1</f>
        <v>#VALUE!</v>
      </c>
      <c r="E2018" s="557">
        <f t="shared" si="77"/>
        <v>3.1746031746031855E-2</v>
      </c>
      <c r="F2018" s="557">
        <f t="shared" si="77"/>
        <v>0</v>
      </c>
      <c r="G2018" s="557">
        <f>G2015/F2015-1</f>
        <v>0</v>
      </c>
      <c r="H2018" s="517"/>
      <c r="I2018" s="2"/>
      <c r="J2018" s="2"/>
      <c r="K2018" s="2"/>
    </row>
    <row r="2019" spans="1:11" ht="15.75" thickBot="1" x14ac:dyDescent="0.3">
      <c r="A2019" s="507"/>
      <c r="C2019" s="856" t="s">
        <v>679</v>
      </c>
      <c r="D2019" s="857"/>
      <c r="E2019" s="857"/>
      <c r="F2019" s="857"/>
      <c r="G2019" s="858"/>
      <c r="H2019" s="517"/>
      <c r="I2019" s="2"/>
      <c r="J2019" s="2"/>
      <c r="K2019" s="2"/>
    </row>
    <row r="2020" spans="1:11" x14ac:dyDescent="0.25">
      <c r="A2020" s="507"/>
      <c r="C2020" s="854"/>
      <c r="D2020" s="554">
        <v>2020</v>
      </c>
      <c r="E2020" s="554">
        <v>2021</v>
      </c>
      <c r="F2020" s="554">
        <v>2022</v>
      </c>
      <c r="G2020" s="554">
        <v>2023</v>
      </c>
      <c r="H2020" s="517"/>
      <c r="I2020" s="2"/>
      <c r="J2020" s="2"/>
      <c r="K2020" s="2"/>
    </row>
    <row r="2021" spans="1:11" ht="15.75" thickBot="1" x14ac:dyDescent="0.3">
      <c r="A2021" s="507"/>
      <c r="C2021" s="855"/>
      <c r="D2021" s="518" t="s">
        <v>16</v>
      </c>
      <c r="E2021" s="518" t="s">
        <v>16</v>
      </c>
      <c r="F2021" s="518" t="s">
        <v>16</v>
      </c>
      <c r="G2021" s="518" t="s">
        <v>16</v>
      </c>
      <c r="H2021" s="517"/>
      <c r="I2021" s="2"/>
      <c r="J2021" s="2"/>
      <c r="K2021" s="2"/>
    </row>
    <row r="2022" spans="1:11" ht="15.75" thickBot="1" x14ac:dyDescent="0.3">
      <c r="A2022" s="507"/>
      <c r="C2022" s="525" t="s">
        <v>50</v>
      </c>
      <c r="D2022" s="526">
        <v>215900</v>
      </c>
      <c r="E2022" s="526">
        <f>+E2023</f>
        <v>222753.96825396825</v>
      </c>
      <c r="F2022" s="526">
        <f>+F2023</f>
        <v>222753.96825396825</v>
      </c>
      <c r="G2022" s="526">
        <f>+G2023</f>
        <v>222753.96825396825</v>
      </c>
      <c r="H2022" s="584"/>
      <c r="I2022" s="2"/>
      <c r="J2022" s="2"/>
      <c r="K2022" s="2"/>
    </row>
    <row r="2023" spans="1:11" ht="15.75" thickBot="1" x14ac:dyDescent="0.3">
      <c r="C2023" s="527" t="s">
        <v>51</v>
      </c>
      <c r="D2023" s="526">
        <v>215900</v>
      </c>
      <c r="E2023" s="526">
        <v>222753.96825396825</v>
      </c>
      <c r="F2023" s="526">
        <v>222753.96825396825</v>
      </c>
      <c r="G2023" s="526">
        <v>222753.96825396825</v>
      </c>
      <c r="H2023" s="584"/>
      <c r="I2023" s="2"/>
      <c r="J2023" s="2"/>
      <c r="K2023" s="2"/>
    </row>
    <row r="2024" spans="1:11" ht="15.75" thickBot="1" x14ac:dyDescent="0.3">
      <c r="C2024" s="527" t="s">
        <v>52</v>
      </c>
      <c r="D2024" s="520"/>
      <c r="E2024" s="520"/>
      <c r="F2024" s="520"/>
      <c r="G2024" s="520"/>
      <c r="H2024" s="517"/>
      <c r="I2024" s="2"/>
      <c r="J2024" s="2"/>
      <c r="K2024" s="2"/>
    </row>
    <row r="2025" spans="1:11" ht="24.75" thickBot="1" x14ac:dyDescent="0.3">
      <c r="A2025" s="507"/>
      <c r="C2025" s="525" t="s">
        <v>53</v>
      </c>
      <c r="D2025" s="526">
        <v>36100</v>
      </c>
      <c r="E2025" s="526">
        <f>+E2026</f>
        <v>37246.031746031746</v>
      </c>
      <c r="F2025" s="526">
        <f>+F2026</f>
        <v>37246.031746031746</v>
      </c>
      <c r="G2025" s="526">
        <f>+G2026</f>
        <v>37246.031746031746</v>
      </c>
      <c r="H2025" s="584"/>
      <c r="I2025" s="2"/>
      <c r="J2025" s="2"/>
      <c r="K2025" s="2"/>
    </row>
    <row r="2026" spans="1:11" ht="15.75" thickBot="1" x14ac:dyDescent="0.3">
      <c r="C2026" s="527" t="s">
        <v>51</v>
      </c>
      <c r="D2026" s="526">
        <v>36100</v>
      </c>
      <c r="E2026" s="526">
        <v>37246.031746031746</v>
      </c>
      <c r="F2026" s="526">
        <v>37246.031746031746</v>
      </c>
      <c r="G2026" s="526">
        <v>37246.031746031746</v>
      </c>
      <c r="H2026" s="584"/>
      <c r="I2026" s="2"/>
      <c r="J2026" s="2"/>
      <c r="K2026" s="2"/>
    </row>
    <row r="2027" spans="1:11" ht="15.75" thickBot="1" x14ac:dyDescent="0.3">
      <c r="C2027" s="527" t="s">
        <v>52</v>
      </c>
      <c r="D2027" s="520"/>
      <c r="E2027" s="520"/>
      <c r="F2027" s="520"/>
      <c r="G2027" s="520"/>
      <c r="H2027" s="517"/>
      <c r="I2027" s="2"/>
      <c r="J2027" s="2"/>
      <c r="K2027" s="2"/>
    </row>
    <row r="2028" spans="1:11" ht="15.75" thickBot="1" x14ac:dyDescent="0.3">
      <c r="A2028" s="507"/>
      <c r="C2028" s="525" t="s">
        <v>54</v>
      </c>
      <c r="D2028" s="526"/>
      <c r="E2028" s="526"/>
      <c r="F2028" s="526"/>
      <c r="G2028" s="526"/>
      <c r="H2028" s="517"/>
      <c r="I2028" s="2"/>
      <c r="J2028" s="2"/>
      <c r="K2028" s="2"/>
    </row>
    <row r="2029" spans="1:11" ht="15.75" thickBot="1" x14ac:dyDescent="0.3">
      <c r="C2029" s="527" t="s">
        <v>51</v>
      </c>
      <c r="D2029" s="520"/>
      <c r="E2029" s="520"/>
      <c r="F2029" s="520"/>
      <c r="G2029" s="520"/>
      <c r="H2029" s="517"/>
      <c r="I2029" s="2"/>
      <c r="J2029" s="2"/>
      <c r="K2029" s="2"/>
    </row>
    <row r="2030" spans="1:11" ht="15.75" thickBot="1" x14ac:dyDescent="0.3">
      <c r="C2030" s="527" t="s">
        <v>52</v>
      </c>
      <c r="D2030" s="520"/>
      <c r="E2030" s="520"/>
      <c r="F2030" s="520"/>
      <c r="G2030" s="520"/>
      <c r="H2030" s="517"/>
      <c r="I2030" s="2"/>
      <c r="J2030" s="2"/>
      <c r="K2030" s="2"/>
    </row>
    <row r="2031" spans="1:11" ht="15.75" thickBot="1" x14ac:dyDescent="0.3">
      <c r="A2031" s="507"/>
      <c r="C2031" s="525" t="s">
        <v>55</v>
      </c>
      <c r="D2031" s="526"/>
      <c r="E2031" s="526"/>
      <c r="F2031" s="526"/>
      <c r="G2031" s="526"/>
      <c r="H2031" s="517"/>
      <c r="I2031" s="2"/>
      <c r="J2031" s="2"/>
      <c r="K2031" s="2"/>
    </row>
    <row r="2032" spans="1:11" ht="15.75" thickBot="1" x14ac:dyDescent="0.3">
      <c r="C2032" s="527" t="s">
        <v>51</v>
      </c>
      <c r="D2032" s="520"/>
      <c r="E2032" s="520"/>
      <c r="F2032" s="520"/>
      <c r="G2032" s="520"/>
      <c r="H2032" s="517"/>
      <c r="I2032" s="2"/>
      <c r="J2032" s="2"/>
      <c r="K2032" s="2"/>
    </row>
    <row r="2033" spans="1:9" ht="15.75" thickBot="1" x14ac:dyDescent="0.3">
      <c r="C2033" s="527" t="s">
        <v>52</v>
      </c>
      <c r="D2033" s="520"/>
      <c r="E2033" s="520"/>
      <c r="F2033" s="520"/>
      <c r="G2033" s="520"/>
    </row>
    <row r="2034" spans="1:9" ht="15.75" thickBot="1" x14ac:dyDescent="0.3">
      <c r="A2034" s="507"/>
      <c r="C2034" s="525" t="s">
        <v>56</v>
      </c>
      <c r="D2034" s="526"/>
      <c r="E2034" s="526"/>
      <c r="F2034" s="526"/>
      <c r="G2034" s="526"/>
    </row>
    <row r="2035" spans="1:9" ht="15.75" thickBot="1" x14ac:dyDescent="0.3">
      <c r="C2035" s="527" t="s">
        <v>51</v>
      </c>
      <c r="D2035" s="520"/>
      <c r="E2035" s="520"/>
      <c r="F2035" s="520"/>
      <c r="G2035" s="520"/>
    </row>
    <row r="2036" spans="1:9" ht="15.75" thickBot="1" x14ac:dyDescent="0.3">
      <c r="C2036" s="527" t="s">
        <v>52</v>
      </c>
      <c r="D2036" s="520"/>
      <c r="E2036" s="520"/>
      <c r="F2036" s="520"/>
      <c r="G2036" s="520"/>
    </row>
    <row r="2037" spans="1:9" ht="15.75" thickBot="1" x14ac:dyDescent="0.3">
      <c r="A2037" s="507"/>
      <c r="C2037" s="525" t="s">
        <v>57</v>
      </c>
      <c r="D2037" s="526"/>
      <c r="E2037" s="526"/>
      <c r="F2037" s="526"/>
      <c r="G2037" s="526"/>
    </row>
    <row r="2038" spans="1:9" ht="15.75" thickBot="1" x14ac:dyDescent="0.3">
      <c r="C2038" s="527" t="s">
        <v>51</v>
      </c>
      <c r="D2038" s="520"/>
      <c r="E2038" s="520"/>
      <c r="F2038" s="520"/>
      <c r="G2038" s="520"/>
    </row>
    <row r="2039" spans="1:9" ht="15.75" thickBot="1" x14ac:dyDescent="0.3">
      <c r="C2039" s="527" t="s">
        <v>52</v>
      </c>
      <c r="D2039" s="520"/>
      <c r="E2039" s="520"/>
      <c r="F2039" s="520"/>
      <c r="G2039" s="520"/>
    </row>
    <row r="2040" spans="1:9" ht="24.75" thickBot="1" x14ac:dyDescent="0.3">
      <c r="A2040" s="507"/>
      <c r="C2040" s="525" t="s">
        <v>58</v>
      </c>
      <c r="D2040" s="526"/>
      <c r="E2040" s="526"/>
      <c r="F2040" s="526"/>
      <c r="G2040" s="526"/>
    </row>
    <row r="2041" spans="1:9" ht="15.75" thickBot="1" x14ac:dyDescent="0.3">
      <c r="C2041" s="527" t="s">
        <v>51</v>
      </c>
      <c r="D2041" s="520"/>
      <c r="E2041" s="520"/>
      <c r="F2041" s="520"/>
      <c r="G2041" s="520"/>
    </row>
    <row r="2042" spans="1:9" ht="15.75" thickBot="1" x14ac:dyDescent="0.3">
      <c r="C2042" s="527" t="s">
        <v>52</v>
      </c>
      <c r="D2042" s="520"/>
      <c r="E2042" s="520"/>
      <c r="F2042" s="520"/>
      <c r="G2042" s="520"/>
    </row>
    <row r="2043" spans="1:9" ht="24.75" thickBot="1" x14ac:dyDescent="0.3">
      <c r="A2043" s="507"/>
      <c r="B2043" s="507"/>
      <c r="C2043" s="578" t="s">
        <v>1049</v>
      </c>
      <c r="D2043" s="581">
        <f>D2040+D2034+D2037+D2031+D2028+D2025+D2022</f>
        <v>252000</v>
      </c>
      <c r="E2043" s="581">
        <f>E2040+E2034+E2037+E2031+E2028+E2025+E2022</f>
        <v>260000</v>
      </c>
      <c r="F2043" s="581">
        <f>F2040+F2034+F2037+F2031+F2028+F2025+F2022</f>
        <v>260000</v>
      </c>
      <c r="G2043" s="581">
        <f>G2040+G2034+G2037+G2031+G2028+G2025+G2022</f>
        <v>260000</v>
      </c>
    </row>
    <row r="2044" spans="1:9" ht="15.75" thickBot="1" x14ac:dyDescent="0.3">
      <c r="A2044" s="507"/>
      <c r="B2044" s="507"/>
      <c r="C2044" s="534" t="s">
        <v>60</v>
      </c>
      <c r="D2044" s="535">
        <f>IF(D2043-D2014=0,0,"Error")</f>
        <v>0</v>
      </c>
      <c r="E2044" s="535">
        <f>IF(E2043-E2014=0,0,"Error")</f>
        <v>0</v>
      </c>
      <c r="F2044" s="535">
        <f>IF(F2043-F2014=0,0,"Error")</f>
        <v>0</v>
      </c>
      <c r="G2044" s="535">
        <f>IF(G2043-G2014=0,0,"Error")</f>
        <v>0</v>
      </c>
    </row>
    <row r="2045" spans="1:9" ht="25.15" customHeight="1" thickBot="1" x14ac:dyDescent="0.3">
      <c r="A2045" s="507"/>
      <c r="B2045" s="507"/>
      <c r="C2045" s="582" t="s">
        <v>75</v>
      </c>
      <c r="D2045" s="848" t="s">
        <v>1056</v>
      </c>
      <c r="E2045" s="849"/>
      <c r="F2045" s="849"/>
      <c r="G2045" s="850"/>
    </row>
    <row r="2046" spans="1:9" ht="15.75" thickBot="1" x14ac:dyDescent="0.3">
      <c r="A2046" s="507"/>
      <c r="B2046" s="507"/>
      <c r="C2046" s="217" t="s">
        <v>38</v>
      </c>
      <c r="D2046" s="778" t="s">
        <v>1057</v>
      </c>
      <c r="E2046" s="779"/>
      <c r="F2046" s="779"/>
      <c r="G2046" s="650"/>
      <c r="H2046" s="517"/>
      <c r="I2046" s="2"/>
    </row>
    <row r="2047" spans="1:9" ht="15.75" thickBot="1" x14ac:dyDescent="0.3">
      <c r="A2047" s="507"/>
      <c r="B2047" s="507"/>
      <c r="C2047" s="217" t="s">
        <v>40</v>
      </c>
      <c r="D2047" s="851" t="s">
        <v>1058</v>
      </c>
      <c r="E2047" s="852"/>
      <c r="F2047" s="852"/>
      <c r="G2047" s="853"/>
      <c r="H2047" s="517"/>
      <c r="I2047" s="2"/>
    </row>
    <row r="2048" spans="1:9" x14ac:dyDescent="0.25">
      <c r="A2048" s="507"/>
      <c r="B2048" s="507"/>
      <c r="C2048" s="854"/>
      <c r="D2048" s="554">
        <v>2020</v>
      </c>
      <c r="E2048" s="554">
        <v>2021</v>
      </c>
      <c r="F2048" s="554">
        <v>2022</v>
      </c>
      <c r="G2048" s="554">
        <v>2023</v>
      </c>
      <c r="H2048" s="517"/>
      <c r="I2048" s="2"/>
    </row>
    <row r="2049" spans="1:9" ht="15.75" thickBot="1" x14ac:dyDescent="0.3">
      <c r="A2049" s="507"/>
      <c r="B2049" s="507"/>
      <c r="C2049" s="855"/>
      <c r="D2049" s="555" t="s">
        <v>16</v>
      </c>
      <c r="E2049" s="555" t="s">
        <v>16</v>
      </c>
      <c r="F2049" s="555" t="s">
        <v>16</v>
      </c>
      <c r="G2049" s="555" t="s">
        <v>16</v>
      </c>
      <c r="H2049" s="517"/>
      <c r="I2049" s="2"/>
    </row>
    <row r="2050" spans="1:9" ht="15.75" thickBot="1" x14ac:dyDescent="0.3">
      <c r="A2050" s="507"/>
      <c r="B2050" s="507"/>
      <c r="C2050" s="217" t="s">
        <v>42</v>
      </c>
      <c r="D2050" s="522">
        <v>4</v>
      </c>
      <c r="E2050" s="522">
        <v>4</v>
      </c>
      <c r="F2050" s="522">
        <v>4</v>
      </c>
      <c r="G2050" s="522">
        <v>4</v>
      </c>
      <c r="H2050" s="521"/>
      <c r="I2050" s="2"/>
    </row>
    <row r="2051" spans="1:9" ht="15.75" thickBot="1" x14ac:dyDescent="0.3">
      <c r="A2051" s="507"/>
      <c r="B2051" s="507"/>
      <c r="C2051" s="217" t="s">
        <v>43</v>
      </c>
      <c r="D2051" s="522">
        <v>24000</v>
      </c>
      <c r="E2051" s="522">
        <v>24000</v>
      </c>
      <c r="F2051" s="522">
        <v>24000</v>
      </c>
      <c r="G2051" s="522">
        <v>24000</v>
      </c>
      <c r="H2051" s="521"/>
      <c r="I2051" s="2"/>
    </row>
    <row r="2052" spans="1:9" ht="15.75" thickBot="1" x14ac:dyDescent="0.3">
      <c r="A2052" s="507"/>
      <c r="B2052" s="507"/>
      <c r="C2052" s="217" t="s">
        <v>44</v>
      </c>
      <c r="D2052" s="567">
        <f>D2051/D2050</f>
        <v>6000</v>
      </c>
      <c r="E2052" s="567">
        <f>E2051/E2050</f>
        <v>6000</v>
      </c>
      <c r="F2052" s="567">
        <f>F2051/F2050</f>
        <v>6000</v>
      </c>
      <c r="G2052" s="567">
        <f>G2051/G2050</f>
        <v>6000</v>
      </c>
      <c r="H2052" s="517"/>
      <c r="I2052" s="2"/>
    </row>
    <row r="2053" spans="1:9" ht="15.75" thickBot="1" x14ac:dyDescent="0.3">
      <c r="A2053" s="507"/>
      <c r="B2053" s="507"/>
      <c r="C2053" s="217" t="s">
        <v>45</v>
      </c>
      <c r="D2053" s="557" t="e">
        <f t="shared" ref="D2053:F2055" si="78">D2050/C2050-1</f>
        <v>#VALUE!</v>
      </c>
      <c r="E2053" s="557">
        <f t="shared" si="78"/>
        <v>0</v>
      </c>
      <c r="F2053" s="557">
        <f t="shared" si="78"/>
        <v>0</v>
      </c>
      <c r="G2053" s="557">
        <f>G2050/F2050-1</f>
        <v>0</v>
      </c>
      <c r="H2053" s="517"/>
      <c r="I2053" s="2"/>
    </row>
    <row r="2054" spans="1:9" ht="15.75" thickBot="1" x14ac:dyDescent="0.3">
      <c r="A2054" s="507"/>
      <c r="B2054" s="507"/>
      <c r="C2054" s="217" t="s">
        <v>47</v>
      </c>
      <c r="D2054" s="557" t="e">
        <f t="shared" si="78"/>
        <v>#VALUE!</v>
      </c>
      <c r="E2054" s="557">
        <f t="shared" si="78"/>
        <v>0</v>
      </c>
      <c r="F2054" s="557">
        <f t="shared" si="78"/>
        <v>0</v>
      </c>
      <c r="G2054" s="557">
        <f>G2051/F2051-1</f>
        <v>0</v>
      </c>
      <c r="H2054" s="517"/>
      <c r="I2054" s="2"/>
    </row>
    <row r="2055" spans="1:9" ht="15.75" thickBot="1" x14ac:dyDescent="0.3">
      <c r="A2055" s="507"/>
      <c r="B2055" s="507"/>
      <c r="C2055" s="217" t="s">
        <v>48</v>
      </c>
      <c r="D2055" s="557" t="e">
        <f t="shared" si="78"/>
        <v>#VALUE!</v>
      </c>
      <c r="E2055" s="557">
        <f t="shared" si="78"/>
        <v>0</v>
      </c>
      <c r="F2055" s="557">
        <f t="shared" si="78"/>
        <v>0</v>
      </c>
      <c r="G2055" s="557">
        <f>G2052/F2052-1</f>
        <v>0</v>
      </c>
      <c r="H2055" s="517"/>
      <c r="I2055" s="2"/>
    </row>
    <row r="2056" spans="1:9" ht="15.75" thickBot="1" x14ac:dyDescent="0.3">
      <c r="A2056" s="507"/>
      <c r="B2056" s="507"/>
      <c r="C2056" s="856" t="s">
        <v>684</v>
      </c>
      <c r="D2056" s="857"/>
      <c r="E2056" s="857"/>
      <c r="F2056" s="857"/>
      <c r="G2056" s="858"/>
    </row>
    <row r="2057" spans="1:9" x14ac:dyDescent="0.25">
      <c r="A2057" s="507"/>
      <c r="B2057" s="507"/>
      <c r="C2057" s="854"/>
      <c r="D2057" s="554">
        <v>2020</v>
      </c>
      <c r="E2057" s="554">
        <v>2021</v>
      </c>
      <c r="F2057" s="554">
        <v>2022</v>
      </c>
      <c r="G2057" s="554">
        <v>2023</v>
      </c>
    </row>
    <row r="2058" spans="1:9" ht="15.75" thickBot="1" x14ac:dyDescent="0.3">
      <c r="A2058" s="507"/>
      <c r="B2058" s="507"/>
      <c r="C2058" s="855"/>
      <c r="D2058" s="518" t="s">
        <v>16</v>
      </c>
      <c r="E2058" s="518" t="s">
        <v>16</v>
      </c>
      <c r="F2058" s="518" t="s">
        <v>16</v>
      </c>
      <c r="G2058" s="518" t="s">
        <v>16</v>
      </c>
    </row>
    <row r="2059" spans="1:9" ht="15.75" thickBot="1" x14ac:dyDescent="0.3">
      <c r="A2059" s="507"/>
      <c r="B2059" s="507"/>
      <c r="C2059" s="525" t="s">
        <v>50</v>
      </c>
      <c r="D2059" s="526"/>
      <c r="E2059" s="526"/>
      <c r="F2059" s="526"/>
      <c r="G2059" s="526"/>
    </row>
    <row r="2060" spans="1:9" ht="15.75" thickBot="1" x14ac:dyDescent="0.3">
      <c r="A2060" s="507"/>
      <c r="B2060" s="507"/>
      <c r="C2060" s="527" t="s">
        <v>51</v>
      </c>
      <c r="D2060" s="526"/>
      <c r="E2060" s="526"/>
      <c r="F2060" s="526"/>
      <c r="G2060" s="526"/>
    </row>
    <row r="2061" spans="1:9" ht="15.75" thickBot="1" x14ac:dyDescent="0.3">
      <c r="A2061" s="507"/>
      <c r="B2061" s="507"/>
      <c r="C2061" s="527" t="s">
        <v>52</v>
      </c>
      <c r="D2061" s="520"/>
      <c r="E2061" s="520"/>
      <c r="F2061" s="520"/>
      <c r="G2061" s="520"/>
    </row>
    <row r="2062" spans="1:9" ht="24.75" thickBot="1" x14ac:dyDescent="0.3">
      <c r="A2062" s="507"/>
      <c r="B2062" s="507"/>
      <c r="C2062" s="525" t="s">
        <v>53</v>
      </c>
      <c r="D2062" s="526"/>
      <c r="E2062" s="526"/>
      <c r="F2062" s="526"/>
      <c r="G2062" s="526"/>
    </row>
    <row r="2063" spans="1:9" ht="15.75" thickBot="1" x14ac:dyDescent="0.3">
      <c r="A2063" s="507"/>
      <c r="B2063" s="507"/>
      <c r="C2063" s="527" t="s">
        <v>51</v>
      </c>
      <c r="D2063" s="526"/>
      <c r="E2063" s="526"/>
      <c r="F2063" s="526"/>
      <c r="G2063" s="526"/>
    </row>
    <row r="2064" spans="1:9" ht="15.75" thickBot="1" x14ac:dyDescent="0.3">
      <c r="A2064" s="507"/>
      <c r="B2064" s="507"/>
      <c r="C2064" s="527" t="s">
        <v>52</v>
      </c>
      <c r="D2064" s="520"/>
      <c r="E2064" s="520"/>
      <c r="F2064" s="520"/>
      <c r="G2064" s="520"/>
    </row>
    <row r="2065" spans="1:7" ht="15.75" thickBot="1" x14ac:dyDescent="0.3">
      <c r="A2065" s="507"/>
      <c r="B2065" s="507"/>
      <c r="C2065" s="525" t="s">
        <v>54</v>
      </c>
      <c r="D2065" s="526">
        <f>+D2066</f>
        <v>24000</v>
      </c>
      <c r="E2065" s="526">
        <f>+E2066</f>
        <v>24000</v>
      </c>
      <c r="F2065" s="526">
        <f>+F2066</f>
        <v>24000</v>
      </c>
      <c r="G2065" s="526">
        <f>+G2066</f>
        <v>24000</v>
      </c>
    </row>
    <row r="2066" spans="1:7" ht="15.75" thickBot="1" x14ac:dyDescent="0.3">
      <c r="A2066" s="507"/>
      <c r="B2066" s="507"/>
      <c r="C2066" s="527" t="s">
        <v>51</v>
      </c>
      <c r="D2066" s="520">
        <f>+D2051</f>
        <v>24000</v>
      </c>
      <c r="E2066" s="520">
        <f>+E2051</f>
        <v>24000</v>
      </c>
      <c r="F2066" s="520">
        <f>+F2051</f>
        <v>24000</v>
      </c>
      <c r="G2066" s="520">
        <f>+G2051</f>
        <v>24000</v>
      </c>
    </row>
    <row r="2067" spans="1:7" ht="15.75" thickBot="1" x14ac:dyDescent="0.3">
      <c r="A2067" s="507"/>
      <c r="B2067" s="507"/>
      <c r="C2067" s="527" t="s">
        <v>52</v>
      </c>
      <c r="D2067" s="520"/>
      <c r="E2067" s="520"/>
      <c r="F2067" s="520"/>
      <c r="G2067" s="520"/>
    </row>
    <row r="2068" spans="1:7" ht="15.75" thickBot="1" x14ac:dyDescent="0.3">
      <c r="A2068" s="507"/>
      <c r="B2068" s="507"/>
      <c r="C2068" s="525" t="s">
        <v>55</v>
      </c>
      <c r="D2068" s="526"/>
      <c r="E2068" s="526"/>
      <c r="F2068" s="526"/>
      <c r="G2068" s="526"/>
    </row>
    <row r="2069" spans="1:7" ht="15.75" thickBot="1" x14ac:dyDescent="0.3">
      <c r="A2069" s="507"/>
      <c r="B2069" s="507"/>
      <c r="C2069" s="527" t="s">
        <v>51</v>
      </c>
      <c r="D2069" s="520"/>
      <c r="E2069" s="520"/>
      <c r="F2069" s="520"/>
      <c r="G2069" s="520"/>
    </row>
    <row r="2070" spans="1:7" ht="15.75" thickBot="1" x14ac:dyDescent="0.3">
      <c r="A2070" s="507"/>
      <c r="B2070" s="507"/>
      <c r="C2070" s="527" t="s">
        <v>52</v>
      </c>
      <c r="D2070" s="520"/>
      <c r="E2070" s="520"/>
      <c r="F2070" s="520"/>
      <c r="G2070" s="520"/>
    </row>
    <row r="2071" spans="1:7" ht="15.75" thickBot="1" x14ac:dyDescent="0.3">
      <c r="A2071" s="507"/>
      <c r="B2071" s="507"/>
      <c r="C2071" s="525" t="s">
        <v>56</v>
      </c>
      <c r="D2071" s="526"/>
      <c r="E2071" s="526"/>
      <c r="F2071" s="526"/>
      <c r="G2071" s="526"/>
    </row>
    <row r="2072" spans="1:7" ht="15.75" thickBot="1" x14ac:dyDescent="0.3">
      <c r="A2072" s="507"/>
      <c r="B2072" s="507"/>
      <c r="C2072" s="527" t="s">
        <v>51</v>
      </c>
      <c r="D2072" s="520"/>
      <c r="E2072" s="520"/>
      <c r="F2072" s="520"/>
      <c r="G2072" s="520"/>
    </row>
    <row r="2073" spans="1:7" ht="15.75" thickBot="1" x14ac:dyDescent="0.3">
      <c r="A2073" s="507"/>
      <c r="B2073" s="507"/>
      <c r="C2073" s="527" t="s">
        <v>52</v>
      </c>
      <c r="D2073" s="520"/>
      <c r="E2073" s="520"/>
      <c r="F2073" s="520"/>
      <c r="G2073" s="520"/>
    </row>
    <row r="2074" spans="1:7" ht="15.75" thickBot="1" x14ac:dyDescent="0.3">
      <c r="A2074" s="507"/>
      <c r="B2074" s="507"/>
      <c r="C2074" s="525" t="s">
        <v>57</v>
      </c>
      <c r="D2074" s="526"/>
      <c r="E2074" s="526"/>
      <c r="F2074" s="526"/>
      <c r="G2074" s="526"/>
    </row>
    <row r="2075" spans="1:7" ht="15.75" thickBot="1" x14ac:dyDescent="0.3">
      <c r="A2075" s="507"/>
      <c r="B2075" s="507"/>
      <c r="C2075" s="527" t="s">
        <v>51</v>
      </c>
      <c r="D2075" s="520"/>
      <c r="E2075" s="520"/>
      <c r="F2075" s="520"/>
      <c r="G2075" s="520"/>
    </row>
    <row r="2076" spans="1:7" ht="15.75" thickBot="1" x14ac:dyDescent="0.3">
      <c r="A2076" s="507"/>
      <c r="B2076" s="507"/>
      <c r="C2076" s="527" t="s">
        <v>52</v>
      </c>
      <c r="D2076" s="520"/>
      <c r="E2076" s="520"/>
      <c r="F2076" s="520"/>
      <c r="G2076" s="520"/>
    </row>
    <row r="2077" spans="1:7" ht="24.75" thickBot="1" x14ac:dyDescent="0.3">
      <c r="A2077" s="507"/>
      <c r="B2077" s="507"/>
      <c r="C2077" s="525" t="s">
        <v>58</v>
      </c>
      <c r="D2077" s="526"/>
      <c r="E2077" s="526"/>
      <c r="F2077" s="526"/>
      <c r="G2077" s="526"/>
    </row>
    <row r="2078" spans="1:7" ht="15.75" thickBot="1" x14ac:dyDescent="0.3">
      <c r="A2078" s="507"/>
      <c r="B2078" s="507"/>
      <c r="C2078" s="527" t="s">
        <v>51</v>
      </c>
      <c r="D2078" s="520"/>
      <c r="E2078" s="520"/>
      <c r="F2078" s="520"/>
      <c r="G2078" s="520"/>
    </row>
    <row r="2079" spans="1:7" ht="15.75" thickBot="1" x14ac:dyDescent="0.3">
      <c r="A2079" s="507"/>
      <c r="B2079" s="507"/>
      <c r="C2079" s="527" t="s">
        <v>52</v>
      </c>
      <c r="D2079" s="520"/>
      <c r="E2079" s="520"/>
      <c r="F2079" s="520"/>
      <c r="G2079" s="520"/>
    </row>
    <row r="2080" spans="1:7" ht="24.75" thickBot="1" x14ac:dyDescent="0.3">
      <c r="A2080" s="507"/>
      <c r="B2080" s="507"/>
      <c r="C2080" s="578" t="s">
        <v>1049</v>
      </c>
      <c r="D2080" s="581">
        <f>D2077+D2071+D2074+D2068+D2065+D2062+D2059</f>
        <v>24000</v>
      </c>
      <c r="E2080" s="581">
        <f>E2077+E2071+E2074+E2068+E2065+E2062+E2059</f>
        <v>24000</v>
      </c>
      <c r="F2080" s="581">
        <f>F2077+F2071+F2074+F2068+F2065+F2062+F2059</f>
        <v>24000</v>
      </c>
      <c r="G2080" s="581">
        <f>G2077+G2071+G2074+G2068+G2065+G2062+G2059</f>
        <v>24000</v>
      </c>
    </row>
    <row r="2081" spans="1:7" ht="15.75" thickBot="1" x14ac:dyDescent="0.3">
      <c r="A2081" s="507"/>
      <c r="B2081" s="507"/>
      <c r="C2081" s="534" t="s">
        <v>60</v>
      </c>
      <c r="D2081" s="535">
        <f>IF(D2080-D2051=0,0,"Error")</f>
        <v>0</v>
      </c>
      <c r="E2081" s="535">
        <f>IF(E2080-E2051=0,0,"Error")</f>
        <v>0</v>
      </c>
      <c r="F2081" s="535">
        <f>IF(F2080-F2051=0,0,"Error")</f>
        <v>0</v>
      </c>
      <c r="G2081" s="535">
        <f>IF(G2080-G2051=0,0,"Error")</f>
        <v>0</v>
      </c>
    </row>
    <row r="2082" spans="1:7" ht="15.75" thickBot="1" x14ac:dyDescent="0.3">
      <c r="A2082" s="507"/>
      <c r="B2082" s="507"/>
      <c r="C2082" s="845" t="s">
        <v>197</v>
      </c>
      <c r="D2082" s="846"/>
      <c r="E2082" s="846"/>
      <c r="F2082" s="846"/>
      <c r="G2082" s="847"/>
    </row>
    <row r="2083" spans="1:7" ht="15.75" thickBot="1" x14ac:dyDescent="0.3">
      <c r="A2083" s="507"/>
      <c r="B2083" s="507"/>
      <c r="C2083" s="845" t="s">
        <v>254</v>
      </c>
      <c r="D2083" s="846"/>
      <c r="E2083" s="846"/>
      <c r="F2083" s="846"/>
      <c r="G2083" s="847"/>
    </row>
    <row r="2084" spans="1:7" ht="15.75" thickBot="1" x14ac:dyDescent="0.3">
      <c r="A2084" s="507"/>
      <c r="B2084" s="507"/>
      <c r="C2084" s="515" t="s">
        <v>96</v>
      </c>
      <c r="D2084" s="879" t="s">
        <v>1059</v>
      </c>
      <c r="E2084" s="880"/>
      <c r="F2084" s="877"/>
      <c r="G2084" s="878"/>
    </row>
    <row r="2085" spans="1:7" ht="34.5" thickBot="1" x14ac:dyDescent="0.3">
      <c r="A2085" s="507"/>
      <c r="B2085" s="507"/>
      <c r="C2085" s="515" t="s">
        <v>97</v>
      </c>
      <c r="D2085" s="515" t="s">
        <v>1060</v>
      </c>
      <c r="E2085" s="540" t="s">
        <v>200</v>
      </c>
      <c r="F2085" s="877" t="s">
        <v>1061</v>
      </c>
      <c r="G2085" s="878"/>
    </row>
    <row r="2086" spans="1:7" ht="49.5" customHeight="1" thickBot="1" x14ac:dyDescent="0.3">
      <c r="A2086" s="507"/>
      <c r="B2086" s="507"/>
      <c r="C2086" s="217" t="s">
        <v>38</v>
      </c>
      <c r="D2086" s="778" t="s">
        <v>1062</v>
      </c>
      <c r="E2086" s="779"/>
      <c r="F2086" s="779"/>
      <c r="G2086" s="650"/>
    </row>
    <row r="2087" spans="1:7" ht="15.75" thickBot="1" x14ac:dyDescent="0.3">
      <c r="A2087" s="507"/>
      <c r="B2087" s="507"/>
      <c r="C2087" s="217" t="s">
        <v>40</v>
      </c>
      <c r="D2087" s="851" t="s">
        <v>1063</v>
      </c>
      <c r="E2087" s="852"/>
      <c r="F2087" s="852"/>
      <c r="G2087" s="853"/>
    </row>
    <row r="2088" spans="1:7" x14ac:dyDescent="0.25">
      <c r="C2088" s="854"/>
      <c r="D2088" s="516">
        <v>2020</v>
      </c>
      <c r="E2088" s="516">
        <v>2021</v>
      </c>
      <c r="F2088" s="516">
        <v>2022</v>
      </c>
      <c r="G2088" s="516">
        <v>2023</v>
      </c>
    </row>
    <row r="2089" spans="1:7" ht="15.75" thickBot="1" x14ac:dyDescent="0.3">
      <c r="C2089" s="855"/>
      <c r="D2089" s="518" t="s">
        <v>16</v>
      </c>
      <c r="E2089" s="518" t="s">
        <v>16</v>
      </c>
      <c r="F2089" s="518" t="s">
        <v>16</v>
      </c>
      <c r="G2089" s="518" t="s">
        <v>16</v>
      </c>
    </row>
    <row r="2090" spans="1:7" ht="15.75" thickBot="1" x14ac:dyDescent="0.3">
      <c r="C2090" s="217" t="s">
        <v>42</v>
      </c>
      <c r="D2090" s="520">
        <v>1</v>
      </c>
      <c r="E2090" s="520">
        <v>0</v>
      </c>
      <c r="F2090" s="520"/>
      <c r="G2090" s="520">
        <v>0</v>
      </c>
    </row>
    <row r="2091" spans="1:7" ht="15.75" thickBot="1" x14ac:dyDescent="0.3">
      <c r="B2091" s="507"/>
      <c r="C2091" s="553" t="s">
        <v>43</v>
      </c>
      <c r="D2091" s="522">
        <v>50000</v>
      </c>
      <c r="E2091" s="522">
        <v>10000</v>
      </c>
      <c r="F2091" s="522"/>
      <c r="G2091" s="520">
        <v>0</v>
      </c>
    </row>
    <row r="2092" spans="1:7" ht="15.75" thickBot="1" x14ac:dyDescent="0.3">
      <c r="C2092" s="217" t="s">
        <v>44</v>
      </c>
      <c r="D2092" s="520">
        <v>0</v>
      </c>
      <c r="E2092" s="520" t="e">
        <f>E2091/E2090</f>
        <v>#DIV/0!</v>
      </c>
      <c r="F2092" s="520" t="e">
        <f>F2091/F2090</f>
        <v>#DIV/0!</v>
      </c>
      <c r="G2092" s="520" t="e">
        <f>G2091/G2090</f>
        <v>#DIV/0!</v>
      </c>
    </row>
    <row r="2093" spans="1:7" ht="15.75" thickBot="1" x14ac:dyDescent="0.3">
      <c r="C2093" s="217" t="s">
        <v>45</v>
      </c>
      <c r="D2093" s="523" t="e">
        <f>D2090/C2090-1</f>
        <v>#VALUE!</v>
      </c>
      <c r="E2093" s="523">
        <f t="shared" ref="E2093:F2095" si="79">E2090/D2090-1</f>
        <v>-1</v>
      </c>
      <c r="F2093" s="523" t="e">
        <f t="shared" si="79"/>
        <v>#DIV/0!</v>
      </c>
      <c r="G2093" s="523" t="e">
        <f>G2090/F2090-1</f>
        <v>#DIV/0!</v>
      </c>
    </row>
    <row r="2094" spans="1:7" ht="15.75" thickBot="1" x14ac:dyDescent="0.3">
      <c r="C2094" s="217" t="s">
        <v>47</v>
      </c>
      <c r="D2094" s="523" t="e">
        <f>D2091/C2091-1</f>
        <v>#VALUE!</v>
      </c>
      <c r="E2094" s="523">
        <f t="shared" si="79"/>
        <v>-0.8</v>
      </c>
      <c r="F2094" s="523">
        <f t="shared" si="79"/>
        <v>-1</v>
      </c>
      <c r="G2094" s="523" t="e">
        <f>G2091/F2091-1</f>
        <v>#DIV/0!</v>
      </c>
    </row>
    <row r="2095" spans="1:7" ht="15.75" thickBot="1" x14ac:dyDescent="0.3">
      <c r="C2095" s="217" t="s">
        <v>48</v>
      </c>
      <c r="D2095" s="523" t="e">
        <f>D2092/C2092-1</f>
        <v>#VALUE!</v>
      </c>
      <c r="E2095" s="523" t="e">
        <f t="shared" si="79"/>
        <v>#DIV/0!</v>
      </c>
      <c r="F2095" s="523" t="e">
        <f t="shared" si="79"/>
        <v>#DIV/0!</v>
      </c>
      <c r="G2095" s="523" t="e">
        <f>G2092/F2092-1</f>
        <v>#DIV/0!</v>
      </c>
    </row>
    <row r="2096" spans="1:7" ht="15.75" thickBot="1" x14ac:dyDescent="0.3">
      <c r="C2096" s="856" t="s">
        <v>665</v>
      </c>
      <c r="D2096" s="857"/>
      <c r="E2096" s="857"/>
      <c r="F2096" s="857"/>
      <c r="G2096" s="858"/>
    </row>
    <row r="2097" spans="3:9" x14ac:dyDescent="0.25">
      <c r="C2097" s="854"/>
      <c r="D2097" s="516">
        <v>2020</v>
      </c>
      <c r="E2097" s="516">
        <v>2021</v>
      </c>
      <c r="F2097" s="516">
        <v>2022</v>
      </c>
      <c r="G2097" s="516">
        <v>2023</v>
      </c>
    </row>
    <row r="2098" spans="3:9" ht="15.75" thickBot="1" x14ac:dyDescent="0.3">
      <c r="C2098" s="855"/>
      <c r="D2098" s="518" t="s">
        <v>16</v>
      </c>
      <c r="E2098" s="518" t="s">
        <v>16</v>
      </c>
      <c r="F2098" s="518" t="s">
        <v>16</v>
      </c>
      <c r="G2098" s="518" t="s">
        <v>16</v>
      </c>
    </row>
    <row r="2099" spans="3:9" ht="15.75" customHeight="1" thickBot="1" x14ac:dyDescent="0.3">
      <c r="C2099" s="525" t="s">
        <v>104</v>
      </c>
      <c r="D2099" s="526">
        <f>D2100+D2101+D2102+D2103</f>
        <v>0</v>
      </c>
      <c r="E2099" s="526">
        <f>E2100+E2101+E2102+E2103</f>
        <v>0</v>
      </c>
      <c r="F2099" s="526">
        <f>F2100+F2101+F2102+F2103</f>
        <v>0</v>
      </c>
      <c r="G2099" s="526">
        <f>G2100+G2101+G2102+G2103</f>
        <v>0</v>
      </c>
    </row>
    <row r="2100" spans="3:9" ht="15.75" thickBot="1" x14ac:dyDescent="0.3">
      <c r="C2100" s="527" t="s">
        <v>51</v>
      </c>
      <c r="D2100" s="526"/>
      <c r="E2100" s="526"/>
      <c r="F2100" s="526"/>
      <c r="G2100" s="526"/>
    </row>
    <row r="2101" spans="3:9" ht="15.75" thickBot="1" x14ac:dyDescent="0.3">
      <c r="C2101" s="527" t="s">
        <v>105</v>
      </c>
      <c r="D2101" s="526"/>
      <c r="E2101" s="526"/>
      <c r="F2101" s="526"/>
      <c r="G2101" s="526"/>
    </row>
    <row r="2102" spans="3:9" ht="15.75" thickBot="1" x14ac:dyDescent="0.3">
      <c r="C2102" s="527" t="s">
        <v>106</v>
      </c>
      <c r="D2102" s="526"/>
      <c r="E2102" s="526"/>
      <c r="F2102" s="526"/>
      <c r="G2102" s="526"/>
    </row>
    <row r="2103" spans="3:9" ht="15.75" thickBot="1" x14ac:dyDescent="0.3">
      <c r="C2103" s="527" t="s">
        <v>107</v>
      </c>
      <c r="D2103" s="526"/>
      <c r="E2103" s="526"/>
      <c r="F2103" s="526"/>
      <c r="G2103" s="526"/>
    </row>
    <row r="2104" spans="3:9" ht="15.75" thickBot="1" x14ac:dyDescent="0.3">
      <c r="C2104" s="525" t="s">
        <v>108</v>
      </c>
      <c r="D2104" s="528">
        <f>D2105+D2106+D2107+D2108</f>
        <v>50000</v>
      </c>
      <c r="E2104" s="528">
        <f>E2105+E2106+E2107+E2108</f>
        <v>10000</v>
      </c>
      <c r="F2104" s="528">
        <f>F2105+F2106+F2107+F2108</f>
        <v>0</v>
      </c>
      <c r="G2104" s="528">
        <f>G2105+G2106+G2107+G2108</f>
        <v>0</v>
      </c>
    </row>
    <row r="2105" spans="3:9" ht="23.25" customHeight="1" thickBot="1" x14ac:dyDescent="0.3">
      <c r="C2105" s="527" t="s">
        <v>51</v>
      </c>
      <c r="D2105" s="526">
        <f>+D2091</f>
        <v>50000</v>
      </c>
      <c r="E2105" s="526">
        <f>+E2091</f>
        <v>10000</v>
      </c>
      <c r="F2105" s="526">
        <f>+F2091</f>
        <v>0</v>
      </c>
      <c r="G2105" s="526">
        <v>0</v>
      </c>
    </row>
    <row r="2106" spans="3:9" ht="15.75" customHeight="1" thickBot="1" x14ac:dyDescent="0.3">
      <c r="C2106" s="527" t="s">
        <v>105</v>
      </c>
      <c r="D2106" s="526"/>
      <c r="E2106" s="526"/>
      <c r="F2106" s="526"/>
      <c r="G2106" s="526"/>
    </row>
    <row r="2107" spans="3:9" ht="15.75" customHeight="1" thickBot="1" x14ac:dyDescent="0.3">
      <c r="C2107" s="527" t="s">
        <v>106</v>
      </c>
      <c r="D2107" s="526"/>
      <c r="E2107" s="526"/>
      <c r="F2107" s="526"/>
      <c r="G2107" s="526"/>
    </row>
    <row r="2108" spans="3:9" ht="15.75" thickBot="1" x14ac:dyDescent="0.3">
      <c r="C2108" s="527" t="s">
        <v>107</v>
      </c>
      <c r="D2108" s="526"/>
      <c r="E2108" s="526"/>
      <c r="F2108" s="526"/>
      <c r="G2108" s="526"/>
    </row>
    <row r="2109" spans="3:9" ht="15.75" thickBot="1" x14ac:dyDescent="0.3">
      <c r="C2109" s="533" t="s">
        <v>1064</v>
      </c>
      <c r="D2109" s="528">
        <f>D2099+D2104</f>
        <v>50000</v>
      </c>
      <c r="E2109" s="528">
        <f>E2099+E2104</f>
        <v>10000</v>
      </c>
      <c r="F2109" s="528">
        <f>F2099+F2104</f>
        <v>0</v>
      </c>
      <c r="G2109" s="528">
        <f>G2099+G2104</f>
        <v>0</v>
      </c>
    </row>
    <row r="2110" spans="3:9" ht="34.5" thickBot="1" x14ac:dyDescent="0.3">
      <c r="C2110" s="515" t="s">
        <v>61</v>
      </c>
      <c r="D2110" s="515" t="s">
        <v>1065</v>
      </c>
      <c r="E2110" s="540" t="s">
        <v>200</v>
      </c>
      <c r="F2110" s="877" t="s">
        <v>1066</v>
      </c>
      <c r="G2110" s="878"/>
    </row>
    <row r="2111" spans="3:9" ht="15.75" thickBot="1" x14ac:dyDescent="0.3">
      <c r="C2111" s="217" t="s">
        <v>38</v>
      </c>
      <c r="D2111" s="778" t="s">
        <v>1067</v>
      </c>
      <c r="E2111" s="779"/>
      <c r="F2111" s="779"/>
      <c r="G2111" s="650"/>
      <c r="I2111" s="2"/>
    </row>
    <row r="2112" spans="3:9" ht="15.75" thickBot="1" x14ac:dyDescent="0.3">
      <c r="C2112" s="217" t="s">
        <v>40</v>
      </c>
      <c r="D2112" s="851" t="s">
        <v>1063</v>
      </c>
      <c r="E2112" s="852"/>
      <c r="F2112" s="852"/>
      <c r="G2112" s="853"/>
      <c r="I2112" s="2"/>
    </row>
    <row r="2113" spans="3:9" x14ac:dyDescent="0.25">
      <c r="C2113" s="854"/>
      <c r="D2113" s="516">
        <v>2020</v>
      </c>
      <c r="E2113" s="516">
        <v>2021</v>
      </c>
      <c r="F2113" s="516">
        <v>2022</v>
      </c>
      <c r="G2113" s="516">
        <v>2023</v>
      </c>
      <c r="I2113" s="2"/>
    </row>
    <row r="2114" spans="3:9" ht="15.75" thickBot="1" x14ac:dyDescent="0.3">
      <c r="C2114" s="855"/>
      <c r="D2114" s="518" t="s">
        <v>16</v>
      </c>
      <c r="E2114" s="518" t="s">
        <v>16</v>
      </c>
      <c r="F2114" s="518" t="s">
        <v>16</v>
      </c>
      <c r="G2114" s="518" t="s">
        <v>16</v>
      </c>
      <c r="I2114" s="2"/>
    </row>
    <row r="2115" spans="3:9" ht="15.75" thickBot="1" x14ac:dyDescent="0.3">
      <c r="C2115" s="217" t="s">
        <v>42</v>
      </c>
      <c r="D2115" s="520">
        <v>1</v>
      </c>
      <c r="E2115" s="520"/>
      <c r="F2115" s="520">
        <v>0</v>
      </c>
      <c r="G2115" s="520">
        <v>0</v>
      </c>
      <c r="I2115" s="585"/>
    </row>
    <row r="2116" spans="3:9" ht="15.75" thickBot="1" x14ac:dyDescent="0.3">
      <c r="C2116" s="217" t="s">
        <v>43</v>
      </c>
      <c r="D2116" s="520">
        <v>16224.843999999999</v>
      </c>
      <c r="E2116" s="520"/>
      <c r="F2116" s="520">
        <v>0</v>
      </c>
      <c r="G2116" s="520">
        <v>0</v>
      </c>
      <c r="I2116" s="2"/>
    </row>
    <row r="2117" spans="3:9" ht="15.75" thickBot="1" x14ac:dyDescent="0.3">
      <c r="C2117" s="217" t="s">
        <v>44</v>
      </c>
      <c r="D2117" s="520">
        <v>0</v>
      </c>
      <c r="E2117" s="520" t="e">
        <f>E2116/E2115</f>
        <v>#DIV/0!</v>
      </c>
      <c r="F2117" s="520" t="e">
        <f>F2116/F2115</f>
        <v>#DIV/0!</v>
      </c>
      <c r="G2117" s="520" t="e">
        <f>G2116/G2115</f>
        <v>#DIV/0!</v>
      </c>
      <c r="I2117" s="2"/>
    </row>
    <row r="2118" spans="3:9" ht="15.75" thickBot="1" x14ac:dyDescent="0.3">
      <c r="C2118" s="217" t="s">
        <v>45</v>
      </c>
      <c r="D2118" s="523" t="e">
        <f>D2115/C2115-1</f>
        <v>#VALUE!</v>
      </c>
      <c r="E2118" s="523">
        <f t="shared" ref="E2118:F2120" si="80">E2115/D2115-1</f>
        <v>-1</v>
      </c>
      <c r="F2118" s="523" t="e">
        <f t="shared" si="80"/>
        <v>#DIV/0!</v>
      </c>
      <c r="G2118" s="523" t="e">
        <f>G2115/F2115-1</f>
        <v>#DIV/0!</v>
      </c>
      <c r="I2118" s="2"/>
    </row>
    <row r="2119" spans="3:9" ht="15.75" thickBot="1" x14ac:dyDescent="0.3">
      <c r="C2119" s="217" t="s">
        <v>47</v>
      </c>
      <c r="D2119" s="523" t="e">
        <f>D2116/C2116-1</f>
        <v>#VALUE!</v>
      </c>
      <c r="E2119" s="523">
        <f t="shared" si="80"/>
        <v>-1</v>
      </c>
      <c r="F2119" s="523" t="e">
        <f t="shared" si="80"/>
        <v>#DIV/0!</v>
      </c>
      <c r="G2119" s="523" t="e">
        <f>G2116/F2116-1</f>
        <v>#DIV/0!</v>
      </c>
    </row>
    <row r="2120" spans="3:9" ht="15.75" thickBot="1" x14ac:dyDescent="0.3">
      <c r="C2120" s="217" t="s">
        <v>48</v>
      </c>
      <c r="D2120" s="523" t="e">
        <f>D2117/C2117-1</f>
        <v>#VALUE!</v>
      </c>
      <c r="E2120" s="523" t="e">
        <f t="shared" si="80"/>
        <v>#DIV/0!</v>
      </c>
      <c r="F2120" s="523" t="e">
        <f t="shared" si="80"/>
        <v>#DIV/0!</v>
      </c>
      <c r="G2120" s="523" t="e">
        <f>G2117/F2117-1</f>
        <v>#DIV/0!</v>
      </c>
    </row>
    <row r="2121" spans="3:9" ht="15.75" thickBot="1" x14ac:dyDescent="0.3">
      <c r="C2121" s="856" t="s">
        <v>675</v>
      </c>
      <c r="D2121" s="857"/>
      <c r="E2121" s="857"/>
      <c r="F2121" s="857"/>
      <c r="G2121" s="858"/>
    </row>
    <row r="2122" spans="3:9" x14ac:dyDescent="0.25">
      <c r="C2122" s="854"/>
      <c r="D2122" s="516">
        <v>2020</v>
      </c>
      <c r="E2122" s="516">
        <v>2021</v>
      </c>
      <c r="F2122" s="516">
        <v>2022</v>
      </c>
      <c r="G2122" s="516">
        <v>2023</v>
      </c>
    </row>
    <row r="2123" spans="3:9" ht="15.75" thickBot="1" x14ac:dyDescent="0.3">
      <c r="C2123" s="855"/>
      <c r="D2123" s="518" t="s">
        <v>16</v>
      </c>
      <c r="E2123" s="518" t="s">
        <v>16</v>
      </c>
      <c r="F2123" s="518" t="s">
        <v>16</v>
      </c>
      <c r="G2123" s="518" t="s">
        <v>16</v>
      </c>
    </row>
    <row r="2124" spans="3:9" ht="15.75" thickBot="1" x14ac:dyDescent="0.3">
      <c r="C2124" s="525" t="s">
        <v>104</v>
      </c>
      <c r="D2124" s="526">
        <f>D2125+D2126+D2127+D2128</f>
        <v>0</v>
      </c>
      <c r="E2124" s="526">
        <f>E2125+E2126+E2127+E2128</f>
        <v>0</v>
      </c>
      <c r="F2124" s="526">
        <f>F2125+F2126+F2127+F2128</f>
        <v>0</v>
      </c>
      <c r="G2124" s="526">
        <f>G2125+G2126+G2127+G2128</f>
        <v>0</v>
      </c>
    </row>
    <row r="2125" spans="3:9" ht="15.75" thickBot="1" x14ac:dyDescent="0.3">
      <c r="C2125" s="527" t="s">
        <v>51</v>
      </c>
      <c r="D2125" s="526"/>
      <c r="E2125" s="526"/>
      <c r="F2125" s="526"/>
      <c r="G2125" s="526"/>
    </row>
    <row r="2126" spans="3:9" ht="15.75" thickBot="1" x14ac:dyDescent="0.3">
      <c r="C2126" s="527" t="s">
        <v>105</v>
      </c>
      <c r="D2126" s="526"/>
      <c r="E2126" s="526"/>
      <c r="F2126" s="526"/>
      <c r="G2126" s="526"/>
    </row>
    <row r="2127" spans="3:9" ht="15.75" thickBot="1" x14ac:dyDescent="0.3">
      <c r="C2127" s="527" t="s">
        <v>106</v>
      </c>
      <c r="D2127" s="526"/>
      <c r="E2127" s="526"/>
      <c r="F2127" s="526"/>
      <c r="G2127" s="526"/>
    </row>
    <row r="2128" spans="3:9" ht="15.75" thickBot="1" x14ac:dyDescent="0.3">
      <c r="C2128" s="527" t="s">
        <v>107</v>
      </c>
      <c r="D2128" s="526"/>
      <c r="E2128" s="526"/>
      <c r="F2128" s="526"/>
      <c r="G2128" s="526"/>
    </row>
    <row r="2129" spans="3:7" ht="15.75" thickBot="1" x14ac:dyDescent="0.3">
      <c r="C2129" s="525" t="s">
        <v>108</v>
      </c>
      <c r="D2129" s="528">
        <f>D2130+D2131+D2132+D2133</f>
        <v>16224.843999999999</v>
      </c>
      <c r="E2129" s="528">
        <f>E2130+E2131+E2132+E2133</f>
        <v>0</v>
      </c>
      <c r="F2129" s="528"/>
      <c r="G2129" s="528">
        <f>G2130+G2131+G2132+G2133</f>
        <v>0</v>
      </c>
    </row>
    <row r="2130" spans="3:7" ht="15.75" thickBot="1" x14ac:dyDescent="0.3">
      <c r="C2130" s="527" t="s">
        <v>51</v>
      </c>
      <c r="D2130" s="526">
        <f>+D2116</f>
        <v>16224.843999999999</v>
      </c>
      <c r="E2130" s="526">
        <f>+E2116</f>
        <v>0</v>
      </c>
      <c r="F2130" s="526"/>
      <c r="G2130" s="526">
        <v>0</v>
      </c>
    </row>
    <row r="2131" spans="3:7" ht="15.75" thickBot="1" x14ac:dyDescent="0.3">
      <c r="C2131" s="527" t="s">
        <v>105</v>
      </c>
      <c r="D2131" s="526"/>
      <c r="E2131" s="526"/>
      <c r="F2131" s="526"/>
      <c r="G2131" s="526"/>
    </row>
    <row r="2132" spans="3:7" ht="15.75" thickBot="1" x14ac:dyDescent="0.3">
      <c r="C2132" s="527" t="s">
        <v>106</v>
      </c>
      <c r="D2132" s="526"/>
      <c r="E2132" s="526"/>
      <c r="F2132" s="526"/>
      <c r="G2132" s="526"/>
    </row>
    <row r="2133" spans="3:7" ht="15.75" thickBot="1" x14ac:dyDescent="0.3">
      <c r="C2133" s="527" t="s">
        <v>107</v>
      </c>
      <c r="D2133" s="526"/>
      <c r="E2133" s="526"/>
      <c r="F2133" s="526"/>
      <c r="G2133" s="526"/>
    </row>
    <row r="2134" spans="3:7" ht="15.75" thickBot="1" x14ac:dyDescent="0.3">
      <c r="C2134" s="533" t="s">
        <v>1068</v>
      </c>
      <c r="D2134" s="528">
        <f>D2124+D2129</f>
        <v>16224.843999999999</v>
      </c>
      <c r="E2134" s="528">
        <f>E2124+E2129</f>
        <v>0</v>
      </c>
      <c r="F2134" s="528">
        <f>F2124+F2129</f>
        <v>0</v>
      </c>
      <c r="G2134" s="528">
        <f>G2124+G2129</f>
        <v>0</v>
      </c>
    </row>
    <row r="2135" spans="3:7" ht="34.5" thickBot="1" x14ac:dyDescent="0.3">
      <c r="C2135" s="515" t="s">
        <v>68</v>
      </c>
      <c r="D2135" s="515" t="s">
        <v>1069</v>
      </c>
      <c r="E2135" s="540" t="s">
        <v>200</v>
      </c>
      <c r="F2135" s="877" t="s">
        <v>1070</v>
      </c>
      <c r="G2135" s="878"/>
    </row>
    <row r="2136" spans="3:7" ht="15.75" thickBot="1" x14ac:dyDescent="0.3">
      <c r="C2136" s="217" t="s">
        <v>38</v>
      </c>
      <c r="D2136" s="778" t="s">
        <v>1067</v>
      </c>
      <c r="E2136" s="779"/>
      <c r="F2136" s="779"/>
      <c r="G2136" s="650"/>
    </row>
    <row r="2137" spans="3:7" ht="15.75" thickBot="1" x14ac:dyDescent="0.3">
      <c r="C2137" s="217" t="s">
        <v>40</v>
      </c>
      <c r="D2137" s="851" t="s">
        <v>1063</v>
      </c>
      <c r="E2137" s="852"/>
      <c r="F2137" s="852"/>
      <c r="G2137" s="853"/>
    </row>
    <row r="2138" spans="3:7" x14ac:dyDescent="0.25">
      <c r="C2138" s="854"/>
      <c r="D2138" s="516">
        <v>2020</v>
      </c>
      <c r="E2138" s="516">
        <v>2021</v>
      </c>
      <c r="F2138" s="516">
        <v>2022</v>
      </c>
      <c r="G2138" s="516">
        <v>2023</v>
      </c>
    </row>
    <row r="2139" spans="3:7" ht="15.75" thickBot="1" x14ac:dyDescent="0.3">
      <c r="C2139" s="855"/>
      <c r="D2139" s="518" t="s">
        <v>16</v>
      </c>
      <c r="E2139" s="518" t="s">
        <v>16</v>
      </c>
      <c r="F2139" s="518" t="s">
        <v>16</v>
      </c>
      <c r="G2139" s="518" t="s">
        <v>16</v>
      </c>
    </row>
    <row r="2140" spans="3:7" ht="15.75" thickBot="1" x14ac:dyDescent="0.3">
      <c r="C2140" s="217" t="s">
        <v>42</v>
      </c>
      <c r="D2140" s="520">
        <v>1</v>
      </c>
      <c r="E2140" s="520"/>
      <c r="F2140" s="520">
        <v>0</v>
      </c>
      <c r="G2140" s="520">
        <v>0</v>
      </c>
    </row>
    <row r="2141" spans="3:7" ht="15.75" thickBot="1" x14ac:dyDescent="0.3">
      <c r="C2141" s="217" t="s">
        <v>43</v>
      </c>
      <c r="D2141" s="520">
        <v>20952.361000000001</v>
      </c>
      <c r="E2141" s="520">
        <v>19047.638999999999</v>
      </c>
      <c r="F2141" s="520">
        <v>0</v>
      </c>
      <c r="G2141" s="520">
        <v>0</v>
      </c>
    </row>
    <row r="2142" spans="3:7" ht="15.75" thickBot="1" x14ac:dyDescent="0.3">
      <c r="C2142" s="217" t="s">
        <v>44</v>
      </c>
      <c r="D2142" s="520">
        <v>0</v>
      </c>
      <c r="E2142" s="520" t="e">
        <f>E2141/E2140</f>
        <v>#DIV/0!</v>
      </c>
      <c r="F2142" s="520" t="e">
        <f>F2141/F2140</f>
        <v>#DIV/0!</v>
      </c>
      <c r="G2142" s="520" t="e">
        <f>G2141/G2140</f>
        <v>#DIV/0!</v>
      </c>
    </row>
    <row r="2143" spans="3:7" ht="15.75" thickBot="1" x14ac:dyDescent="0.3">
      <c r="C2143" s="217" t="s">
        <v>45</v>
      </c>
      <c r="D2143" s="523" t="e">
        <f>D2140/C2140-1</f>
        <v>#VALUE!</v>
      </c>
      <c r="E2143" s="523">
        <f t="shared" ref="E2143:F2145" si="81">E2140/D2140-1</f>
        <v>-1</v>
      </c>
      <c r="F2143" s="523" t="e">
        <f t="shared" si="81"/>
        <v>#DIV/0!</v>
      </c>
      <c r="G2143" s="523" t="e">
        <f>G2140/F2140-1</f>
        <v>#DIV/0!</v>
      </c>
    </row>
    <row r="2144" spans="3:7" ht="15.75" thickBot="1" x14ac:dyDescent="0.3">
      <c r="C2144" s="217" t="s">
        <v>47</v>
      </c>
      <c r="D2144" s="523" t="e">
        <f>D2141/C2141-1</f>
        <v>#VALUE!</v>
      </c>
      <c r="E2144" s="523">
        <f t="shared" si="81"/>
        <v>-9.0907272932153171E-2</v>
      </c>
      <c r="F2144" s="523">
        <f t="shared" si="81"/>
        <v>-1</v>
      </c>
      <c r="G2144" s="523" t="e">
        <f>G2141/F2141-1</f>
        <v>#DIV/0!</v>
      </c>
    </row>
    <row r="2145" spans="3:7" ht="15.75" thickBot="1" x14ac:dyDescent="0.3">
      <c r="C2145" s="217" t="s">
        <v>48</v>
      </c>
      <c r="D2145" s="523" t="e">
        <f>D2142/C2142-1</f>
        <v>#VALUE!</v>
      </c>
      <c r="E2145" s="523" t="e">
        <f t="shared" si="81"/>
        <v>#DIV/0!</v>
      </c>
      <c r="F2145" s="523" t="e">
        <f t="shared" si="81"/>
        <v>#DIV/0!</v>
      </c>
      <c r="G2145" s="523" t="e">
        <f>G2142/F2142-1</f>
        <v>#DIV/0!</v>
      </c>
    </row>
    <row r="2146" spans="3:7" ht="15.75" thickBot="1" x14ac:dyDescent="0.3">
      <c r="C2146" s="856" t="s">
        <v>679</v>
      </c>
      <c r="D2146" s="857"/>
      <c r="E2146" s="857"/>
      <c r="F2146" s="857"/>
      <c r="G2146" s="858"/>
    </row>
    <row r="2147" spans="3:7" x14ac:dyDescent="0.25">
      <c r="C2147" s="854"/>
      <c r="D2147" s="516">
        <v>2019</v>
      </c>
      <c r="E2147" s="516">
        <v>2020</v>
      </c>
      <c r="F2147" s="516">
        <v>2021</v>
      </c>
      <c r="G2147" s="516">
        <v>2021</v>
      </c>
    </row>
    <row r="2148" spans="3:7" ht="15.75" thickBot="1" x14ac:dyDescent="0.3">
      <c r="C2148" s="855"/>
      <c r="D2148" s="518" t="s">
        <v>16</v>
      </c>
      <c r="E2148" s="518" t="s">
        <v>16</v>
      </c>
      <c r="F2148" s="518" t="s">
        <v>16</v>
      </c>
      <c r="G2148" s="518" t="s">
        <v>16</v>
      </c>
    </row>
    <row r="2149" spans="3:7" ht="15.75" thickBot="1" x14ac:dyDescent="0.3">
      <c r="C2149" s="525" t="s">
        <v>104</v>
      </c>
      <c r="D2149" s="526">
        <f>D2150+D2151+D2152+D2153</f>
        <v>0</v>
      </c>
      <c r="E2149" s="526">
        <f>E2150+E2151+E2152+E2153</f>
        <v>0</v>
      </c>
      <c r="F2149" s="526">
        <f>F2150+F2151+F2152+F2153</f>
        <v>0</v>
      </c>
      <c r="G2149" s="526">
        <f>G2150+G2151+G2152+G2153</f>
        <v>0</v>
      </c>
    </row>
    <row r="2150" spans="3:7" ht="15.75" thickBot="1" x14ac:dyDescent="0.3">
      <c r="C2150" s="527" t="s">
        <v>51</v>
      </c>
      <c r="D2150" s="526"/>
      <c r="E2150" s="526"/>
      <c r="F2150" s="526"/>
      <c r="G2150" s="526"/>
    </row>
    <row r="2151" spans="3:7" ht="15.75" thickBot="1" x14ac:dyDescent="0.3">
      <c r="C2151" s="527" t="s">
        <v>105</v>
      </c>
      <c r="D2151" s="526"/>
      <c r="E2151" s="526"/>
      <c r="F2151" s="526"/>
      <c r="G2151" s="526"/>
    </row>
    <row r="2152" spans="3:7" ht="15.75" thickBot="1" x14ac:dyDescent="0.3">
      <c r="C2152" s="527" t="s">
        <v>106</v>
      </c>
      <c r="D2152" s="526"/>
      <c r="E2152" s="526"/>
      <c r="F2152" s="526"/>
      <c r="G2152" s="526"/>
    </row>
    <row r="2153" spans="3:7" ht="15.75" thickBot="1" x14ac:dyDescent="0.3">
      <c r="C2153" s="527" t="s">
        <v>107</v>
      </c>
      <c r="D2153" s="526"/>
      <c r="E2153" s="526"/>
      <c r="F2153" s="526"/>
      <c r="G2153" s="526"/>
    </row>
    <row r="2154" spans="3:7" ht="15.75" thickBot="1" x14ac:dyDescent="0.3">
      <c r="C2154" s="525" t="s">
        <v>108</v>
      </c>
      <c r="D2154" s="528">
        <f>D2155+D2156+D2157+D2158</f>
        <v>20952.361000000001</v>
      </c>
      <c r="E2154" s="528">
        <f>E2155+E2156+E2157+E2158</f>
        <v>19047.638999999999</v>
      </c>
      <c r="F2154" s="528"/>
      <c r="G2154" s="528">
        <f>G2155+G2156+G2157+G2158</f>
        <v>0</v>
      </c>
    </row>
    <row r="2155" spans="3:7" ht="15.75" thickBot="1" x14ac:dyDescent="0.3">
      <c r="C2155" s="527" t="s">
        <v>51</v>
      </c>
      <c r="D2155" s="526">
        <f>+D2141</f>
        <v>20952.361000000001</v>
      </c>
      <c r="E2155" s="526">
        <f>+E2141</f>
        <v>19047.638999999999</v>
      </c>
      <c r="F2155" s="526"/>
      <c r="G2155" s="526">
        <v>0</v>
      </c>
    </row>
    <row r="2156" spans="3:7" ht="15.75" thickBot="1" x14ac:dyDescent="0.3">
      <c r="C2156" s="527" t="s">
        <v>105</v>
      </c>
      <c r="D2156" s="526"/>
      <c r="E2156" s="526"/>
      <c r="F2156" s="526"/>
      <c r="G2156" s="526"/>
    </row>
    <row r="2157" spans="3:7" ht="15.75" thickBot="1" x14ac:dyDescent="0.3">
      <c r="C2157" s="527" t="s">
        <v>106</v>
      </c>
      <c r="D2157" s="526"/>
      <c r="E2157" s="526"/>
      <c r="F2157" s="526"/>
      <c r="G2157" s="526"/>
    </row>
    <row r="2158" spans="3:7" ht="15.75" thickBot="1" x14ac:dyDescent="0.3">
      <c r="C2158" s="527" t="s">
        <v>107</v>
      </c>
      <c r="D2158" s="526"/>
      <c r="E2158" s="526"/>
      <c r="F2158" s="526"/>
      <c r="G2158" s="526"/>
    </row>
    <row r="2159" spans="3:7" ht="15.75" thickBot="1" x14ac:dyDescent="0.3">
      <c r="C2159" s="533" t="s">
        <v>1071</v>
      </c>
      <c r="D2159" s="528">
        <f>D2149+D2154</f>
        <v>20952.361000000001</v>
      </c>
      <c r="E2159" s="528">
        <f>E2149+E2154</f>
        <v>19047.638999999999</v>
      </c>
      <c r="F2159" s="528">
        <f>F2149+F2154</f>
        <v>0</v>
      </c>
      <c r="G2159" s="528">
        <f>G2149+G2154</f>
        <v>0</v>
      </c>
    </row>
    <row r="2160" spans="3:7" ht="34.5" thickBot="1" x14ac:dyDescent="0.3">
      <c r="C2160" s="515" t="s">
        <v>75</v>
      </c>
      <c r="D2160" s="515" t="s">
        <v>1072</v>
      </c>
      <c r="E2160" s="540" t="s">
        <v>200</v>
      </c>
      <c r="F2160" s="877" t="s">
        <v>1073</v>
      </c>
      <c r="G2160" s="878"/>
    </row>
    <row r="2161" spans="2:9" ht="36.6" customHeight="1" thickBot="1" x14ac:dyDescent="0.3">
      <c r="C2161" s="217" t="s">
        <v>38</v>
      </c>
      <c r="D2161" s="778" t="s">
        <v>1062</v>
      </c>
      <c r="E2161" s="779"/>
      <c r="F2161" s="779"/>
      <c r="G2161" s="650"/>
    </row>
    <row r="2162" spans="2:9" ht="15.75" thickBot="1" x14ac:dyDescent="0.3">
      <c r="C2162" s="217" t="s">
        <v>40</v>
      </c>
      <c r="D2162" s="851" t="s">
        <v>1063</v>
      </c>
      <c r="E2162" s="852"/>
      <c r="F2162" s="852"/>
      <c r="G2162" s="853"/>
      <c r="I2162" s="2"/>
    </row>
    <row r="2163" spans="2:9" x14ac:dyDescent="0.25">
      <c r="C2163" s="854"/>
      <c r="D2163" s="516">
        <v>2020</v>
      </c>
      <c r="E2163" s="516">
        <v>2021</v>
      </c>
      <c r="F2163" s="516">
        <v>2022</v>
      </c>
      <c r="G2163" s="516">
        <v>2023</v>
      </c>
      <c r="I2163" s="2"/>
    </row>
    <row r="2164" spans="2:9" ht="15.75" thickBot="1" x14ac:dyDescent="0.3">
      <c r="C2164" s="855"/>
      <c r="D2164" s="518" t="s">
        <v>16</v>
      </c>
      <c r="E2164" s="518" t="s">
        <v>16</v>
      </c>
      <c r="F2164" s="518" t="s">
        <v>16</v>
      </c>
      <c r="G2164" s="518" t="s">
        <v>16</v>
      </c>
      <c r="I2164" s="2"/>
    </row>
    <row r="2165" spans="2:9" ht="15.75" thickBot="1" x14ac:dyDescent="0.3">
      <c r="C2165" s="217" t="s">
        <v>42</v>
      </c>
      <c r="D2165" s="520">
        <v>1</v>
      </c>
      <c r="E2165" s="520">
        <v>0</v>
      </c>
      <c r="F2165" s="520"/>
      <c r="G2165" s="520">
        <v>0</v>
      </c>
      <c r="I2165" s="2"/>
    </row>
    <row r="2166" spans="2:9" ht="15.75" thickBot="1" x14ac:dyDescent="0.3">
      <c r="B2166" s="507"/>
      <c r="C2166" s="553" t="s">
        <v>43</v>
      </c>
      <c r="D2166" s="522">
        <v>50000</v>
      </c>
      <c r="E2166" s="522">
        <v>32642.224000000002</v>
      </c>
      <c r="F2166" s="522"/>
      <c r="G2166" s="520">
        <v>0</v>
      </c>
      <c r="I2166" s="585"/>
    </row>
    <row r="2167" spans="2:9" ht="15.75" thickBot="1" x14ac:dyDescent="0.3">
      <c r="C2167" s="217" t="s">
        <v>44</v>
      </c>
      <c r="D2167" s="520">
        <v>0</v>
      </c>
      <c r="E2167" s="520" t="e">
        <f>E2166/E2165</f>
        <v>#DIV/0!</v>
      </c>
      <c r="F2167" s="520" t="e">
        <f>F2166/F2165</f>
        <v>#DIV/0!</v>
      </c>
      <c r="G2167" s="520" t="e">
        <f>G2166/G2165</f>
        <v>#DIV/0!</v>
      </c>
      <c r="I2167" s="2"/>
    </row>
    <row r="2168" spans="2:9" ht="15.75" thickBot="1" x14ac:dyDescent="0.3">
      <c r="C2168" s="217" t="s">
        <v>45</v>
      </c>
      <c r="D2168" s="523" t="e">
        <f>D2165/C2165-1</f>
        <v>#VALUE!</v>
      </c>
      <c r="E2168" s="523">
        <f t="shared" ref="E2168:F2170" si="82">E2165/D2165-1</f>
        <v>-1</v>
      </c>
      <c r="F2168" s="523" t="e">
        <f t="shared" si="82"/>
        <v>#DIV/0!</v>
      </c>
      <c r="G2168" s="523" t="e">
        <f>G2165/F2165-1</f>
        <v>#DIV/0!</v>
      </c>
      <c r="I2168" s="2"/>
    </row>
    <row r="2169" spans="2:9" ht="15.75" thickBot="1" x14ac:dyDescent="0.3">
      <c r="C2169" s="217" t="s">
        <v>47</v>
      </c>
      <c r="D2169" s="523" t="e">
        <f>D2166/C2166-1</f>
        <v>#VALUE!</v>
      </c>
      <c r="E2169" s="523">
        <f t="shared" si="82"/>
        <v>-0.34715551999999994</v>
      </c>
      <c r="F2169" s="523">
        <f t="shared" si="82"/>
        <v>-1</v>
      </c>
      <c r="G2169" s="523" t="e">
        <f>G2166/F2166-1</f>
        <v>#DIV/0!</v>
      </c>
      <c r="I2169" s="2"/>
    </row>
    <row r="2170" spans="2:9" ht="15.75" thickBot="1" x14ac:dyDescent="0.3">
      <c r="C2170" s="217" t="s">
        <v>48</v>
      </c>
      <c r="D2170" s="523" t="e">
        <f>D2167/C2167-1</f>
        <v>#VALUE!</v>
      </c>
      <c r="E2170" s="523" t="e">
        <f t="shared" si="82"/>
        <v>#DIV/0!</v>
      </c>
      <c r="F2170" s="523" t="e">
        <f t="shared" si="82"/>
        <v>#DIV/0!</v>
      </c>
      <c r="G2170" s="523" t="e">
        <f>G2167/F2167-1</f>
        <v>#DIV/0!</v>
      </c>
      <c r="I2170" s="2"/>
    </row>
    <row r="2171" spans="2:9" ht="15.75" thickBot="1" x14ac:dyDescent="0.3">
      <c r="C2171" s="856" t="s">
        <v>684</v>
      </c>
      <c r="D2171" s="857"/>
      <c r="E2171" s="857"/>
      <c r="F2171" s="857"/>
      <c r="G2171" s="858"/>
      <c r="I2171" s="2"/>
    </row>
    <row r="2172" spans="2:9" x14ac:dyDescent="0.25">
      <c r="C2172" s="854"/>
      <c r="D2172" s="516">
        <v>2020</v>
      </c>
      <c r="E2172" s="516">
        <v>2021</v>
      </c>
      <c r="F2172" s="516">
        <v>2022</v>
      </c>
      <c r="G2172" s="516">
        <v>2023</v>
      </c>
    </row>
    <row r="2173" spans="2:9" ht="15.75" thickBot="1" x14ac:dyDescent="0.3">
      <c r="C2173" s="855"/>
      <c r="D2173" s="518" t="s">
        <v>16</v>
      </c>
      <c r="E2173" s="518" t="s">
        <v>16</v>
      </c>
      <c r="F2173" s="518" t="s">
        <v>16</v>
      </c>
      <c r="G2173" s="518" t="s">
        <v>16</v>
      </c>
    </row>
    <row r="2174" spans="2:9" ht="15.75" thickBot="1" x14ac:dyDescent="0.3">
      <c r="C2174" s="525" t="s">
        <v>104</v>
      </c>
      <c r="D2174" s="526">
        <f>D2175+D2176+D2177+D2178</f>
        <v>0</v>
      </c>
      <c r="E2174" s="526">
        <f>E2175+E2176+E2177+E2178</f>
        <v>0</v>
      </c>
      <c r="F2174" s="526">
        <f>F2175+F2176+F2177+F2178</f>
        <v>0</v>
      </c>
      <c r="G2174" s="526">
        <f>G2175+G2176+G2177+G2178</f>
        <v>0</v>
      </c>
    </row>
    <row r="2175" spans="2:9" ht="15.75" thickBot="1" x14ac:dyDescent="0.3">
      <c r="C2175" s="527" t="s">
        <v>51</v>
      </c>
      <c r="D2175" s="526"/>
      <c r="E2175" s="526"/>
      <c r="F2175" s="526"/>
      <c r="G2175" s="526"/>
    </row>
    <row r="2176" spans="2:9" ht="15.75" thickBot="1" x14ac:dyDescent="0.3">
      <c r="C2176" s="527" t="s">
        <v>105</v>
      </c>
      <c r="D2176" s="526"/>
      <c r="E2176" s="526"/>
      <c r="F2176" s="526"/>
      <c r="G2176" s="526"/>
    </row>
    <row r="2177" spans="3:7" ht="15.75" thickBot="1" x14ac:dyDescent="0.3">
      <c r="C2177" s="527" t="s">
        <v>106</v>
      </c>
      <c r="D2177" s="526"/>
      <c r="E2177" s="526"/>
      <c r="F2177" s="526"/>
      <c r="G2177" s="526"/>
    </row>
    <row r="2178" spans="3:7" ht="15.75" thickBot="1" x14ac:dyDescent="0.3">
      <c r="C2178" s="527" t="s">
        <v>107</v>
      </c>
      <c r="D2178" s="526"/>
      <c r="E2178" s="526"/>
      <c r="F2178" s="526"/>
      <c r="G2178" s="526"/>
    </row>
    <row r="2179" spans="3:7" ht="15.75" thickBot="1" x14ac:dyDescent="0.3">
      <c r="C2179" s="525" t="s">
        <v>108</v>
      </c>
      <c r="D2179" s="528">
        <f>D2180+D2181+D2182+D2183</f>
        <v>50000</v>
      </c>
      <c r="E2179" s="528">
        <f>E2180+E2181+E2182+E2183</f>
        <v>32642.224000000002</v>
      </c>
      <c r="F2179" s="528">
        <f>F2180+F2181+F2182+F2183</f>
        <v>0</v>
      </c>
      <c r="G2179" s="528">
        <f>G2180+G2181+G2182+G2183</f>
        <v>0</v>
      </c>
    </row>
    <row r="2180" spans="3:7" ht="15.75" thickBot="1" x14ac:dyDescent="0.3">
      <c r="C2180" s="527" t="s">
        <v>51</v>
      </c>
      <c r="D2180" s="526">
        <f>+D2166</f>
        <v>50000</v>
      </c>
      <c r="E2180" s="526">
        <f>+E2166</f>
        <v>32642.224000000002</v>
      </c>
      <c r="F2180" s="526">
        <f>+F2166</f>
        <v>0</v>
      </c>
      <c r="G2180" s="526">
        <v>0</v>
      </c>
    </row>
    <row r="2181" spans="3:7" ht="15.75" thickBot="1" x14ac:dyDescent="0.3">
      <c r="C2181" s="527" t="s">
        <v>105</v>
      </c>
      <c r="D2181" s="526"/>
      <c r="E2181" s="526"/>
      <c r="F2181" s="526"/>
      <c r="G2181" s="526"/>
    </row>
    <row r="2182" spans="3:7" ht="15.75" thickBot="1" x14ac:dyDescent="0.3">
      <c r="C2182" s="527" t="s">
        <v>106</v>
      </c>
      <c r="D2182" s="526"/>
      <c r="E2182" s="526"/>
      <c r="F2182" s="526"/>
      <c r="G2182" s="526"/>
    </row>
    <row r="2183" spans="3:7" ht="15.75" thickBot="1" x14ac:dyDescent="0.3">
      <c r="C2183" s="527" t="s">
        <v>107</v>
      </c>
      <c r="D2183" s="526"/>
      <c r="E2183" s="526"/>
      <c r="F2183" s="526"/>
      <c r="G2183" s="526"/>
    </row>
    <row r="2184" spans="3:7" ht="15.75" thickBot="1" x14ac:dyDescent="0.3">
      <c r="C2184" s="533" t="s">
        <v>1074</v>
      </c>
      <c r="D2184" s="528">
        <f>D2174+D2179</f>
        <v>50000</v>
      </c>
      <c r="E2184" s="528">
        <f>E2174+E2179</f>
        <v>32642.224000000002</v>
      </c>
      <c r="F2184" s="528">
        <f>F2174+F2179</f>
        <v>0</v>
      </c>
      <c r="G2184" s="528">
        <f>G2174+G2179</f>
        <v>0</v>
      </c>
    </row>
    <row r="2185" spans="3:7" ht="34.5" thickBot="1" x14ac:dyDescent="0.3">
      <c r="C2185" s="515" t="s">
        <v>1075</v>
      </c>
      <c r="D2185" s="515" t="s">
        <v>1076</v>
      </c>
      <c r="E2185" s="540" t="s">
        <v>200</v>
      </c>
      <c r="F2185" s="877" t="s">
        <v>1077</v>
      </c>
      <c r="G2185" s="878"/>
    </row>
    <row r="2186" spans="3:7" ht="15.75" thickBot="1" x14ac:dyDescent="0.3">
      <c r="C2186" s="217" t="s">
        <v>38</v>
      </c>
      <c r="D2186" s="778" t="s">
        <v>1078</v>
      </c>
      <c r="E2186" s="779"/>
      <c r="F2186" s="779"/>
      <c r="G2186" s="650"/>
    </row>
    <row r="2187" spans="3:7" ht="15.75" thickBot="1" x14ac:dyDescent="0.3">
      <c r="C2187" s="217" t="s">
        <v>40</v>
      </c>
      <c r="D2187" s="851" t="s">
        <v>1063</v>
      </c>
      <c r="E2187" s="852"/>
      <c r="F2187" s="852"/>
      <c r="G2187" s="853"/>
    </row>
    <row r="2188" spans="3:7" x14ac:dyDescent="0.25">
      <c r="C2188" s="854"/>
      <c r="D2188" s="516">
        <v>2020</v>
      </c>
      <c r="E2188" s="516">
        <v>2021</v>
      </c>
      <c r="F2188" s="516">
        <v>2022</v>
      </c>
      <c r="G2188" s="516">
        <v>2023</v>
      </c>
    </row>
    <row r="2189" spans="3:7" ht="15.75" thickBot="1" x14ac:dyDescent="0.3">
      <c r="C2189" s="855"/>
      <c r="D2189" s="518" t="s">
        <v>16</v>
      </c>
      <c r="E2189" s="518" t="s">
        <v>16</v>
      </c>
      <c r="F2189" s="518" t="s">
        <v>16</v>
      </c>
      <c r="G2189" s="518" t="s">
        <v>16</v>
      </c>
    </row>
    <row r="2190" spans="3:7" ht="15.75" thickBot="1" x14ac:dyDescent="0.3">
      <c r="C2190" s="217" t="s">
        <v>42</v>
      </c>
      <c r="D2190" s="520">
        <v>2</v>
      </c>
      <c r="E2190" s="520"/>
      <c r="F2190" s="520">
        <v>0</v>
      </c>
      <c r="G2190" s="520">
        <v>0</v>
      </c>
    </row>
    <row r="2191" spans="3:7" ht="15.75" thickBot="1" x14ac:dyDescent="0.3">
      <c r="C2191" s="217" t="s">
        <v>43</v>
      </c>
      <c r="D2191" s="520">
        <v>5000</v>
      </c>
      <c r="E2191" s="520"/>
      <c r="F2191" s="520">
        <v>0</v>
      </c>
      <c r="G2191" s="520">
        <v>0</v>
      </c>
    </row>
    <row r="2192" spans="3:7" ht="15.75" thickBot="1" x14ac:dyDescent="0.3">
      <c r="C2192" s="217" t="s">
        <v>44</v>
      </c>
      <c r="D2192" s="520">
        <v>0</v>
      </c>
      <c r="E2192" s="520" t="e">
        <f>E2191/E2190</f>
        <v>#DIV/0!</v>
      </c>
      <c r="F2192" s="520" t="e">
        <f>F2191/F2190</f>
        <v>#DIV/0!</v>
      </c>
      <c r="G2192" s="520" t="e">
        <f>G2191/G2190</f>
        <v>#DIV/0!</v>
      </c>
    </row>
    <row r="2193" spans="3:7" ht="15.75" thickBot="1" x14ac:dyDescent="0.3">
      <c r="C2193" s="217" t="s">
        <v>45</v>
      </c>
      <c r="D2193" s="523" t="e">
        <f>D2190/C2190-1</f>
        <v>#VALUE!</v>
      </c>
      <c r="E2193" s="523">
        <f t="shared" ref="E2193:F2195" si="83">E2190/D2190-1</f>
        <v>-1</v>
      </c>
      <c r="F2193" s="523" t="e">
        <f t="shared" si="83"/>
        <v>#DIV/0!</v>
      </c>
      <c r="G2193" s="523" t="e">
        <f>G2190/F2190-1</f>
        <v>#DIV/0!</v>
      </c>
    </row>
    <row r="2194" spans="3:7" ht="15.75" thickBot="1" x14ac:dyDescent="0.3">
      <c r="C2194" s="217" t="s">
        <v>47</v>
      </c>
      <c r="D2194" s="523" t="e">
        <f>D2191/C2191-1</f>
        <v>#VALUE!</v>
      </c>
      <c r="E2194" s="523">
        <f t="shared" si="83"/>
        <v>-1</v>
      </c>
      <c r="F2194" s="523" t="e">
        <f t="shared" si="83"/>
        <v>#DIV/0!</v>
      </c>
      <c r="G2194" s="523" t="e">
        <f>G2191/F2191-1</f>
        <v>#DIV/0!</v>
      </c>
    </row>
    <row r="2195" spans="3:7" ht="15.75" thickBot="1" x14ac:dyDescent="0.3">
      <c r="C2195" s="217" t="s">
        <v>48</v>
      </c>
      <c r="D2195" s="523" t="e">
        <f>D2192/C2192-1</f>
        <v>#VALUE!</v>
      </c>
      <c r="E2195" s="523" t="e">
        <f t="shared" si="83"/>
        <v>#DIV/0!</v>
      </c>
      <c r="F2195" s="523" t="e">
        <f t="shared" si="83"/>
        <v>#DIV/0!</v>
      </c>
      <c r="G2195" s="523" t="e">
        <f>G2192/F2192-1</f>
        <v>#DIV/0!</v>
      </c>
    </row>
    <row r="2196" spans="3:7" ht="15.75" thickBot="1" x14ac:dyDescent="0.3">
      <c r="C2196" s="856" t="s">
        <v>690</v>
      </c>
      <c r="D2196" s="857"/>
      <c r="E2196" s="857"/>
      <c r="F2196" s="857"/>
      <c r="G2196" s="858"/>
    </row>
    <row r="2197" spans="3:7" x14ac:dyDescent="0.25">
      <c r="C2197" s="854"/>
      <c r="D2197" s="516">
        <v>2020</v>
      </c>
      <c r="E2197" s="516">
        <v>2021</v>
      </c>
      <c r="F2197" s="516">
        <v>2022</v>
      </c>
      <c r="G2197" s="516">
        <v>2023</v>
      </c>
    </row>
    <row r="2198" spans="3:7" ht="15.75" thickBot="1" x14ac:dyDescent="0.3">
      <c r="C2198" s="855"/>
      <c r="D2198" s="518" t="s">
        <v>16</v>
      </c>
      <c r="E2198" s="518" t="s">
        <v>16</v>
      </c>
      <c r="F2198" s="518" t="s">
        <v>16</v>
      </c>
      <c r="G2198" s="518" t="s">
        <v>16</v>
      </c>
    </row>
    <row r="2199" spans="3:7" ht="15.75" thickBot="1" x14ac:dyDescent="0.3">
      <c r="C2199" s="525" t="s">
        <v>104</v>
      </c>
      <c r="D2199" s="526">
        <f>D2200+D2201+D2202+D2203</f>
        <v>0</v>
      </c>
      <c r="E2199" s="526">
        <f>E2200+E2201+E2202+E2203</f>
        <v>0</v>
      </c>
      <c r="F2199" s="526">
        <f>F2200+F2201+F2202+F2203</f>
        <v>0</v>
      </c>
      <c r="G2199" s="526">
        <f>G2200+G2201+G2202+G2203</f>
        <v>0</v>
      </c>
    </row>
    <row r="2200" spans="3:7" ht="15.75" thickBot="1" x14ac:dyDescent="0.3">
      <c r="C2200" s="527" t="s">
        <v>51</v>
      </c>
      <c r="D2200" s="526"/>
      <c r="E2200" s="526"/>
      <c r="F2200" s="526"/>
      <c r="G2200" s="526"/>
    </row>
    <row r="2201" spans="3:7" ht="15.75" thickBot="1" x14ac:dyDescent="0.3">
      <c r="C2201" s="527" t="s">
        <v>105</v>
      </c>
      <c r="D2201" s="526"/>
      <c r="E2201" s="526"/>
      <c r="F2201" s="526"/>
      <c r="G2201" s="526"/>
    </row>
    <row r="2202" spans="3:7" ht="15.75" thickBot="1" x14ac:dyDescent="0.3">
      <c r="C2202" s="527" t="s">
        <v>106</v>
      </c>
      <c r="D2202" s="526"/>
      <c r="E2202" s="526"/>
      <c r="F2202" s="526"/>
      <c r="G2202" s="526"/>
    </row>
    <row r="2203" spans="3:7" ht="15.75" thickBot="1" x14ac:dyDescent="0.3">
      <c r="C2203" s="527" t="s">
        <v>107</v>
      </c>
      <c r="D2203" s="526"/>
      <c r="E2203" s="526"/>
      <c r="F2203" s="526"/>
      <c r="G2203" s="526"/>
    </row>
    <row r="2204" spans="3:7" ht="15.75" thickBot="1" x14ac:dyDescent="0.3">
      <c r="C2204" s="525" t="s">
        <v>108</v>
      </c>
      <c r="D2204" s="528">
        <f>D2205+D2206+D2207+D2208</f>
        <v>5000</v>
      </c>
      <c r="E2204" s="528">
        <f>E2205+E2206+E2207+E2208</f>
        <v>0</v>
      </c>
      <c r="F2204" s="528"/>
      <c r="G2204" s="528">
        <f>G2205+G2206+G2207+G2208</f>
        <v>0</v>
      </c>
    </row>
    <row r="2205" spans="3:7" ht="15.75" thickBot="1" x14ac:dyDescent="0.3">
      <c r="C2205" s="527" t="s">
        <v>51</v>
      </c>
      <c r="D2205" s="526">
        <f>+D2191</f>
        <v>5000</v>
      </c>
      <c r="E2205" s="526">
        <f>+E2191</f>
        <v>0</v>
      </c>
      <c r="F2205" s="526"/>
      <c r="G2205" s="526">
        <v>0</v>
      </c>
    </row>
    <row r="2206" spans="3:7" ht="15.75" thickBot="1" x14ac:dyDescent="0.3">
      <c r="C2206" s="527" t="s">
        <v>105</v>
      </c>
      <c r="D2206" s="526"/>
      <c r="E2206" s="526"/>
      <c r="F2206" s="526"/>
      <c r="G2206" s="526"/>
    </row>
    <row r="2207" spans="3:7" ht="15.75" thickBot="1" x14ac:dyDescent="0.3">
      <c r="C2207" s="527" t="s">
        <v>106</v>
      </c>
      <c r="D2207" s="526"/>
      <c r="E2207" s="526"/>
      <c r="F2207" s="526"/>
      <c r="G2207" s="526"/>
    </row>
    <row r="2208" spans="3:7" ht="15.75" thickBot="1" x14ac:dyDescent="0.3">
      <c r="C2208" s="527" t="s">
        <v>107</v>
      </c>
      <c r="D2208" s="526"/>
      <c r="E2208" s="526"/>
      <c r="F2208" s="526"/>
      <c r="G2208" s="526"/>
    </row>
    <row r="2209" spans="3:9" ht="15.75" thickBot="1" x14ac:dyDescent="0.3">
      <c r="C2209" s="533" t="s">
        <v>1079</v>
      </c>
      <c r="D2209" s="528">
        <f>D2199+D2204</f>
        <v>5000</v>
      </c>
      <c r="E2209" s="528">
        <f>E2199+E2204</f>
        <v>0</v>
      </c>
      <c r="F2209" s="528">
        <f>F2199+F2204</f>
        <v>0</v>
      </c>
      <c r="G2209" s="528">
        <f>G2199+G2204</f>
        <v>0</v>
      </c>
    </row>
    <row r="2210" spans="3:9" ht="34.5" thickBot="1" x14ac:dyDescent="0.3">
      <c r="C2210" s="515" t="s">
        <v>1080</v>
      </c>
      <c r="D2210" s="515" t="s">
        <v>1081</v>
      </c>
      <c r="E2210" s="540" t="s">
        <v>200</v>
      </c>
      <c r="F2210" s="881"/>
      <c r="G2210" s="882"/>
      <c r="H2210" s="547"/>
    </row>
    <row r="2211" spans="3:9" ht="15.75" thickBot="1" x14ac:dyDescent="0.3">
      <c r="C2211" s="217" t="s">
        <v>38</v>
      </c>
      <c r="D2211" s="778" t="s">
        <v>1082</v>
      </c>
      <c r="E2211" s="779"/>
      <c r="F2211" s="779"/>
      <c r="G2211" s="650"/>
      <c r="H2211" s="547"/>
    </row>
    <row r="2212" spans="3:9" ht="15.75" thickBot="1" x14ac:dyDescent="0.3">
      <c r="C2212" s="217" t="s">
        <v>40</v>
      </c>
      <c r="D2212" s="851" t="s">
        <v>1063</v>
      </c>
      <c r="E2212" s="852"/>
      <c r="F2212" s="852"/>
      <c r="G2212" s="853"/>
      <c r="H2212" s="547"/>
    </row>
    <row r="2213" spans="3:9" x14ac:dyDescent="0.25">
      <c r="C2213" s="854"/>
      <c r="D2213" s="516">
        <v>2020</v>
      </c>
      <c r="E2213" s="516">
        <v>2021</v>
      </c>
      <c r="F2213" s="516">
        <v>2022</v>
      </c>
      <c r="G2213" s="516">
        <v>2023</v>
      </c>
      <c r="H2213" s="547"/>
    </row>
    <row r="2214" spans="3:9" ht="15.75" thickBot="1" x14ac:dyDescent="0.3">
      <c r="C2214" s="855"/>
      <c r="D2214" s="518" t="s">
        <v>16</v>
      </c>
      <c r="E2214" s="518" t="s">
        <v>16</v>
      </c>
      <c r="F2214" s="518" t="s">
        <v>16</v>
      </c>
      <c r="G2214" s="518" t="s">
        <v>16</v>
      </c>
      <c r="H2214" s="547"/>
    </row>
    <row r="2215" spans="3:9" ht="15.75" thickBot="1" x14ac:dyDescent="0.3">
      <c r="C2215" s="217" t="s">
        <v>42</v>
      </c>
      <c r="D2215" s="520"/>
      <c r="E2215" s="520">
        <v>1</v>
      </c>
      <c r="F2215" s="520">
        <v>0</v>
      </c>
      <c r="G2215" s="520">
        <v>0</v>
      </c>
      <c r="H2215" s="547"/>
    </row>
    <row r="2216" spans="3:9" ht="15.75" thickBot="1" x14ac:dyDescent="0.3">
      <c r="C2216" s="217" t="s">
        <v>43</v>
      </c>
      <c r="D2216" s="520"/>
      <c r="E2216" s="520">
        <v>73300</v>
      </c>
      <c r="F2216" s="520">
        <v>126700</v>
      </c>
      <c r="G2216" s="520">
        <v>0</v>
      </c>
      <c r="H2216" s="547"/>
      <c r="I2216" s="547"/>
    </row>
    <row r="2217" spans="3:9" ht="15.75" thickBot="1" x14ac:dyDescent="0.3">
      <c r="C2217" s="217" t="s">
        <v>44</v>
      </c>
      <c r="D2217" s="520">
        <v>0</v>
      </c>
      <c r="E2217" s="520">
        <f>E2216/E2215</f>
        <v>73300</v>
      </c>
      <c r="F2217" s="520" t="e">
        <f>F2216/F2215</f>
        <v>#DIV/0!</v>
      </c>
      <c r="G2217" s="520" t="e">
        <f>G2216/G2215</f>
        <v>#DIV/0!</v>
      </c>
      <c r="H2217" s="547"/>
    </row>
    <row r="2218" spans="3:9" ht="15.75" thickBot="1" x14ac:dyDescent="0.3">
      <c r="C2218" s="217" t="s">
        <v>45</v>
      </c>
      <c r="D2218" s="523" t="e">
        <f t="shared" ref="D2218:G2220" si="84">D2215/C2215-1</f>
        <v>#VALUE!</v>
      </c>
      <c r="E2218" s="523" t="e">
        <f t="shared" si="84"/>
        <v>#DIV/0!</v>
      </c>
      <c r="F2218" s="523">
        <f t="shared" si="84"/>
        <v>-1</v>
      </c>
      <c r="G2218" s="523" t="e">
        <f t="shared" si="84"/>
        <v>#DIV/0!</v>
      </c>
      <c r="H2218" s="547"/>
    </row>
    <row r="2219" spans="3:9" ht="15.75" thickBot="1" x14ac:dyDescent="0.3">
      <c r="C2219" s="217" t="s">
        <v>47</v>
      </c>
      <c r="D2219" s="523" t="e">
        <f t="shared" si="84"/>
        <v>#VALUE!</v>
      </c>
      <c r="E2219" s="523" t="e">
        <f t="shared" si="84"/>
        <v>#DIV/0!</v>
      </c>
      <c r="F2219" s="523">
        <f t="shared" si="84"/>
        <v>0.72851296043656211</v>
      </c>
      <c r="G2219" s="523">
        <f t="shared" si="84"/>
        <v>-1</v>
      </c>
      <c r="H2219" s="547"/>
    </row>
    <row r="2220" spans="3:9" ht="15.75" thickBot="1" x14ac:dyDescent="0.3">
      <c r="C2220" s="217" t="s">
        <v>48</v>
      </c>
      <c r="D2220" s="523" t="e">
        <f t="shared" si="84"/>
        <v>#VALUE!</v>
      </c>
      <c r="E2220" s="523" t="e">
        <f t="shared" si="84"/>
        <v>#DIV/0!</v>
      </c>
      <c r="F2220" s="523" t="e">
        <f t="shared" si="84"/>
        <v>#DIV/0!</v>
      </c>
      <c r="G2220" s="523" t="e">
        <f t="shared" si="84"/>
        <v>#DIV/0!</v>
      </c>
      <c r="H2220" s="547"/>
    </row>
    <row r="2221" spans="3:9" ht="15.75" thickBot="1" x14ac:dyDescent="0.3">
      <c r="C2221" s="856" t="s">
        <v>695</v>
      </c>
      <c r="D2221" s="857"/>
      <c r="E2221" s="857"/>
      <c r="F2221" s="857"/>
      <c r="G2221" s="858"/>
      <c r="H2221" s="547"/>
    </row>
    <row r="2222" spans="3:9" x14ac:dyDescent="0.25">
      <c r="C2222" s="854"/>
      <c r="D2222" s="516">
        <v>2020</v>
      </c>
      <c r="E2222" s="516">
        <v>2021</v>
      </c>
      <c r="F2222" s="516">
        <v>2022</v>
      </c>
      <c r="G2222" s="516">
        <v>2023</v>
      </c>
      <c r="H2222" s="547"/>
    </row>
    <row r="2223" spans="3:9" ht="15.75" thickBot="1" x14ac:dyDescent="0.3">
      <c r="C2223" s="855"/>
      <c r="D2223" s="518" t="s">
        <v>16</v>
      </c>
      <c r="E2223" s="518" t="s">
        <v>16</v>
      </c>
      <c r="F2223" s="518" t="s">
        <v>16</v>
      </c>
      <c r="G2223" s="518" t="s">
        <v>16</v>
      </c>
      <c r="H2223" s="547"/>
    </row>
    <row r="2224" spans="3:9" ht="15.75" thickBot="1" x14ac:dyDescent="0.3">
      <c r="C2224" s="525" t="s">
        <v>104</v>
      </c>
      <c r="D2224" s="526">
        <f>D2225+D2226+D2227+D2228</f>
        <v>0</v>
      </c>
      <c r="E2224" s="526">
        <f>E2225+E2226+E2227+E2228</f>
        <v>0</v>
      </c>
      <c r="F2224" s="526">
        <f>F2225+F2226+F2227+F2228</f>
        <v>0</v>
      </c>
      <c r="G2224" s="526">
        <f>G2225+G2226+G2227+G2228</f>
        <v>0</v>
      </c>
      <c r="H2224" s="547"/>
    </row>
    <row r="2225" spans="1:9" ht="15.75" thickBot="1" x14ac:dyDescent="0.3">
      <c r="C2225" s="527" t="s">
        <v>51</v>
      </c>
      <c r="D2225" s="526"/>
      <c r="E2225" s="526"/>
      <c r="F2225" s="526"/>
      <c r="G2225" s="526"/>
      <c r="H2225" s="547"/>
    </row>
    <row r="2226" spans="1:9" ht="15.75" thickBot="1" x14ac:dyDescent="0.3">
      <c r="C2226" s="527" t="s">
        <v>105</v>
      </c>
      <c r="D2226" s="526"/>
      <c r="E2226" s="526"/>
      <c r="F2226" s="526"/>
      <c r="G2226" s="526"/>
      <c r="H2226" s="547"/>
    </row>
    <row r="2227" spans="1:9" ht="15.75" thickBot="1" x14ac:dyDescent="0.3">
      <c r="C2227" s="527" t="s">
        <v>106</v>
      </c>
      <c r="D2227" s="526"/>
      <c r="E2227" s="526"/>
      <c r="F2227" s="526"/>
      <c r="G2227" s="526"/>
      <c r="H2227" s="547"/>
    </row>
    <row r="2228" spans="1:9" ht="15.75" thickBot="1" x14ac:dyDescent="0.3">
      <c r="C2228" s="527" t="s">
        <v>107</v>
      </c>
      <c r="D2228" s="526"/>
      <c r="E2228" s="526"/>
      <c r="F2228" s="526"/>
      <c r="G2228" s="526"/>
      <c r="H2228" s="547"/>
    </row>
    <row r="2229" spans="1:9" ht="15.75" thickBot="1" x14ac:dyDescent="0.3">
      <c r="C2229" s="525" t="s">
        <v>108</v>
      </c>
      <c r="D2229" s="528">
        <f>D2230+D2231+D2232+D2233</f>
        <v>0</v>
      </c>
      <c r="E2229" s="528">
        <f>E2230+E2231+E2232+E2233</f>
        <v>73300</v>
      </c>
      <c r="F2229" s="528">
        <f>F2230+F2231+F2232+F2233</f>
        <v>126700</v>
      </c>
      <c r="G2229" s="528">
        <f>G2230+G2231+G2232+G2233</f>
        <v>0</v>
      </c>
      <c r="H2229" s="547"/>
    </row>
    <row r="2230" spans="1:9" ht="15.75" thickBot="1" x14ac:dyDescent="0.3">
      <c r="C2230" s="527" t="s">
        <v>51</v>
      </c>
      <c r="D2230" s="526">
        <f>+D2216</f>
        <v>0</v>
      </c>
      <c r="E2230" s="526">
        <f>+E2216</f>
        <v>73300</v>
      </c>
      <c r="F2230" s="526">
        <f>+F2216</f>
        <v>126700</v>
      </c>
      <c r="G2230" s="526">
        <v>0</v>
      </c>
      <c r="H2230" s="547"/>
    </row>
    <row r="2231" spans="1:9" ht="15.75" thickBot="1" x14ac:dyDescent="0.3">
      <c r="C2231" s="527" t="s">
        <v>105</v>
      </c>
      <c r="D2231" s="526"/>
      <c r="E2231" s="526"/>
      <c r="F2231" s="526"/>
      <c r="G2231" s="526"/>
      <c r="H2231" s="547"/>
    </row>
    <row r="2232" spans="1:9" ht="15.75" thickBot="1" x14ac:dyDescent="0.3">
      <c r="C2232" s="527" t="s">
        <v>106</v>
      </c>
      <c r="D2232" s="526"/>
      <c r="E2232" s="526"/>
      <c r="F2232" s="526"/>
      <c r="G2232" s="526"/>
      <c r="H2232" s="547"/>
    </row>
    <row r="2233" spans="1:9" ht="15.75" thickBot="1" x14ac:dyDescent="0.3">
      <c r="C2233" s="527" t="s">
        <v>107</v>
      </c>
      <c r="D2233" s="526"/>
      <c r="E2233" s="526"/>
      <c r="F2233" s="526"/>
      <c r="G2233" s="526"/>
      <c r="H2233" s="547"/>
    </row>
    <row r="2234" spans="1:9" ht="15.75" thickBot="1" x14ac:dyDescent="0.3">
      <c r="C2234" s="533" t="s">
        <v>1083</v>
      </c>
      <c r="D2234" s="528">
        <f>D2224+D2229</f>
        <v>0</v>
      </c>
      <c r="E2234" s="528">
        <f>E2224+E2229</f>
        <v>73300</v>
      </c>
      <c r="F2234" s="528">
        <f>F2224+F2229</f>
        <v>126700</v>
      </c>
      <c r="G2234" s="528">
        <f>G2224+G2229</f>
        <v>0</v>
      </c>
      <c r="H2234" s="547"/>
    </row>
    <row r="2235" spans="1:9" ht="34.5" thickBot="1" x14ac:dyDescent="0.3">
      <c r="A2235" s="507"/>
      <c r="B2235" s="507"/>
      <c r="C2235" s="552" t="s">
        <v>185</v>
      </c>
      <c r="D2235" s="586" t="s">
        <v>1084</v>
      </c>
      <c r="E2235" s="586" t="s">
        <v>200</v>
      </c>
      <c r="F2235" s="908"/>
      <c r="G2235" s="909"/>
    </row>
    <row r="2236" spans="1:9" ht="75" customHeight="1" thickBot="1" x14ac:dyDescent="0.3">
      <c r="C2236" s="217" t="s">
        <v>38</v>
      </c>
      <c r="D2236" s="778" t="s">
        <v>1085</v>
      </c>
      <c r="E2236" s="779"/>
      <c r="F2236" s="779"/>
      <c r="G2236" s="650"/>
    </row>
    <row r="2237" spans="1:9" ht="15.75" thickBot="1" x14ac:dyDescent="0.3">
      <c r="C2237" s="217" t="s">
        <v>40</v>
      </c>
      <c r="D2237" s="851" t="s">
        <v>1063</v>
      </c>
      <c r="E2237" s="852"/>
      <c r="F2237" s="852"/>
      <c r="G2237" s="853"/>
      <c r="H2237" s="517"/>
      <c r="I2237" s="2"/>
    </row>
    <row r="2238" spans="1:9" x14ac:dyDescent="0.25">
      <c r="C2238" s="854"/>
      <c r="D2238" s="516">
        <v>2020</v>
      </c>
      <c r="E2238" s="516">
        <v>2021</v>
      </c>
      <c r="F2238" s="516">
        <v>2022</v>
      </c>
      <c r="G2238" s="516">
        <v>2023</v>
      </c>
      <c r="H2238" s="519"/>
      <c r="I2238" s="2"/>
    </row>
    <row r="2239" spans="1:9" ht="15.75" thickBot="1" x14ac:dyDescent="0.3">
      <c r="C2239" s="855"/>
      <c r="D2239" s="518" t="s">
        <v>16</v>
      </c>
      <c r="E2239" s="518" t="s">
        <v>16</v>
      </c>
      <c r="F2239" s="518" t="s">
        <v>16</v>
      </c>
      <c r="G2239" s="518" t="s">
        <v>16</v>
      </c>
      <c r="H2239" s="519"/>
      <c r="I2239" s="2"/>
    </row>
    <row r="2240" spans="1:9" ht="15.75" thickBot="1" x14ac:dyDescent="0.3">
      <c r="C2240" s="217" t="s">
        <v>42</v>
      </c>
      <c r="D2240" s="217"/>
      <c r="E2240" s="217"/>
      <c r="F2240" s="541">
        <v>0</v>
      </c>
      <c r="G2240" s="541">
        <v>1</v>
      </c>
      <c r="H2240" s="587"/>
      <c r="I2240" s="2"/>
    </row>
    <row r="2241" spans="3:13" ht="15.75" customHeight="1" thickBot="1" x14ac:dyDescent="0.3">
      <c r="C2241" s="217" t="s">
        <v>43</v>
      </c>
      <c r="D2241" s="520">
        <f>D2259</f>
        <v>0</v>
      </c>
      <c r="E2241" s="520">
        <f>E2259</f>
        <v>0</v>
      </c>
      <c r="F2241" s="520">
        <v>0</v>
      </c>
      <c r="G2241" s="520">
        <v>200000</v>
      </c>
      <c r="H2241" s="569"/>
      <c r="I2241" s="588"/>
    </row>
    <row r="2242" spans="3:13" ht="15.75" thickBot="1" x14ac:dyDescent="0.3">
      <c r="C2242" s="217" t="s">
        <v>44</v>
      </c>
      <c r="D2242" s="520" t="e">
        <f>D2241/D2240</f>
        <v>#DIV/0!</v>
      </c>
      <c r="E2242" s="520" t="e">
        <f>E2241/E2240</f>
        <v>#DIV/0!</v>
      </c>
      <c r="F2242" s="520" t="e">
        <f>F2241/F2240</f>
        <v>#DIV/0!</v>
      </c>
      <c r="G2242" s="520">
        <f>G2241/G2240</f>
        <v>200000</v>
      </c>
      <c r="H2242" s="519"/>
      <c r="I2242" s="2"/>
    </row>
    <row r="2243" spans="3:13" ht="15.75" thickBot="1" x14ac:dyDescent="0.3">
      <c r="C2243" s="217" t="s">
        <v>45</v>
      </c>
      <c r="D2243" s="523" t="e">
        <f>D2240/C2240-1</f>
        <v>#VALUE!</v>
      </c>
      <c r="E2243" s="523" t="e">
        <f t="shared" ref="E2243:F2245" si="85">E2240/D2240-1</f>
        <v>#DIV/0!</v>
      </c>
      <c r="F2243" s="523" t="e">
        <f t="shared" si="85"/>
        <v>#DIV/0!</v>
      </c>
      <c r="G2243" s="523" t="e">
        <f>G2240/F2240-1</f>
        <v>#DIV/0!</v>
      </c>
      <c r="H2243" s="519"/>
      <c r="I2243" s="524"/>
      <c r="J2243" s="56"/>
      <c r="K2243" s="56"/>
      <c r="L2243" s="56"/>
      <c r="M2243" s="56"/>
    </row>
    <row r="2244" spans="3:13" ht="15.75" thickBot="1" x14ac:dyDescent="0.3">
      <c r="C2244" s="217" t="s">
        <v>47</v>
      </c>
      <c r="D2244" s="523" t="e">
        <f>D2241/C2241-1</f>
        <v>#VALUE!</v>
      </c>
      <c r="E2244" s="523" t="e">
        <f t="shared" si="85"/>
        <v>#DIV/0!</v>
      </c>
      <c r="F2244" s="523" t="e">
        <f t="shared" si="85"/>
        <v>#DIV/0!</v>
      </c>
      <c r="G2244" s="523" t="e">
        <f>G2241/F2241-1</f>
        <v>#DIV/0!</v>
      </c>
      <c r="H2244" s="4"/>
    </row>
    <row r="2245" spans="3:13" ht="15.75" thickBot="1" x14ac:dyDescent="0.3">
      <c r="C2245" s="217" t="s">
        <v>48</v>
      </c>
      <c r="D2245" s="523" t="e">
        <f>D2242/C2242-1</f>
        <v>#DIV/0!</v>
      </c>
      <c r="E2245" s="523" t="e">
        <f t="shared" si="85"/>
        <v>#DIV/0!</v>
      </c>
      <c r="F2245" s="523" t="e">
        <f t="shared" si="85"/>
        <v>#DIV/0!</v>
      </c>
      <c r="G2245" s="523" t="e">
        <f>G2242/F2242-1</f>
        <v>#DIV/0!</v>
      </c>
    </row>
    <row r="2246" spans="3:13" ht="15.75" thickBot="1" x14ac:dyDescent="0.3">
      <c r="C2246" s="856" t="s">
        <v>695</v>
      </c>
      <c r="D2246" s="857"/>
      <c r="E2246" s="857"/>
      <c r="F2246" s="857"/>
      <c r="G2246" s="858"/>
    </row>
    <row r="2247" spans="3:13" x14ac:dyDescent="0.25">
      <c r="C2247" s="854"/>
      <c r="D2247" s="516">
        <v>2020</v>
      </c>
      <c r="E2247" s="516">
        <v>2021</v>
      </c>
      <c r="F2247" s="516">
        <v>2022</v>
      </c>
      <c r="G2247" s="516">
        <v>2023</v>
      </c>
    </row>
    <row r="2248" spans="3:13" ht="15.75" thickBot="1" x14ac:dyDescent="0.3">
      <c r="C2248" s="855"/>
      <c r="D2248" s="518" t="s">
        <v>16</v>
      </c>
      <c r="E2248" s="518" t="s">
        <v>16</v>
      </c>
      <c r="F2248" s="518" t="s">
        <v>16</v>
      </c>
      <c r="G2248" s="518" t="s">
        <v>16</v>
      </c>
    </row>
    <row r="2249" spans="3:13" ht="15.75" thickBot="1" x14ac:dyDescent="0.3">
      <c r="C2249" s="525" t="s">
        <v>104</v>
      </c>
      <c r="D2249" s="526">
        <f>D2250+D2251+D2252+D2253</f>
        <v>0</v>
      </c>
      <c r="E2249" s="526">
        <f>E2250+E2251+E2252+E2253</f>
        <v>0</v>
      </c>
      <c r="F2249" s="526">
        <f>F2250+F2251+F2252+F2253</f>
        <v>0</v>
      </c>
      <c r="G2249" s="526">
        <f>G2250+G2251+G2252+G2253</f>
        <v>0</v>
      </c>
    </row>
    <row r="2250" spans="3:13" ht="15.75" thickBot="1" x14ac:dyDescent="0.3">
      <c r="C2250" s="527" t="s">
        <v>51</v>
      </c>
      <c r="D2250" s="526"/>
      <c r="E2250" s="526"/>
      <c r="F2250" s="526"/>
      <c r="G2250" s="526"/>
    </row>
    <row r="2251" spans="3:13" ht="15.75" thickBot="1" x14ac:dyDescent="0.3">
      <c r="C2251" s="527" t="s">
        <v>105</v>
      </c>
      <c r="D2251" s="526"/>
      <c r="E2251" s="526"/>
      <c r="F2251" s="526"/>
      <c r="G2251" s="526"/>
    </row>
    <row r="2252" spans="3:13" ht="15.75" thickBot="1" x14ac:dyDescent="0.3">
      <c r="C2252" s="527" t="s">
        <v>106</v>
      </c>
      <c r="D2252" s="526"/>
      <c r="E2252" s="526"/>
      <c r="F2252" s="526"/>
      <c r="G2252" s="526"/>
    </row>
    <row r="2253" spans="3:13" ht="15.75" thickBot="1" x14ac:dyDescent="0.3">
      <c r="C2253" s="527" t="s">
        <v>107</v>
      </c>
      <c r="D2253" s="526"/>
      <c r="E2253" s="526"/>
      <c r="F2253" s="526"/>
      <c r="G2253" s="526"/>
    </row>
    <row r="2254" spans="3:13" ht="15.75" thickBot="1" x14ac:dyDescent="0.3">
      <c r="C2254" s="525" t="s">
        <v>108</v>
      </c>
      <c r="D2254" s="528">
        <f>D2255+D2256+D2257+D2258</f>
        <v>0</v>
      </c>
      <c r="E2254" s="528">
        <f>E2255+E2256+E2257+E2258</f>
        <v>0</v>
      </c>
      <c r="F2254" s="528">
        <f>F2255+F2256+F2257+F2258</f>
        <v>0</v>
      </c>
      <c r="G2254" s="528">
        <f>G2255+G2256+G2257+G2258</f>
        <v>200000</v>
      </c>
    </row>
    <row r="2255" spans="3:13" ht="15.75" thickBot="1" x14ac:dyDescent="0.3">
      <c r="C2255" s="527" t="s">
        <v>51</v>
      </c>
      <c r="D2255" s="528"/>
      <c r="E2255" s="528"/>
      <c r="F2255" s="528">
        <f>+F2241</f>
        <v>0</v>
      </c>
      <c r="G2255" s="528">
        <f>+G2241</f>
        <v>200000</v>
      </c>
    </row>
    <row r="2256" spans="3:13" ht="15.75" customHeight="1" thickBot="1" x14ac:dyDescent="0.3">
      <c r="C2256" s="527" t="s">
        <v>105</v>
      </c>
      <c r="D2256" s="528"/>
      <c r="E2256" s="528"/>
      <c r="F2256" s="528"/>
      <c r="G2256" s="528"/>
    </row>
    <row r="2257" spans="1:9" ht="15.75" customHeight="1" thickBot="1" x14ac:dyDescent="0.3">
      <c r="C2257" s="527" t="s">
        <v>106</v>
      </c>
      <c r="D2257" s="528"/>
      <c r="E2257" s="528"/>
      <c r="F2257" s="528"/>
      <c r="G2257" s="528"/>
    </row>
    <row r="2258" spans="1:9" ht="15.75" thickBot="1" x14ac:dyDescent="0.3">
      <c r="C2258" s="527" t="s">
        <v>107</v>
      </c>
      <c r="D2258" s="528"/>
      <c r="E2258" s="528"/>
      <c r="F2258" s="528"/>
      <c r="G2258" s="528"/>
    </row>
    <row r="2259" spans="1:9" ht="15.75" thickBot="1" x14ac:dyDescent="0.3">
      <c r="A2259" s="507"/>
      <c r="B2259" s="507"/>
      <c r="C2259" s="533" t="s">
        <v>190</v>
      </c>
      <c r="D2259" s="528">
        <f>D2249+D2254</f>
        <v>0</v>
      </c>
      <c r="E2259" s="528">
        <f>E2249+E2254</f>
        <v>0</v>
      </c>
      <c r="F2259" s="528">
        <f>F2249+F2254</f>
        <v>0</v>
      </c>
      <c r="G2259" s="528">
        <f>G2249+G2254</f>
        <v>200000</v>
      </c>
    </row>
    <row r="2260" spans="1:9" ht="24.75" thickBot="1" x14ac:dyDescent="0.3">
      <c r="A2260" s="507"/>
      <c r="B2260" s="507"/>
      <c r="C2260" s="572" t="s">
        <v>1086</v>
      </c>
      <c r="D2260" s="899" t="s">
        <v>1087</v>
      </c>
      <c r="E2260" s="900"/>
      <c r="F2260" s="900"/>
      <c r="G2260" s="901"/>
    </row>
    <row r="2261" spans="1:9" ht="15.75" thickBot="1" x14ac:dyDescent="0.3">
      <c r="A2261" s="507"/>
      <c r="B2261" s="507"/>
      <c r="C2261" s="778" t="s">
        <v>84</v>
      </c>
      <c r="D2261" s="779"/>
      <c r="E2261" s="779"/>
      <c r="F2261" s="779"/>
      <c r="G2261" s="650"/>
    </row>
    <row r="2262" spans="1:9" ht="45.75" thickBot="1" x14ac:dyDescent="0.3">
      <c r="C2262" s="217" t="s">
        <v>1088</v>
      </c>
      <c r="D2262" s="523">
        <v>0.25</v>
      </c>
      <c r="E2262" s="523">
        <v>0.28299999999999997</v>
      </c>
      <c r="F2262" s="523">
        <v>0.316</v>
      </c>
      <c r="G2262" s="523">
        <v>0.35</v>
      </c>
    </row>
    <row r="2263" spans="1:9" ht="15.75" thickBot="1" x14ac:dyDescent="0.3">
      <c r="C2263" s="845" t="s">
        <v>197</v>
      </c>
      <c r="D2263" s="846"/>
      <c r="E2263" s="846"/>
      <c r="F2263" s="846"/>
      <c r="G2263" s="847"/>
    </row>
    <row r="2264" spans="1:9" ht="15.75" thickBot="1" x14ac:dyDescent="0.3">
      <c r="C2264" s="845" t="s">
        <v>254</v>
      </c>
      <c r="D2264" s="846"/>
      <c r="E2264" s="846"/>
      <c r="F2264" s="846"/>
      <c r="G2264" s="847"/>
    </row>
    <row r="2265" spans="1:9" ht="15.75" thickBot="1" x14ac:dyDescent="0.3">
      <c r="C2265" s="515" t="s">
        <v>96</v>
      </c>
      <c r="D2265" s="879" t="s">
        <v>1089</v>
      </c>
      <c r="E2265" s="880"/>
      <c r="F2265" s="877"/>
      <c r="G2265" s="878"/>
    </row>
    <row r="2266" spans="1:9" ht="34.5" thickBot="1" x14ac:dyDescent="0.3">
      <c r="C2266" s="515" t="s">
        <v>97</v>
      </c>
      <c r="D2266" s="586" t="s">
        <v>1090</v>
      </c>
      <c r="E2266" s="586" t="s">
        <v>200</v>
      </c>
      <c r="F2266" s="910" t="s">
        <v>1091</v>
      </c>
      <c r="G2266" s="911"/>
    </row>
    <row r="2267" spans="1:9" ht="36.6" customHeight="1" thickBot="1" x14ac:dyDescent="0.3">
      <c r="A2267" s="507"/>
      <c r="C2267" s="217" t="s">
        <v>38</v>
      </c>
      <c r="D2267" s="778" t="s">
        <v>1092</v>
      </c>
      <c r="E2267" s="779"/>
      <c r="F2267" s="779"/>
      <c r="G2267" s="650"/>
    </row>
    <row r="2268" spans="1:9" ht="15.75" thickBot="1" x14ac:dyDescent="0.3">
      <c r="C2268" s="217" t="s">
        <v>40</v>
      </c>
      <c r="D2268" s="851" t="s">
        <v>747</v>
      </c>
      <c r="E2268" s="852"/>
      <c r="F2268" s="852"/>
      <c r="G2268" s="853"/>
      <c r="I2268" s="2"/>
    </row>
    <row r="2269" spans="1:9" x14ac:dyDescent="0.25">
      <c r="C2269" s="854"/>
      <c r="D2269" s="516">
        <v>2020</v>
      </c>
      <c r="E2269" s="516">
        <v>2021</v>
      </c>
      <c r="F2269" s="516">
        <v>2022</v>
      </c>
      <c r="G2269" s="516">
        <v>2023</v>
      </c>
      <c r="I2269" s="2"/>
    </row>
    <row r="2270" spans="1:9" ht="15.75" thickBot="1" x14ac:dyDescent="0.3">
      <c r="C2270" s="855"/>
      <c r="D2270" s="518" t="s">
        <v>16</v>
      </c>
      <c r="E2270" s="518" t="s">
        <v>16</v>
      </c>
      <c r="F2270" s="518" t="s">
        <v>16</v>
      </c>
      <c r="G2270" s="518" t="s">
        <v>16</v>
      </c>
      <c r="I2270" s="2"/>
    </row>
    <row r="2271" spans="1:9" ht="15.75" thickBot="1" x14ac:dyDescent="0.3">
      <c r="C2271" s="217" t="s">
        <v>42</v>
      </c>
      <c r="D2271" s="541">
        <v>10</v>
      </c>
      <c r="E2271" s="541"/>
      <c r="F2271" s="217"/>
      <c r="G2271" s="217"/>
      <c r="I2271" s="2"/>
    </row>
    <row r="2272" spans="1:9" ht="15.75" thickBot="1" x14ac:dyDescent="0.3">
      <c r="C2272" s="217" t="s">
        <v>43</v>
      </c>
      <c r="D2272" s="520">
        <v>22086.15</v>
      </c>
      <c r="E2272" s="520"/>
      <c r="F2272" s="520">
        <f>F2290</f>
        <v>0</v>
      </c>
      <c r="G2272" s="520">
        <f>G2290</f>
        <v>0</v>
      </c>
      <c r="I2272" s="589"/>
    </row>
    <row r="2273" spans="3:9" ht="15.75" thickBot="1" x14ac:dyDescent="0.3">
      <c r="C2273" s="217" t="s">
        <v>44</v>
      </c>
      <c r="D2273" s="520">
        <f>D2272/D2271</f>
        <v>2208.6150000000002</v>
      </c>
      <c r="E2273" s="520" t="e">
        <f>E2272/E2271</f>
        <v>#DIV/0!</v>
      </c>
      <c r="F2273" s="520" t="e">
        <f>F2272/F2271</f>
        <v>#DIV/0!</v>
      </c>
      <c r="G2273" s="520" t="e">
        <f>G2272/G2271</f>
        <v>#DIV/0!</v>
      </c>
      <c r="I2273" s="545"/>
    </row>
    <row r="2274" spans="3:9" ht="15.75" thickBot="1" x14ac:dyDescent="0.3">
      <c r="C2274" s="217" t="s">
        <v>45</v>
      </c>
      <c r="D2274" s="523" t="e">
        <f>D2271/C2271-1</f>
        <v>#VALUE!</v>
      </c>
      <c r="E2274" s="523">
        <f t="shared" ref="E2274:F2276" si="86">E2271/D2271-1</f>
        <v>-1</v>
      </c>
      <c r="F2274" s="523" t="e">
        <f t="shared" si="86"/>
        <v>#DIV/0!</v>
      </c>
      <c r="G2274" s="523" t="e">
        <f>G2271/F2271-1</f>
        <v>#DIV/0!</v>
      </c>
      <c r="I2274" s="2"/>
    </row>
    <row r="2275" spans="3:9" ht="15.75" thickBot="1" x14ac:dyDescent="0.3">
      <c r="C2275" s="217" t="s">
        <v>47</v>
      </c>
      <c r="D2275" s="523" t="e">
        <f>D2272/C2272-1</f>
        <v>#VALUE!</v>
      </c>
      <c r="E2275" s="523">
        <f t="shared" si="86"/>
        <v>-1</v>
      </c>
      <c r="F2275" s="523" t="e">
        <f t="shared" si="86"/>
        <v>#DIV/0!</v>
      </c>
      <c r="G2275" s="523" t="e">
        <f>G2272/F2272-1</f>
        <v>#DIV/0!</v>
      </c>
      <c r="I2275" s="2"/>
    </row>
    <row r="2276" spans="3:9" ht="15.75" thickBot="1" x14ac:dyDescent="0.3">
      <c r="C2276" s="217" t="s">
        <v>48</v>
      </c>
      <c r="D2276" s="523" t="e">
        <f>D2273/C2273-1</f>
        <v>#VALUE!</v>
      </c>
      <c r="E2276" s="523" t="e">
        <f t="shared" si="86"/>
        <v>#DIV/0!</v>
      </c>
      <c r="F2276" s="523" t="e">
        <f t="shared" si="86"/>
        <v>#DIV/0!</v>
      </c>
      <c r="G2276" s="523" t="e">
        <f>G2273/F2273-1</f>
        <v>#DIV/0!</v>
      </c>
      <c r="I2276" s="2"/>
    </row>
    <row r="2277" spans="3:9" ht="15.75" thickBot="1" x14ac:dyDescent="0.3">
      <c r="C2277" s="856" t="s">
        <v>665</v>
      </c>
      <c r="D2277" s="857"/>
      <c r="E2277" s="857"/>
      <c r="F2277" s="857"/>
      <c r="G2277" s="858"/>
      <c r="I2277" s="2"/>
    </row>
    <row r="2278" spans="3:9" x14ac:dyDescent="0.25">
      <c r="C2278" s="854"/>
      <c r="D2278" s="516">
        <v>2020</v>
      </c>
      <c r="E2278" s="516">
        <v>2021</v>
      </c>
      <c r="F2278" s="516">
        <v>2022</v>
      </c>
      <c r="G2278" s="516">
        <v>2023</v>
      </c>
    </row>
    <row r="2279" spans="3:9" ht="15.75" thickBot="1" x14ac:dyDescent="0.3">
      <c r="C2279" s="855"/>
      <c r="D2279" s="518" t="s">
        <v>16</v>
      </c>
      <c r="E2279" s="518" t="s">
        <v>16</v>
      </c>
      <c r="F2279" s="518" t="s">
        <v>16</v>
      </c>
      <c r="G2279" s="518" t="s">
        <v>16</v>
      </c>
    </row>
    <row r="2280" spans="3:9" ht="15.75" thickBot="1" x14ac:dyDescent="0.3">
      <c r="C2280" s="525" t="s">
        <v>104</v>
      </c>
      <c r="D2280" s="526">
        <f>D2281+D2282+D2283+D2284</f>
        <v>0</v>
      </c>
      <c r="E2280" s="526">
        <f>E2281+E2282+E2283+E2284</f>
        <v>0</v>
      </c>
      <c r="F2280" s="526">
        <f>F2281+F2282+F2283+F2284</f>
        <v>0</v>
      </c>
      <c r="G2280" s="526">
        <f>G2281+G2282+G2283+G2284</f>
        <v>0</v>
      </c>
    </row>
    <row r="2281" spans="3:9" ht="15.75" thickBot="1" x14ac:dyDescent="0.3">
      <c r="C2281" s="527" t="s">
        <v>51</v>
      </c>
      <c r="D2281" s="526"/>
      <c r="E2281" s="526"/>
      <c r="F2281" s="526"/>
      <c r="G2281" s="526"/>
    </row>
    <row r="2282" spans="3:9" ht="15.75" customHeight="1" thickBot="1" x14ac:dyDescent="0.3">
      <c r="C2282" s="527" t="s">
        <v>105</v>
      </c>
      <c r="D2282" s="526"/>
      <c r="E2282" s="526"/>
      <c r="F2282" s="526"/>
      <c r="G2282" s="526"/>
    </row>
    <row r="2283" spans="3:9" ht="15.75" thickBot="1" x14ac:dyDescent="0.3">
      <c r="C2283" s="527" t="s">
        <v>106</v>
      </c>
      <c r="D2283" s="526"/>
      <c r="E2283" s="526"/>
      <c r="F2283" s="526"/>
      <c r="G2283" s="526"/>
    </row>
    <row r="2284" spans="3:9" ht="15.75" thickBot="1" x14ac:dyDescent="0.3">
      <c r="C2284" s="527" t="s">
        <v>107</v>
      </c>
      <c r="D2284" s="526"/>
      <c r="E2284" s="526"/>
      <c r="F2284" s="526"/>
      <c r="G2284" s="526"/>
    </row>
    <row r="2285" spans="3:9" ht="15.75" thickBot="1" x14ac:dyDescent="0.3">
      <c r="C2285" s="525" t="s">
        <v>108</v>
      </c>
      <c r="D2285" s="528">
        <f>D2286+D2287+D2288+D2289</f>
        <v>22086.15</v>
      </c>
      <c r="E2285" s="528">
        <f>E2286+E2287+E2288+E2289</f>
        <v>0</v>
      </c>
      <c r="F2285" s="528">
        <f>F2286+F2287+F2288+F2289</f>
        <v>0</v>
      </c>
      <c r="G2285" s="528">
        <f>G2286+G2287+G2288+G2289</f>
        <v>0</v>
      </c>
    </row>
    <row r="2286" spans="3:9" ht="15.75" thickBot="1" x14ac:dyDescent="0.3">
      <c r="C2286" s="527" t="s">
        <v>51</v>
      </c>
      <c r="D2286" s="526">
        <f>+D2272</f>
        <v>22086.15</v>
      </c>
      <c r="E2286" s="526">
        <f>+E2272</f>
        <v>0</v>
      </c>
      <c r="F2286" s="526"/>
      <c r="G2286" s="526"/>
    </row>
    <row r="2287" spans="3:9" ht="15.75" thickBot="1" x14ac:dyDescent="0.3">
      <c r="C2287" s="527" t="s">
        <v>105</v>
      </c>
      <c r="D2287" s="526"/>
      <c r="E2287" s="526"/>
      <c r="F2287" s="526"/>
      <c r="G2287" s="526"/>
    </row>
    <row r="2288" spans="3:9" ht="15.75" thickBot="1" x14ac:dyDescent="0.3">
      <c r="C2288" s="527" t="s">
        <v>106</v>
      </c>
      <c r="D2288" s="526"/>
      <c r="E2288" s="526"/>
      <c r="F2288" s="526"/>
      <c r="G2288" s="526"/>
    </row>
    <row r="2289" spans="1:9" ht="15.75" thickBot="1" x14ac:dyDescent="0.3">
      <c r="C2289" s="527" t="s">
        <v>107</v>
      </c>
      <c r="D2289" s="526"/>
      <c r="E2289" s="526"/>
      <c r="F2289" s="526"/>
      <c r="G2289" s="526"/>
    </row>
    <row r="2290" spans="1:9" ht="15.75" thickBot="1" x14ac:dyDescent="0.3">
      <c r="C2290" s="533" t="s">
        <v>59</v>
      </c>
      <c r="D2290" s="528">
        <f>D2280+D2285</f>
        <v>22086.15</v>
      </c>
      <c r="E2290" s="528">
        <f>E2280+E2285</f>
        <v>0</v>
      </c>
      <c r="F2290" s="528">
        <f>F2280+F2285</f>
        <v>0</v>
      </c>
      <c r="G2290" s="528">
        <f>G2280+G2285</f>
        <v>0</v>
      </c>
    </row>
    <row r="2291" spans="1:9" ht="26.45" customHeight="1" thickBot="1" x14ac:dyDescent="0.3">
      <c r="A2291" s="507"/>
      <c r="C2291" s="515" t="s">
        <v>61</v>
      </c>
      <c r="D2291" s="586" t="s">
        <v>1093</v>
      </c>
      <c r="E2291" s="586" t="s">
        <v>200</v>
      </c>
      <c r="F2291" s="910" t="s">
        <v>1094</v>
      </c>
      <c r="G2291" s="911"/>
      <c r="I2291" s="2"/>
    </row>
    <row r="2292" spans="1:9" ht="37.9" customHeight="1" thickBot="1" x14ac:dyDescent="0.3">
      <c r="C2292" s="217" t="s">
        <v>38</v>
      </c>
      <c r="D2292" s="778" t="s">
        <v>1095</v>
      </c>
      <c r="E2292" s="779"/>
      <c r="F2292" s="779"/>
      <c r="G2292" s="650"/>
      <c r="I2292" s="2"/>
    </row>
    <row r="2293" spans="1:9" ht="15.75" thickBot="1" x14ac:dyDescent="0.3">
      <c r="C2293" s="217" t="s">
        <v>40</v>
      </c>
      <c r="D2293" s="851" t="s">
        <v>747</v>
      </c>
      <c r="E2293" s="852"/>
      <c r="F2293" s="852"/>
      <c r="G2293" s="853"/>
      <c r="I2293" s="2"/>
    </row>
    <row r="2294" spans="1:9" x14ac:dyDescent="0.25">
      <c r="C2294" s="854"/>
      <c r="D2294" s="516">
        <v>2020</v>
      </c>
      <c r="E2294" s="516">
        <v>2021</v>
      </c>
      <c r="F2294" s="516">
        <v>2022</v>
      </c>
      <c r="G2294" s="516">
        <v>2023</v>
      </c>
      <c r="I2294" s="2"/>
    </row>
    <row r="2295" spans="1:9" ht="15.75" thickBot="1" x14ac:dyDescent="0.3">
      <c r="C2295" s="855"/>
      <c r="D2295" s="518" t="s">
        <v>16</v>
      </c>
      <c r="E2295" s="518" t="s">
        <v>16</v>
      </c>
      <c r="F2295" s="518" t="s">
        <v>16</v>
      </c>
      <c r="G2295" s="518" t="s">
        <v>16</v>
      </c>
      <c r="I2295" s="2"/>
    </row>
    <row r="2296" spans="1:9" ht="15.75" thickBot="1" x14ac:dyDescent="0.3">
      <c r="C2296" s="217" t="s">
        <v>42</v>
      </c>
      <c r="D2296" s="541">
        <v>0.2</v>
      </c>
      <c r="E2296" s="217"/>
      <c r="F2296" s="217"/>
      <c r="G2296" s="217"/>
      <c r="I2296" s="2"/>
    </row>
    <row r="2297" spans="1:9" ht="15.75" thickBot="1" x14ac:dyDescent="0.3">
      <c r="B2297" s="507"/>
      <c r="C2297" s="553" t="s">
        <v>43</v>
      </c>
      <c r="D2297" s="522">
        <v>39633.207619937799</v>
      </c>
      <c r="E2297" s="522">
        <v>10000</v>
      </c>
      <c r="F2297" s="522"/>
      <c r="G2297" s="520">
        <f>G2315</f>
        <v>0</v>
      </c>
      <c r="I2297" s="590"/>
    </row>
    <row r="2298" spans="1:9" ht="15.75" thickBot="1" x14ac:dyDescent="0.3">
      <c r="B2298" s="507"/>
      <c r="C2298" s="553" t="s">
        <v>44</v>
      </c>
      <c r="D2298" s="522">
        <f>D2297/D2296</f>
        <v>198166.03809968897</v>
      </c>
      <c r="E2298" s="522" t="e">
        <f>E2297/E2296</f>
        <v>#DIV/0!</v>
      </c>
      <c r="F2298" s="522" t="e">
        <f>F2297/F2296</f>
        <v>#DIV/0!</v>
      </c>
      <c r="G2298" s="520" t="e">
        <f>G2297/G2296</f>
        <v>#DIV/0!</v>
      </c>
      <c r="I2298" s="545"/>
    </row>
    <row r="2299" spans="1:9" ht="15.75" thickBot="1" x14ac:dyDescent="0.3">
      <c r="C2299" s="217" t="s">
        <v>45</v>
      </c>
      <c r="D2299" s="523" t="e">
        <f t="shared" ref="D2299:G2301" si="87">D2296/C2296-1</f>
        <v>#VALUE!</v>
      </c>
      <c r="E2299" s="523">
        <f t="shared" si="87"/>
        <v>-1</v>
      </c>
      <c r="F2299" s="523" t="e">
        <f t="shared" si="87"/>
        <v>#DIV/0!</v>
      </c>
      <c r="G2299" s="523" t="e">
        <f t="shared" si="87"/>
        <v>#DIV/0!</v>
      </c>
      <c r="I2299" s="2"/>
    </row>
    <row r="2300" spans="1:9" ht="15.75" thickBot="1" x14ac:dyDescent="0.3">
      <c r="C2300" s="217" t="s">
        <v>47</v>
      </c>
      <c r="D2300" s="523" t="e">
        <f t="shared" si="87"/>
        <v>#VALUE!</v>
      </c>
      <c r="E2300" s="523">
        <f t="shared" si="87"/>
        <v>-0.74768633172730081</v>
      </c>
      <c r="F2300" s="523">
        <f t="shared" si="87"/>
        <v>-1</v>
      </c>
      <c r="G2300" s="523" t="e">
        <f t="shared" si="87"/>
        <v>#DIV/0!</v>
      </c>
      <c r="I2300" s="2"/>
    </row>
    <row r="2301" spans="1:9" ht="15.75" thickBot="1" x14ac:dyDescent="0.3">
      <c r="C2301" s="217" t="s">
        <v>48</v>
      </c>
      <c r="D2301" s="523" t="e">
        <f t="shared" si="87"/>
        <v>#VALUE!</v>
      </c>
      <c r="E2301" s="523" t="e">
        <f t="shared" si="87"/>
        <v>#DIV/0!</v>
      </c>
      <c r="F2301" s="523" t="e">
        <f t="shared" si="87"/>
        <v>#DIV/0!</v>
      </c>
      <c r="G2301" s="523" t="e">
        <f t="shared" si="87"/>
        <v>#DIV/0!</v>
      </c>
      <c r="I2301" s="2"/>
    </row>
    <row r="2302" spans="1:9" ht="15.75" thickBot="1" x14ac:dyDescent="0.3">
      <c r="C2302" s="856" t="s">
        <v>675</v>
      </c>
      <c r="D2302" s="857"/>
      <c r="E2302" s="857"/>
      <c r="F2302" s="857"/>
      <c r="G2302" s="858"/>
      <c r="I2302" s="2"/>
    </row>
    <row r="2303" spans="1:9" x14ac:dyDescent="0.25">
      <c r="C2303" s="854"/>
      <c r="D2303" s="516">
        <v>2020</v>
      </c>
      <c r="E2303" s="516">
        <v>2021</v>
      </c>
      <c r="F2303" s="516">
        <v>2022</v>
      </c>
      <c r="G2303" s="516">
        <v>2023</v>
      </c>
      <c r="I2303" s="2"/>
    </row>
    <row r="2304" spans="1:9" ht="15.75" thickBot="1" x14ac:dyDescent="0.3">
      <c r="C2304" s="855"/>
      <c r="D2304" s="518" t="s">
        <v>16</v>
      </c>
      <c r="E2304" s="518" t="s">
        <v>16</v>
      </c>
      <c r="F2304" s="518" t="s">
        <v>16</v>
      </c>
      <c r="G2304" s="518" t="s">
        <v>16</v>
      </c>
    </row>
    <row r="2305" spans="3:7" ht="15.75" thickBot="1" x14ac:dyDescent="0.3">
      <c r="C2305" s="525" t="s">
        <v>104</v>
      </c>
      <c r="D2305" s="526">
        <f>D2306+D2307+D2308+D2309</f>
        <v>0</v>
      </c>
      <c r="E2305" s="526">
        <f>E2306+E2307+E2308+E2309</f>
        <v>0</v>
      </c>
      <c r="F2305" s="526">
        <f>F2306+F2307+F2308+F2309</f>
        <v>0</v>
      </c>
      <c r="G2305" s="526">
        <f>G2306+G2307+G2308+G2309</f>
        <v>0</v>
      </c>
    </row>
    <row r="2306" spans="3:7" ht="15.75" thickBot="1" x14ac:dyDescent="0.3">
      <c r="C2306" s="527" t="s">
        <v>51</v>
      </c>
      <c r="D2306" s="526"/>
      <c r="E2306" s="526"/>
      <c r="F2306" s="526"/>
      <c r="G2306" s="526"/>
    </row>
    <row r="2307" spans="3:7" ht="15.75" thickBot="1" x14ac:dyDescent="0.3">
      <c r="C2307" s="527" t="s">
        <v>105</v>
      </c>
      <c r="D2307" s="526"/>
      <c r="E2307" s="526"/>
      <c r="F2307" s="526"/>
      <c r="G2307" s="526"/>
    </row>
    <row r="2308" spans="3:7" ht="15.75" thickBot="1" x14ac:dyDescent="0.3">
      <c r="C2308" s="527" t="s">
        <v>106</v>
      </c>
      <c r="D2308" s="526"/>
      <c r="E2308" s="526"/>
      <c r="F2308" s="526"/>
      <c r="G2308" s="526"/>
    </row>
    <row r="2309" spans="3:7" ht="15.75" thickBot="1" x14ac:dyDescent="0.3">
      <c r="C2309" s="527" t="s">
        <v>107</v>
      </c>
      <c r="D2309" s="526"/>
      <c r="E2309" s="526"/>
      <c r="F2309" s="526"/>
      <c r="G2309" s="526"/>
    </row>
    <row r="2310" spans="3:7" ht="15.75" thickBot="1" x14ac:dyDescent="0.3">
      <c r="C2310" s="525" t="s">
        <v>108</v>
      </c>
      <c r="D2310" s="528">
        <f>D2311+D2312+D2313+D2314</f>
        <v>39633.207619937799</v>
      </c>
      <c r="E2310" s="528">
        <f>E2311+E2312+E2313+E2314</f>
        <v>10000</v>
      </c>
      <c r="F2310" s="528">
        <f>F2311+F2312+F2313+F2314</f>
        <v>0</v>
      </c>
      <c r="G2310" s="528">
        <f>G2311+G2312+G2313+G2314</f>
        <v>0</v>
      </c>
    </row>
    <row r="2311" spans="3:7" ht="15.75" thickBot="1" x14ac:dyDescent="0.3">
      <c r="C2311" s="527" t="s">
        <v>51</v>
      </c>
      <c r="D2311" s="526">
        <f>+D2297</f>
        <v>39633.207619937799</v>
      </c>
      <c r="E2311" s="526">
        <f>+E2297</f>
        <v>10000</v>
      </c>
      <c r="F2311" s="526">
        <f>+F2297</f>
        <v>0</v>
      </c>
      <c r="G2311" s="526"/>
    </row>
    <row r="2312" spans="3:7" ht="15.75" thickBot="1" x14ac:dyDescent="0.3">
      <c r="C2312" s="527" t="s">
        <v>105</v>
      </c>
      <c r="D2312" s="526"/>
      <c r="E2312" s="526"/>
      <c r="F2312" s="526"/>
      <c r="G2312" s="526"/>
    </row>
    <row r="2313" spans="3:7" ht="15.75" thickBot="1" x14ac:dyDescent="0.3">
      <c r="C2313" s="527" t="s">
        <v>106</v>
      </c>
      <c r="D2313" s="526"/>
      <c r="E2313" s="526"/>
      <c r="F2313" s="526"/>
      <c r="G2313" s="526"/>
    </row>
    <row r="2314" spans="3:7" ht="15.75" thickBot="1" x14ac:dyDescent="0.3">
      <c r="C2314" s="527" t="s">
        <v>107</v>
      </c>
      <c r="D2314" s="526"/>
      <c r="E2314" s="526"/>
      <c r="F2314" s="526"/>
      <c r="G2314" s="526"/>
    </row>
    <row r="2315" spans="3:7" ht="15.75" thickBot="1" x14ac:dyDescent="0.3">
      <c r="C2315" s="533" t="s">
        <v>67</v>
      </c>
      <c r="D2315" s="528">
        <f>D2305+D2310</f>
        <v>39633.207619937799</v>
      </c>
      <c r="E2315" s="528">
        <f>E2305+E2310</f>
        <v>10000</v>
      </c>
      <c r="F2315" s="528">
        <f>F2305+F2310</f>
        <v>0</v>
      </c>
      <c r="G2315" s="528">
        <f>G2305+G2310</f>
        <v>0</v>
      </c>
    </row>
    <row r="2316" spans="3:7" ht="34.5" thickBot="1" x14ac:dyDescent="0.3">
      <c r="C2316" s="515" t="s">
        <v>68</v>
      </c>
      <c r="D2316" s="586" t="s">
        <v>1096</v>
      </c>
      <c r="E2316" s="586" t="s">
        <v>200</v>
      </c>
      <c r="F2316" s="910" t="s">
        <v>1097</v>
      </c>
      <c r="G2316" s="911"/>
    </row>
    <row r="2317" spans="3:7" ht="27" customHeight="1" thickBot="1" x14ac:dyDescent="0.3">
      <c r="C2317" s="217" t="s">
        <v>38</v>
      </c>
      <c r="D2317" s="778" t="s">
        <v>1098</v>
      </c>
      <c r="E2317" s="779"/>
      <c r="F2317" s="779"/>
      <c r="G2317" s="650"/>
    </row>
    <row r="2318" spans="3:7" ht="15.75" thickBot="1" x14ac:dyDescent="0.3">
      <c r="C2318" s="217" t="s">
        <v>40</v>
      </c>
      <c r="D2318" s="851" t="s">
        <v>747</v>
      </c>
      <c r="E2318" s="852"/>
      <c r="F2318" s="852"/>
      <c r="G2318" s="853"/>
    </row>
    <row r="2319" spans="3:7" x14ac:dyDescent="0.25">
      <c r="C2319" s="854"/>
      <c r="D2319" s="516">
        <v>2020</v>
      </c>
      <c r="E2319" s="516">
        <v>2021</v>
      </c>
      <c r="F2319" s="516">
        <v>2022</v>
      </c>
      <c r="G2319" s="516">
        <v>2023</v>
      </c>
    </row>
    <row r="2320" spans="3:7" ht="15.75" thickBot="1" x14ac:dyDescent="0.3">
      <c r="C2320" s="855"/>
      <c r="D2320" s="518" t="s">
        <v>16</v>
      </c>
      <c r="E2320" s="518" t="s">
        <v>16</v>
      </c>
      <c r="F2320" s="518" t="s">
        <v>16</v>
      </c>
      <c r="G2320" s="518" t="s">
        <v>16</v>
      </c>
    </row>
    <row r="2321" spans="2:7" ht="15.75" thickBot="1" x14ac:dyDescent="0.3">
      <c r="C2321" s="217" t="s">
        <v>42</v>
      </c>
      <c r="D2321" s="541">
        <v>0.2</v>
      </c>
      <c r="E2321" s="541">
        <v>0</v>
      </c>
      <c r="F2321" s="541"/>
      <c r="G2321" s="217"/>
    </row>
    <row r="2322" spans="2:7" ht="15.75" thickBot="1" x14ac:dyDescent="0.3">
      <c r="B2322" s="507"/>
      <c r="C2322" s="553" t="s">
        <v>43</v>
      </c>
      <c r="D2322" s="522">
        <v>90000</v>
      </c>
      <c r="E2322" s="522">
        <v>30000</v>
      </c>
      <c r="F2322" s="522"/>
      <c r="G2322" s="520">
        <f>G2340</f>
        <v>0</v>
      </c>
    </row>
    <row r="2323" spans="2:7" ht="15.75" thickBot="1" x14ac:dyDescent="0.3">
      <c r="C2323" s="217" t="s">
        <v>44</v>
      </c>
      <c r="D2323" s="520">
        <f>D2322/D2321</f>
        <v>450000</v>
      </c>
      <c r="E2323" s="520" t="e">
        <f>E2322/E2321</f>
        <v>#DIV/0!</v>
      </c>
      <c r="F2323" s="520" t="e">
        <f>F2322/F2321</f>
        <v>#DIV/0!</v>
      </c>
      <c r="G2323" s="520" t="e">
        <f>G2322/G2321</f>
        <v>#DIV/0!</v>
      </c>
    </row>
    <row r="2324" spans="2:7" ht="15.75" thickBot="1" x14ac:dyDescent="0.3">
      <c r="C2324" s="217" t="s">
        <v>45</v>
      </c>
      <c r="D2324" s="523" t="e">
        <f t="shared" ref="D2324:G2326" si="88">D2321/C2321-1</f>
        <v>#VALUE!</v>
      </c>
      <c r="E2324" s="523">
        <f t="shared" si="88"/>
        <v>-1</v>
      </c>
      <c r="F2324" s="523" t="e">
        <f t="shared" si="88"/>
        <v>#DIV/0!</v>
      </c>
      <c r="G2324" s="523" t="e">
        <f t="shared" si="88"/>
        <v>#DIV/0!</v>
      </c>
    </row>
    <row r="2325" spans="2:7" ht="15.75" thickBot="1" x14ac:dyDescent="0.3">
      <c r="C2325" s="217" t="s">
        <v>47</v>
      </c>
      <c r="D2325" s="523" t="e">
        <f t="shared" si="88"/>
        <v>#VALUE!</v>
      </c>
      <c r="E2325" s="523">
        <f t="shared" si="88"/>
        <v>-0.66666666666666674</v>
      </c>
      <c r="F2325" s="523">
        <f t="shared" si="88"/>
        <v>-1</v>
      </c>
      <c r="G2325" s="523" t="e">
        <f t="shared" si="88"/>
        <v>#DIV/0!</v>
      </c>
    </row>
    <row r="2326" spans="2:7" ht="15.75" thickBot="1" x14ac:dyDescent="0.3">
      <c r="C2326" s="217" t="s">
        <v>48</v>
      </c>
      <c r="D2326" s="523" t="e">
        <f t="shared" si="88"/>
        <v>#VALUE!</v>
      </c>
      <c r="E2326" s="523" t="e">
        <f t="shared" si="88"/>
        <v>#DIV/0!</v>
      </c>
      <c r="F2326" s="523" t="e">
        <f t="shared" si="88"/>
        <v>#DIV/0!</v>
      </c>
      <c r="G2326" s="523" t="e">
        <f t="shared" si="88"/>
        <v>#DIV/0!</v>
      </c>
    </row>
    <row r="2327" spans="2:7" ht="15.75" thickBot="1" x14ac:dyDescent="0.3">
      <c r="C2327" s="856" t="s">
        <v>679</v>
      </c>
      <c r="D2327" s="857"/>
      <c r="E2327" s="857"/>
      <c r="F2327" s="857"/>
      <c r="G2327" s="858"/>
    </row>
    <row r="2328" spans="2:7" x14ac:dyDescent="0.25">
      <c r="C2328" s="854"/>
      <c r="D2328" s="516">
        <v>2020</v>
      </c>
      <c r="E2328" s="516">
        <v>2021</v>
      </c>
      <c r="F2328" s="516">
        <v>2022</v>
      </c>
      <c r="G2328" s="516">
        <v>2023</v>
      </c>
    </row>
    <row r="2329" spans="2:7" ht="15.75" thickBot="1" x14ac:dyDescent="0.3">
      <c r="C2329" s="855"/>
      <c r="D2329" s="518" t="s">
        <v>16</v>
      </c>
      <c r="E2329" s="518" t="s">
        <v>16</v>
      </c>
      <c r="F2329" s="518" t="s">
        <v>16</v>
      </c>
      <c r="G2329" s="518" t="s">
        <v>16</v>
      </c>
    </row>
    <row r="2330" spans="2:7" ht="15.75" thickBot="1" x14ac:dyDescent="0.3">
      <c r="C2330" s="525" t="s">
        <v>104</v>
      </c>
      <c r="D2330" s="526">
        <f>D2331+D2332+D2333+D2334</f>
        <v>0</v>
      </c>
      <c r="E2330" s="526">
        <f>E2331+E2332+E2333+E2334</f>
        <v>0</v>
      </c>
      <c r="F2330" s="526">
        <f>F2331+F2332+F2333+F2334</f>
        <v>0</v>
      </c>
      <c r="G2330" s="526">
        <f>G2331+G2332+G2333+G2334</f>
        <v>0</v>
      </c>
    </row>
    <row r="2331" spans="2:7" ht="15.75" thickBot="1" x14ac:dyDescent="0.3">
      <c r="C2331" s="527" t="s">
        <v>51</v>
      </c>
      <c r="D2331" s="526"/>
      <c r="E2331" s="526"/>
      <c r="F2331" s="526"/>
      <c r="G2331" s="526"/>
    </row>
    <row r="2332" spans="2:7" ht="15.75" thickBot="1" x14ac:dyDescent="0.3">
      <c r="C2332" s="527" t="s">
        <v>105</v>
      </c>
      <c r="D2332" s="526"/>
      <c r="E2332" s="526"/>
      <c r="F2332" s="526"/>
      <c r="G2332" s="526"/>
    </row>
    <row r="2333" spans="2:7" ht="15.75" thickBot="1" x14ac:dyDescent="0.3">
      <c r="C2333" s="527" t="s">
        <v>106</v>
      </c>
      <c r="D2333" s="526"/>
      <c r="E2333" s="526"/>
      <c r="F2333" s="526"/>
      <c r="G2333" s="526"/>
    </row>
    <row r="2334" spans="2:7" ht="15.75" thickBot="1" x14ac:dyDescent="0.3">
      <c r="C2334" s="527" t="s">
        <v>107</v>
      </c>
      <c r="D2334" s="526"/>
      <c r="E2334" s="526"/>
      <c r="F2334" s="526"/>
      <c r="G2334" s="526"/>
    </row>
    <row r="2335" spans="2:7" ht="15.75" thickBot="1" x14ac:dyDescent="0.3">
      <c r="C2335" s="525" t="s">
        <v>108</v>
      </c>
      <c r="D2335" s="528">
        <f>D2336+D2337+D2338+D2339</f>
        <v>90000</v>
      </c>
      <c r="E2335" s="528">
        <f>E2336+E2337+E2338+E2339</f>
        <v>30000</v>
      </c>
      <c r="F2335" s="528">
        <f>F2336+F2337+F2338+F2339</f>
        <v>0</v>
      </c>
      <c r="G2335" s="528">
        <f>G2336+G2337+G2338+G2339</f>
        <v>0</v>
      </c>
    </row>
    <row r="2336" spans="2:7" ht="15.75" thickBot="1" x14ac:dyDescent="0.3">
      <c r="C2336" s="527" t="s">
        <v>51</v>
      </c>
      <c r="D2336" s="526">
        <f>+D2322</f>
        <v>90000</v>
      </c>
      <c r="E2336" s="526">
        <f>+E2322</f>
        <v>30000</v>
      </c>
      <c r="F2336" s="526">
        <f>+F2322</f>
        <v>0</v>
      </c>
      <c r="G2336" s="526"/>
    </row>
    <row r="2337" spans="2:7" ht="15.75" thickBot="1" x14ac:dyDescent="0.3">
      <c r="C2337" s="527" t="s">
        <v>105</v>
      </c>
      <c r="D2337" s="526"/>
      <c r="E2337" s="526"/>
      <c r="F2337" s="526"/>
      <c r="G2337" s="526"/>
    </row>
    <row r="2338" spans="2:7" ht="15.75" thickBot="1" x14ac:dyDescent="0.3">
      <c r="C2338" s="527" t="s">
        <v>106</v>
      </c>
      <c r="D2338" s="526"/>
      <c r="E2338" s="526"/>
      <c r="F2338" s="526"/>
      <c r="G2338" s="526"/>
    </row>
    <row r="2339" spans="2:7" ht="15.75" thickBot="1" x14ac:dyDescent="0.3">
      <c r="C2339" s="527" t="s">
        <v>107</v>
      </c>
      <c r="D2339" s="526"/>
      <c r="E2339" s="526"/>
      <c r="F2339" s="526"/>
      <c r="G2339" s="526"/>
    </row>
    <row r="2340" spans="2:7" ht="15.75" thickBot="1" x14ac:dyDescent="0.3">
      <c r="C2340" s="533" t="s">
        <v>74</v>
      </c>
      <c r="D2340" s="528">
        <f>D2330+D2335</f>
        <v>90000</v>
      </c>
      <c r="E2340" s="528">
        <f>E2330+E2335</f>
        <v>30000</v>
      </c>
      <c r="F2340" s="528">
        <f>F2330+F2335</f>
        <v>0</v>
      </c>
      <c r="G2340" s="528">
        <f>G2330+G2335</f>
        <v>0</v>
      </c>
    </row>
    <row r="2341" spans="2:7" ht="34.5" thickBot="1" x14ac:dyDescent="0.3">
      <c r="C2341" s="515" t="s">
        <v>75</v>
      </c>
      <c r="D2341" s="586" t="s">
        <v>1099</v>
      </c>
      <c r="E2341" s="586" t="s">
        <v>200</v>
      </c>
      <c r="F2341" s="910" t="s">
        <v>1100</v>
      </c>
      <c r="G2341" s="911"/>
    </row>
    <row r="2342" spans="2:7" ht="34.15" customHeight="1" thickBot="1" x14ac:dyDescent="0.3">
      <c r="C2342" s="217" t="s">
        <v>38</v>
      </c>
      <c r="D2342" s="778" t="s">
        <v>1101</v>
      </c>
      <c r="E2342" s="779"/>
      <c r="F2342" s="779"/>
      <c r="G2342" s="650"/>
    </row>
    <row r="2343" spans="2:7" ht="15.75" thickBot="1" x14ac:dyDescent="0.3">
      <c r="C2343" s="217" t="s">
        <v>40</v>
      </c>
      <c r="D2343" s="851" t="s">
        <v>747</v>
      </c>
      <c r="E2343" s="852"/>
      <c r="F2343" s="852"/>
      <c r="G2343" s="853"/>
    </row>
    <row r="2344" spans="2:7" x14ac:dyDescent="0.25">
      <c r="C2344" s="854"/>
      <c r="D2344" s="516">
        <v>2020</v>
      </c>
      <c r="E2344" s="516">
        <v>2021</v>
      </c>
      <c r="F2344" s="516">
        <v>2022</v>
      </c>
      <c r="G2344" s="516">
        <v>2023</v>
      </c>
    </row>
    <row r="2345" spans="2:7" ht="15.75" thickBot="1" x14ac:dyDescent="0.3">
      <c r="C2345" s="855"/>
      <c r="D2345" s="518" t="s">
        <v>16</v>
      </c>
      <c r="E2345" s="518" t="s">
        <v>16</v>
      </c>
      <c r="F2345" s="518" t="s">
        <v>16</v>
      </c>
      <c r="G2345" s="518" t="s">
        <v>16</v>
      </c>
    </row>
    <row r="2346" spans="2:7" ht="15.75" thickBot="1" x14ac:dyDescent="0.3">
      <c r="C2346" s="217" t="s">
        <v>42</v>
      </c>
      <c r="D2346" s="541">
        <v>0.6</v>
      </c>
      <c r="E2346" s="541">
        <v>0</v>
      </c>
      <c r="F2346" s="541"/>
      <c r="G2346" s="217"/>
    </row>
    <row r="2347" spans="2:7" ht="15.75" thickBot="1" x14ac:dyDescent="0.3">
      <c r="B2347" s="507"/>
      <c r="C2347" s="553" t="s">
        <v>43</v>
      </c>
      <c r="D2347" s="522">
        <v>52332</v>
      </c>
      <c r="E2347" s="522">
        <v>10000</v>
      </c>
      <c r="F2347" s="522"/>
      <c r="G2347" s="522">
        <f>G2365</f>
        <v>0</v>
      </c>
    </row>
    <row r="2348" spans="2:7" ht="15.75" thickBot="1" x14ac:dyDescent="0.3">
      <c r="C2348" s="217" t="s">
        <v>44</v>
      </c>
      <c r="D2348" s="520">
        <f>D2347/D2346</f>
        <v>87220</v>
      </c>
      <c r="E2348" s="520" t="e">
        <f>E2347/E2346</f>
        <v>#DIV/0!</v>
      </c>
      <c r="F2348" s="520" t="e">
        <f>F2347/F2346</f>
        <v>#DIV/0!</v>
      </c>
      <c r="G2348" s="520" t="e">
        <f>G2347/G2346</f>
        <v>#DIV/0!</v>
      </c>
    </row>
    <row r="2349" spans="2:7" ht="15.75" thickBot="1" x14ac:dyDescent="0.3">
      <c r="C2349" s="217" t="s">
        <v>45</v>
      </c>
      <c r="D2349" s="523" t="e">
        <f t="shared" ref="D2349:G2351" si="89">D2346/C2346-1</f>
        <v>#VALUE!</v>
      </c>
      <c r="E2349" s="523">
        <f t="shared" si="89"/>
        <v>-1</v>
      </c>
      <c r="F2349" s="523" t="e">
        <f t="shared" si="89"/>
        <v>#DIV/0!</v>
      </c>
      <c r="G2349" s="523" t="e">
        <f t="shared" si="89"/>
        <v>#DIV/0!</v>
      </c>
    </row>
    <row r="2350" spans="2:7" ht="15.75" thickBot="1" x14ac:dyDescent="0.3">
      <c r="C2350" s="217" t="s">
        <v>47</v>
      </c>
      <c r="D2350" s="523" t="e">
        <f t="shared" si="89"/>
        <v>#VALUE!</v>
      </c>
      <c r="E2350" s="523">
        <f t="shared" si="89"/>
        <v>-0.80891232897653442</v>
      </c>
      <c r="F2350" s="523">
        <f t="shared" si="89"/>
        <v>-1</v>
      </c>
      <c r="G2350" s="523" t="e">
        <f t="shared" si="89"/>
        <v>#DIV/0!</v>
      </c>
    </row>
    <row r="2351" spans="2:7" ht="15.75" thickBot="1" x14ac:dyDescent="0.3">
      <c r="C2351" s="217" t="s">
        <v>48</v>
      </c>
      <c r="D2351" s="523" t="e">
        <f t="shared" si="89"/>
        <v>#VALUE!</v>
      </c>
      <c r="E2351" s="523" t="e">
        <f t="shared" si="89"/>
        <v>#DIV/0!</v>
      </c>
      <c r="F2351" s="523" t="e">
        <f t="shared" si="89"/>
        <v>#DIV/0!</v>
      </c>
      <c r="G2351" s="523" t="e">
        <f t="shared" si="89"/>
        <v>#DIV/0!</v>
      </c>
    </row>
    <row r="2352" spans="2:7" ht="15.75" customHeight="1" thickBot="1" x14ac:dyDescent="0.3">
      <c r="C2352" s="856" t="s">
        <v>684</v>
      </c>
      <c r="D2352" s="857"/>
      <c r="E2352" s="857"/>
      <c r="F2352" s="857"/>
      <c r="G2352" s="858"/>
    </row>
    <row r="2353" spans="3:7" x14ac:dyDescent="0.25">
      <c r="C2353" s="854"/>
      <c r="D2353" s="516">
        <v>2020</v>
      </c>
      <c r="E2353" s="516">
        <v>2021</v>
      </c>
      <c r="F2353" s="516">
        <v>2022</v>
      </c>
      <c r="G2353" s="516">
        <v>2023</v>
      </c>
    </row>
    <row r="2354" spans="3:7" ht="15.75" thickBot="1" x14ac:dyDescent="0.3">
      <c r="C2354" s="855"/>
      <c r="D2354" s="518" t="s">
        <v>16</v>
      </c>
      <c r="E2354" s="518" t="s">
        <v>16</v>
      </c>
      <c r="F2354" s="518" t="s">
        <v>16</v>
      </c>
      <c r="G2354" s="518" t="s">
        <v>16</v>
      </c>
    </row>
    <row r="2355" spans="3:7" ht="15.75" thickBot="1" x14ac:dyDescent="0.3">
      <c r="C2355" s="525" t="s">
        <v>104</v>
      </c>
      <c r="D2355" s="526">
        <f>D2356+D2357+D2358+D2359</f>
        <v>0</v>
      </c>
      <c r="E2355" s="526">
        <f>E2356+E2357+E2358+E2359</f>
        <v>0</v>
      </c>
      <c r="F2355" s="526">
        <f>F2356+F2357+F2358+F2359</f>
        <v>0</v>
      </c>
      <c r="G2355" s="526">
        <f>G2356+G2357+G2358+G2359</f>
        <v>0</v>
      </c>
    </row>
    <row r="2356" spans="3:7" ht="15.75" thickBot="1" x14ac:dyDescent="0.3">
      <c r="C2356" s="527" t="s">
        <v>51</v>
      </c>
      <c r="D2356" s="526"/>
      <c r="E2356" s="526"/>
      <c r="F2356" s="526"/>
      <c r="G2356" s="526"/>
    </row>
    <row r="2357" spans="3:7" ht="15.75" thickBot="1" x14ac:dyDescent="0.3">
      <c r="C2357" s="527" t="s">
        <v>105</v>
      </c>
      <c r="D2357" s="526"/>
      <c r="E2357" s="526"/>
      <c r="F2357" s="526"/>
      <c r="G2357" s="526"/>
    </row>
    <row r="2358" spans="3:7" ht="15.75" thickBot="1" x14ac:dyDescent="0.3">
      <c r="C2358" s="527" t="s">
        <v>106</v>
      </c>
      <c r="D2358" s="526"/>
      <c r="E2358" s="526"/>
      <c r="F2358" s="526"/>
      <c r="G2358" s="526"/>
    </row>
    <row r="2359" spans="3:7" ht="15.75" thickBot="1" x14ac:dyDescent="0.3">
      <c r="C2359" s="527" t="s">
        <v>107</v>
      </c>
      <c r="D2359" s="526"/>
      <c r="E2359" s="526"/>
      <c r="F2359" s="526"/>
      <c r="G2359" s="526"/>
    </row>
    <row r="2360" spans="3:7" ht="15.75" thickBot="1" x14ac:dyDescent="0.3">
      <c r="C2360" s="525" t="s">
        <v>108</v>
      </c>
      <c r="D2360" s="528">
        <f>D2361+D2362+D2363+D2364</f>
        <v>52332</v>
      </c>
      <c r="E2360" s="528">
        <f>E2361+E2362+E2363+E2364</f>
        <v>10000</v>
      </c>
      <c r="F2360" s="528">
        <f>F2361+F2362+F2363+F2364</f>
        <v>0</v>
      </c>
      <c r="G2360" s="528">
        <f>G2361+G2362+G2363+G2364</f>
        <v>0</v>
      </c>
    </row>
    <row r="2361" spans="3:7" ht="15.75" thickBot="1" x14ac:dyDescent="0.3">
      <c r="C2361" s="527" t="s">
        <v>51</v>
      </c>
      <c r="D2361" s="526">
        <f>+D2347</f>
        <v>52332</v>
      </c>
      <c r="E2361" s="526">
        <f>+E2347</f>
        <v>10000</v>
      </c>
      <c r="F2361" s="526">
        <f>+F2347</f>
        <v>0</v>
      </c>
      <c r="G2361" s="526"/>
    </row>
    <row r="2362" spans="3:7" ht="15.75" customHeight="1" thickBot="1" x14ac:dyDescent="0.3">
      <c r="C2362" s="527" t="s">
        <v>105</v>
      </c>
      <c r="D2362" s="526"/>
      <c r="E2362" s="526"/>
      <c r="F2362" s="526"/>
      <c r="G2362" s="526"/>
    </row>
    <row r="2363" spans="3:7" ht="15.75" thickBot="1" x14ac:dyDescent="0.3">
      <c r="C2363" s="527" t="s">
        <v>106</v>
      </c>
      <c r="D2363" s="526"/>
      <c r="E2363" s="526"/>
      <c r="F2363" s="526"/>
      <c r="G2363" s="526"/>
    </row>
    <row r="2364" spans="3:7" ht="15.75" thickBot="1" x14ac:dyDescent="0.3">
      <c r="C2364" s="527" t="s">
        <v>107</v>
      </c>
      <c r="D2364" s="526"/>
      <c r="E2364" s="526"/>
      <c r="F2364" s="526"/>
      <c r="G2364" s="526"/>
    </row>
    <row r="2365" spans="3:7" ht="15.75" thickBot="1" x14ac:dyDescent="0.3">
      <c r="C2365" s="533" t="s">
        <v>81</v>
      </c>
      <c r="D2365" s="528">
        <f>D2355+D2360</f>
        <v>52332</v>
      </c>
      <c r="E2365" s="528">
        <f>E2355+E2360</f>
        <v>10000</v>
      </c>
      <c r="F2365" s="528">
        <f>F2355+F2360</f>
        <v>0</v>
      </c>
      <c r="G2365" s="528">
        <f>G2355+G2360</f>
        <v>0</v>
      </c>
    </row>
    <row r="2366" spans="3:7" ht="34.5" thickBot="1" x14ac:dyDescent="0.3">
      <c r="C2366" s="515" t="s">
        <v>1075</v>
      </c>
      <c r="D2366" s="586" t="s">
        <v>1102</v>
      </c>
      <c r="E2366" s="586" t="s">
        <v>200</v>
      </c>
      <c r="F2366" s="910" t="s">
        <v>1103</v>
      </c>
      <c r="G2366" s="911"/>
    </row>
    <row r="2367" spans="3:7" ht="24" customHeight="1" thickBot="1" x14ac:dyDescent="0.3">
      <c r="C2367" s="217" t="s">
        <v>38</v>
      </c>
      <c r="D2367" s="778" t="s">
        <v>1104</v>
      </c>
      <c r="E2367" s="779"/>
      <c r="F2367" s="779"/>
      <c r="G2367" s="650"/>
    </row>
    <row r="2368" spans="3:7" ht="15.75" thickBot="1" x14ac:dyDescent="0.3">
      <c r="C2368" s="217" t="s">
        <v>40</v>
      </c>
      <c r="D2368" s="851" t="s">
        <v>747</v>
      </c>
      <c r="E2368" s="852"/>
      <c r="F2368" s="852"/>
      <c r="G2368" s="853"/>
    </row>
    <row r="2369" spans="3:7" x14ac:dyDescent="0.25">
      <c r="C2369" s="854"/>
      <c r="D2369" s="516">
        <v>2020</v>
      </c>
      <c r="E2369" s="516">
        <v>2021</v>
      </c>
      <c r="F2369" s="516">
        <v>2022</v>
      </c>
      <c r="G2369" s="516">
        <v>2023</v>
      </c>
    </row>
    <row r="2370" spans="3:7" ht="15.75" thickBot="1" x14ac:dyDescent="0.3">
      <c r="C2370" s="855"/>
      <c r="D2370" s="518" t="s">
        <v>16</v>
      </c>
      <c r="E2370" s="518" t="s">
        <v>16</v>
      </c>
      <c r="F2370" s="518" t="s">
        <v>16</v>
      </c>
      <c r="G2370" s="518" t="s">
        <v>16</v>
      </c>
    </row>
    <row r="2371" spans="3:7" ht="15.75" thickBot="1" x14ac:dyDescent="0.3">
      <c r="C2371" s="217" t="s">
        <v>42</v>
      </c>
      <c r="D2371" s="541">
        <v>0.5</v>
      </c>
      <c r="E2371" s="541">
        <v>0.5</v>
      </c>
      <c r="F2371" s="541"/>
      <c r="G2371" s="217"/>
    </row>
    <row r="2372" spans="3:7" ht="15.75" thickBot="1" x14ac:dyDescent="0.3">
      <c r="C2372" s="217" t="s">
        <v>43</v>
      </c>
      <c r="D2372" s="522">
        <v>40240</v>
      </c>
      <c r="E2372" s="522">
        <v>21269.764999999999</v>
      </c>
      <c r="F2372" s="522"/>
      <c r="G2372" s="520">
        <f>G2390</f>
        <v>0</v>
      </c>
    </row>
    <row r="2373" spans="3:7" ht="15.75" thickBot="1" x14ac:dyDescent="0.3">
      <c r="C2373" s="217" t="s">
        <v>44</v>
      </c>
      <c r="D2373" s="520">
        <f>D2372/D2371</f>
        <v>80480</v>
      </c>
      <c r="E2373" s="520">
        <f>E2372/E2371</f>
        <v>42539.53</v>
      </c>
      <c r="F2373" s="520" t="e">
        <f>F2372/F2371</f>
        <v>#DIV/0!</v>
      </c>
      <c r="G2373" s="520" t="e">
        <f>G2372/G2371</f>
        <v>#DIV/0!</v>
      </c>
    </row>
    <row r="2374" spans="3:7" ht="15.75" thickBot="1" x14ac:dyDescent="0.3">
      <c r="C2374" s="217" t="s">
        <v>45</v>
      </c>
      <c r="D2374" s="523" t="e">
        <f t="shared" ref="D2374:G2376" si="90">D2371/C2371-1</f>
        <v>#VALUE!</v>
      </c>
      <c r="E2374" s="523">
        <f t="shared" si="90"/>
        <v>0</v>
      </c>
      <c r="F2374" s="523">
        <f t="shared" si="90"/>
        <v>-1</v>
      </c>
      <c r="G2374" s="523" t="e">
        <f t="shared" si="90"/>
        <v>#DIV/0!</v>
      </c>
    </row>
    <row r="2375" spans="3:7" ht="15.75" thickBot="1" x14ac:dyDescent="0.3">
      <c r="C2375" s="217" t="s">
        <v>47</v>
      </c>
      <c r="D2375" s="523" t="e">
        <f t="shared" si="90"/>
        <v>#VALUE!</v>
      </c>
      <c r="E2375" s="523">
        <f t="shared" si="90"/>
        <v>-0.4714273111332008</v>
      </c>
      <c r="F2375" s="523">
        <f t="shared" si="90"/>
        <v>-1</v>
      </c>
      <c r="G2375" s="523" t="e">
        <f t="shared" si="90"/>
        <v>#DIV/0!</v>
      </c>
    </row>
    <row r="2376" spans="3:7" ht="15.75" thickBot="1" x14ac:dyDescent="0.3">
      <c r="C2376" s="217" t="s">
        <v>48</v>
      </c>
      <c r="D2376" s="523" t="e">
        <f t="shared" si="90"/>
        <v>#VALUE!</v>
      </c>
      <c r="E2376" s="523">
        <f t="shared" si="90"/>
        <v>-0.4714273111332008</v>
      </c>
      <c r="F2376" s="523" t="e">
        <f t="shared" si="90"/>
        <v>#DIV/0!</v>
      </c>
      <c r="G2376" s="523" t="e">
        <f t="shared" si="90"/>
        <v>#DIV/0!</v>
      </c>
    </row>
    <row r="2377" spans="3:7" ht="15.75" thickBot="1" x14ac:dyDescent="0.3">
      <c r="C2377" s="856" t="s">
        <v>690</v>
      </c>
      <c r="D2377" s="857"/>
      <c r="E2377" s="857"/>
      <c r="F2377" s="857"/>
      <c r="G2377" s="858"/>
    </row>
    <row r="2378" spans="3:7" x14ac:dyDescent="0.25">
      <c r="C2378" s="854"/>
      <c r="D2378" s="516">
        <v>2020</v>
      </c>
      <c r="E2378" s="516">
        <v>2021</v>
      </c>
      <c r="F2378" s="516">
        <v>2022</v>
      </c>
      <c r="G2378" s="516">
        <v>2023</v>
      </c>
    </row>
    <row r="2379" spans="3:7" ht="15.75" thickBot="1" x14ac:dyDescent="0.3">
      <c r="C2379" s="855"/>
      <c r="D2379" s="518" t="s">
        <v>16</v>
      </c>
      <c r="E2379" s="518" t="s">
        <v>16</v>
      </c>
      <c r="F2379" s="518" t="s">
        <v>16</v>
      </c>
      <c r="G2379" s="518" t="s">
        <v>16</v>
      </c>
    </row>
    <row r="2380" spans="3:7" ht="15.75" thickBot="1" x14ac:dyDescent="0.3">
      <c r="C2380" s="525" t="s">
        <v>104</v>
      </c>
      <c r="D2380" s="526">
        <f>D2381+D2382+D2383+D2384</f>
        <v>0</v>
      </c>
      <c r="E2380" s="526">
        <f>E2381+E2382+E2383+E2384</f>
        <v>0</v>
      </c>
      <c r="F2380" s="526">
        <f>F2381+F2382+F2383+F2384</f>
        <v>0</v>
      </c>
      <c r="G2380" s="526">
        <f>G2381+G2382+G2383+G2384</f>
        <v>0</v>
      </c>
    </row>
    <row r="2381" spans="3:7" ht="15.75" thickBot="1" x14ac:dyDescent="0.3">
      <c r="C2381" s="527" t="s">
        <v>51</v>
      </c>
      <c r="D2381" s="526"/>
      <c r="E2381" s="526"/>
      <c r="F2381" s="526"/>
      <c r="G2381" s="526"/>
    </row>
    <row r="2382" spans="3:7" ht="15.75" thickBot="1" x14ac:dyDescent="0.3">
      <c r="C2382" s="527" t="s">
        <v>105</v>
      </c>
      <c r="D2382" s="526"/>
      <c r="E2382" s="526"/>
      <c r="F2382" s="526"/>
      <c r="G2382" s="526"/>
    </row>
    <row r="2383" spans="3:7" ht="15.75" thickBot="1" x14ac:dyDescent="0.3">
      <c r="C2383" s="527" t="s">
        <v>106</v>
      </c>
      <c r="D2383" s="526"/>
      <c r="E2383" s="526"/>
      <c r="F2383" s="526"/>
      <c r="G2383" s="526"/>
    </row>
    <row r="2384" spans="3:7" ht="15.75" thickBot="1" x14ac:dyDescent="0.3">
      <c r="C2384" s="527" t="s">
        <v>107</v>
      </c>
      <c r="D2384" s="526"/>
      <c r="E2384" s="526"/>
      <c r="F2384" s="526"/>
      <c r="G2384" s="526"/>
    </row>
    <row r="2385" spans="3:9" ht="15.75" thickBot="1" x14ac:dyDescent="0.3">
      <c r="C2385" s="525" t="s">
        <v>108</v>
      </c>
      <c r="D2385" s="528">
        <f>D2386+D2387+D2388+D2389</f>
        <v>40240</v>
      </c>
      <c r="E2385" s="528">
        <f>E2386+E2387+E2388+E2389</f>
        <v>21269.764999999999</v>
      </c>
      <c r="F2385" s="528">
        <f>F2386+F2387+F2388+F2389</f>
        <v>0</v>
      </c>
      <c r="G2385" s="528">
        <f>G2386+G2387+G2388+G2389</f>
        <v>0</v>
      </c>
    </row>
    <row r="2386" spans="3:9" ht="15.75" thickBot="1" x14ac:dyDescent="0.3">
      <c r="C2386" s="527" t="s">
        <v>51</v>
      </c>
      <c r="D2386" s="526">
        <f>+D2372</f>
        <v>40240</v>
      </c>
      <c r="E2386" s="526">
        <f>+E2372</f>
        <v>21269.764999999999</v>
      </c>
      <c r="F2386" s="526">
        <f>+F2372</f>
        <v>0</v>
      </c>
      <c r="G2386" s="526"/>
    </row>
    <row r="2387" spans="3:9" ht="15.75" thickBot="1" x14ac:dyDescent="0.3">
      <c r="C2387" s="527" t="s">
        <v>105</v>
      </c>
      <c r="D2387" s="526"/>
      <c r="E2387" s="526"/>
      <c r="F2387" s="526"/>
      <c r="G2387" s="526"/>
    </row>
    <row r="2388" spans="3:9" ht="15.75" thickBot="1" x14ac:dyDescent="0.3">
      <c r="C2388" s="527" t="s">
        <v>106</v>
      </c>
      <c r="D2388" s="526"/>
      <c r="E2388" s="526"/>
      <c r="F2388" s="526"/>
      <c r="G2388" s="526"/>
    </row>
    <row r="2389" spans="3:9" ht="15.75" thickBot="1" x14ac:dyDescent="0.3">
      <c r="C2389" s="527" t="s">
        <v>107</v>
      </c>
      <c r="D2389" s="526"/>
      <c r="E2389" s="526"/>
      <c r="F2389" s="526"/>
      <c r="G2389" s="526"/>
    </row>
    <row r="2390" spans="3:9" ht="15.75" thickBot="1" x14ac:dyDescent="0.3">
      <c r="C2390" s="533" t="s">
        <v>184</v>
      </c>
      <c r="D2390" s="528">
        <f>D2380+D2385</f>
        <v>40240</v>
      </c>
      <c r="E2390" s="528">
        <f>E2380+E2385</f>
        <v>21269.764999999999</v>
      </c>
      <c r="F2390" s="528">
        <f>F2380+F2385</f>
        <v>0</v>
      </c>
      <c r="G2390" s="528">
        <f>G2380+G2385</f>
        <v>0</v>
      </c>
    </row>
    <row r="2391" spans="3:9" ht="34.5" thickBot="1" x14ac:dyDescent="0.3">
      <c r="C2391" s="515" t="s">
        <v>185</v>
      </c>
      <c r="D2391" s="586" t="s">
        <v>1105</v>
      </c>
      <c r="E2391" s="586" t="s">
        <v>200</v>
      </c>
      <c r="F2391" s="910" t="s">
        <v>1106</v>
      </c>
      <c r="G2391" s="911"/>
    </row>
    <row r="2392" spans="3:9" ht="21" customHeight="1" thickBot="1" x14ac:dyDescent="0.3">
      <c r="C2392" s="217" t="s">
        <v>38</v>
      </c>
      <c r="D2392" s="778" t="s">
        <v>1104</v>
      </c>
      <c r="E2392" s="779"/>
      <c r="F2392" s="779"/>
      <c r="G2392" s="650"/>
    </row>
    <row r="2393" spans="3:9" ht="15.75" thickBot="1" x14ac:dyDescent="0.3">
      <c r="C2393" s="217" t="s">
        <v>40</v>
      </c>
      <c r="D2393" s="851" t="s">
        <v>747</v>
      </c>
      <c r="E2393" s="852"/>
      <c r="F2393" s="852"/>
      <c r="G2393" s="853"/>
    </row>
    <row r="2394" spans="3:9" x14ac:dyDescent="0.25">
      <c r="C2394" s="854"/>
      <c r="D2394" s="516">
        <v>2020</v>
      </c>
      <c r="E2394" s="516">
        <v>2021</v>
      </c>
      <c r="F2394" s="516">
        <v>2022</v>
      </c>
      <c r="G2394" s="516">
        <v>2023</v>
      </c>
      <c r="I2394" s="2"/>
    </row>
    <row r="2395" spans="3:9" ht="15.75" thickBot="1" x14ac:dyDescent="0.3">
      <c r="C2395" s="855"/>
      <c r="D2395" s="518" t="s">
        <v>16</v>
      </c>
      <c r="E2395" s="518" t="s">
        <v>16</v>
      </c>
      <c r="F2395" s="518" t="s">
        <v>16</v>
      </c>
      <c r="G2395" s="518" t="s">
        <v>16</v>
      </c>
      <c r="I2395" s="2"/>
    </row>
    <row r="2396" spans="3:9" ht="15.75" thickBot="1" x14ac:dyDescent="0.3">
      <c r="C2396" s="217" t="s">
        <v>42</v>
      </c>
      <c r="D2396" s="541">
        <v>0.6</v>
      </c>
      <c r="E2396" s="541">
        <v>0.7</v>
      </c>
      <c r="F2396" s="541"/>
      <c r="G2396" s="217"/>
      <c r="I2396" s="2"/>
    </row>
    <row r="2397" spans="3:9" ht="15.75" thickBot="1" x14ac:dyDescent="0.3">
      <c r="C2397" s="217" t="s">
        <v>43</v>
      </c>
      <c r="D2397" s="522">
        <v>20000</v>
      </c>
      <c r="E2397" s="522">
        <v>25303.277999999998</v>
      </c>
      <c r="F2397" s="522"/>
      <c r="G2397" s="520">
        <f>G2415</f>
        <v>0</v>
      </c>
      <c r="I2397" s="2"/>
    </row>
    <row r="2398" spans="3:9" ht="15.75" thickBot="1" x14ac:dyDescent="0.3">
      <c r="C2398" s="217" t="s">
        <v>44</v>
      </c>
      <c r="D2398" s="520">
        <f>D2397/D2396</f>
        <v>33333.333333333336</v>
      </c>
      <c r="E2398" s="520">
        <f>E2397/E2396</f>
        <v>36147.54</v>
      </c>
      <c r="F2398" s="520" t="e">
        <f>F2397/F2396</f>
        <v>#DIV/0!</v>
      </c>
      <c r="G2398" s="520" t="e">
        <f>G2397/G2396</f>
        <v>#DIV/0!</v>
      </c>
      <c r="I2398" s="545"/>
    </row>
    <row r="2399" spans="3:9" ht="15.75" thickBot="1" x14ac:dyDescent="0.3">
      <c r="C2399" s="217" t="s">
        <v>45</v>
      </c>
      <c r="D2399" s="523" t="e">
        <f t="shared" ref="D2399:G2401" si="91">D2396/C2396-1</f>
        <v>#VALUE!</v>
      </c>
      <c r="E2399" s="523">
        <f t="shared" si="91"/>
        <v>0.16666666666666674</v>
      </c>
      <c r="F2399" s="523">
        <f t="shared" si="91"/>
        <v>-1</v>
      </c>
      <c r="G2399" s="523" t="e">
        <f t="shared" si="91"/>
        <v>#DIV/0!</v>
      </c>
      <c r="I2399" s="2"/>
    </row>
    <row r="2400" spans="3:9" ht="15.75" thickBot="1" x14ac:dyDescent="0.3">
      <c r="C2400" s="217" t="s">
        <v>47</v>
      </c>
      <c r="D2400" s="523" t="e">
        <f t="shared" si="91"/>
        <v>#VALUE!</v>
      </c>
      <c r="E2400" s="523">
        <f t="shared" si="91"/>
        <v>0.2651638999999999</v>
      </c>
      <c r="F2400" s="523">
        <f t="shared" si="91"/>
        <v>-1</v>
      </c>
      <c r="G2400" s="523" t="e">
        <f t="shared" si="91"/>
        <v>#DIV/0!</v>
      </c>
      <c r="I2400" s="2"/>
    </row>
    <row r="2401" spans="3:9" ht="15.75" thickBot="1" x14ac:dyDescent="0.3">
      <c r="C2401" s="217" t="s">
        <v>48</v>
      </c>
      <c r="D2401" s="523" t="e">
        <f t="shared" si="91"/>
        <v>#VALUE!</v>
      </c>
      <c r="E2401" s="523">
        <f t="shared" si="91"/>
        <v>8.4426200000000007E-2</v>
      </c>
      <c r="F2401" s="523" t="e">
        <f t="shared" si="91"/>
        <v>#DIV/0!</v>
      </c>
      <c r="G2401" s="523" t="e">
        <f t="shared" si="91"/>
        <v>#DIV/0!</v>
      </c>
      <c r="I2401" s="2"/>
    </row>
    <row r="2402" spans="3:9" ht="15.75" thickBot="1" x14ac:dyDescent="0.3">
      <c r="C2402" s="856" t="s">
        <v>695</v>
      </c>
      <c r="D2402" s="857"/>
      <c r="E2402" s="857"/>
      <c r="F2402" s="857"/>
      <c r="G2402" s="858"/>
      <c r="I2402" s="2"/>
    </row>
    <row r="2403" spans="3:9" x14ac:dyDescent="0.25">
      <c r="C2403" s="854"/>
      <c r="D2403" s="516">
        <v>2020</v>
      </c>
      <c r="E2403" s="516">
        <v>2021</v>
      </c>
      <c r="F2403" s="516">
        <v>2022</v>
      </c>
      <c r="G2403" s="516">
        <v>2023</v>
      </c>
      <c r="I2403" s="2"/>
    </row>
    <row r="2404" spans="3:9" ht="15.75" thickBot="1" x14ac:dyDescent="0.3">
      <c r="C2404" s="855"/>
      <c r="D2404" s="518" t="s">
        <v>16</v>
      </c>
      <c r="E2404" s="518" t="s">
        <v>16</v>
      </c>
      <c r="F2404" s="518" t="s">
        <v>16</v>
      </c>
      <c r="G2404" s="518" t="s">
        <v>16</v>
      </c>
      <c r="I2404" s="2"/>
    </row>
    <row r="2405" spans="3:9" ht="15.75" thickBot="1" x14ac:dyDescent="0.3">
      <c r="C2405" s="525" t="s">
        <v>104</v>
      </c>
      <c r="D2405" s="526">
        <f>D2406+D2407+D2408+D2409</f>
        <v>0</v>
      </c>
      <c r="E2405" s="526">
        <f>E2406+E2407+E2408+E2409</f>
        <v>0</v>
      </c>
      <c r="F2405" s="526">
        <f>F2406+F2407+F2408+F2409</f>
        <v>0</v>
      </c>
      <c r="G2405" s="526">
        <f>G2406+G2407+G2408+G2409</f>
        <v>0</v>
      </c>
      <c r="I2405" s="2"/>
    </row>
    <row r="2406" spans="3:9" ht="15.75" thickBot="1" x14ac:dyDescent="0.3">
      <c r="C2406" s="527" t="s">
        <v>51</v>
      </c>
      <c r="D2406" s="526"/>
      <c r="E2406" s="526"/>
      <c r="F2406" s="526"/>
      <c r="G2406" s="526"/>
    </row>
    <row r="2407" spans="3:9" ht="15.75" thickBot="1" x14ac:dyDescent="0.3">
      <c r="C2407" s="527" t="s">
        <v>105</v>
      </c>
      <c r="D2407" s="526"/>
      <c r="E2407" s="526"/>
      <c r="F2407" s="526"/>
      <c r="G2407" s="526"/>
    </row>
    <row r="2408" spans="3:9" ht="15.75" thickBot="1" x14ac:dyDescent="0.3">
      <c r="C2408" s="527" t="s">
        <v>106</v>
      </c>
      <c r="D2408" s="526"/>
      <c r="E2408" s="526"/>
      <c r="F2408" s="526"/>
      <c r="G2408" s="526"/>
    </row>
    <row r="2409" spans="3:9" ht="15.75" thickBot="1" x14ac:dyDescent="0.3">
      <c r="C2409" s="527" t="s">
        <v>107</v>
      </c>
      <c r="D2409" s="526"/>
      <c r="E2409" s="526"/>
      <c r="F2409" s="526"/>
      <c r="G2409" s="526"/>
    </row>
    <row r="2410" spans="3:9" ht="15.75" thickBot="1" x14ac:dyDescent="0.3">
      <c r="C2410" s="525" t="s">
        <v>108</v>
      </c>
      <c r="D2410" s="528">
        <f>D2411+D2412+D2413+D2414</f>
        <v>20000</v>
      </c>
      <c r="E2410" s="528">
        <f>E2411+E2412+E2413+E2414</f>
        <v>25303.277999999998</v>
      </c>
      <c r="F2410" s="528">
        <f>F2411+F2412+F2413+F2414</f>
        <v>0</v>
      </c>
      <c r="G2410" s="528">
        <f>G2411+G2412+G2413+G2414</f>
        <v>0</v>
      </c>
    </row>
    <row r="2411" spans="3:9" ht="15.75" thickBot="1" x14ac:dyDescent="0.3">
      <c r="C2411" s="527" t="s">
        <v>51</v>
      </c>
      <c r="D2411" s="526">
        <f>+D2397</f>
        <v>20000</v>
      </c>
      <c r="E2411" s="526">
        <f>+E2397</f>
        <v>25303.277999999998</v>
      </c>
      <c r="F2411" s="526">
        <f>+F2397</f>
        <v>0</v>
      </c>
      <c r="G2411" s="526"/>
    </row>
    <row r="2412" spans="3:9" ht="15.75" thickBot="1" x14ac:dyDescent="0.3">
      <c r="C2412" s="527" t="s">
        <v>105</v>
      </c>
      <c r="D2412" s="526"/>
      <c r="E2412" s="526"/>
      <c r="F2412" s="526"/>
      <c r="G2412" s="526"/>
    </row>
    <row r="2413" spans="3:9" ht="15.75" thickBot="1" x14ac:dyDescent="0.3">
      <c r="C2413" s="527" t="s">
        <v>106</v>
      </c>
      <c r="D2413" s="526"/>
      <c r="E2413" s="526"/>
      <c r="F2413" s="526"/>
      <c r="G2413" s="526"/>
    </row>
    <row r="2414" spans="3:9" ht="15.75" thickBot="1" x14ac:dyDescent="0.3">
      <c r="C2414" s="527" t="s">
        <v>107</v>
      </c>
      <c r="D2414" s="526"/>
      <c r="E2414" s="526"/>
      <c r="F2414" s="526"/>
      <c r="G2414" s="526"/>
    </row>
    <row r="2415" spans="3:9" ht="15.75" thickBot="1" x14ac:dyDescent="0.3">
      <c r="C2415" s="533" t="s">
        <v>190</v>
      </c>
      <c r="D2415" s="528">
        <f>D2405+D2410</f>
        <v>20000</v>
      </c>
      <c r="E2415" s="528">
        <f>E2405+E2410</f>
        <v>25303.277999999998</v>
      </c>
      <c r="F2415" s="528">
        <f>F2405+F2410</f>
        <v>0</v>
      </c>
      <c r="G2415" s="528">
        <f>G2405+G2410</f>
        <v>0</v>
      </c>
    </row>
    <row r="2416" spans="3:9" ht="34.5" thickBot="1" x14ac:dyDescent="0.3">
      <c r="C2416" s="515" t="s">
        <v>191</v>
      </c>
      <c r="D2416" s="586" t="s">
        <v>1107</v>
      </c>
      <c r="E2416" s="586" t="s">
        <v>200</v>
      </c>
      <c r="F2416" s="910" t="s">
        <v>1108</v>
      </c>
      <c r="G2416" s="911"/>
    </row>
    <row r="2417" spans="3:9" ht="28.15" customHeight="1" thickBot="1" x14ac:dyDescent="0.3">
      <c r="C2417" s="217" t="s">
        <v>38</v>
      </c>
      <c r="D2417" s="778" t="s">
        <v>1109</v>
      </c>
      <c r="E2417" s="779"/>
      <c r="F2417" s="779"/>
      <c r="G2417" s="650"/>
    </row>
    <row r="2418" spans="3:9" ht="15.75" thickBot="1" x14ac:dyDescent="0.3">
      <c r="C2418" s="217" t="s">
        <v>40</v>
      </c>
      <c r="D2418" s="851" t="s">
        <v>747</v>
      </c>
      <c r="E2418" s="852"/>
      <c r="F2418" s="852"/>
      <c r="G2418" s="853"/>
      <c r="I2418" s="2"/>
    </row>
    <row r="2419" spans="3:9" x14ac:dyDescent="0.25">
      <c r="C2419" s="854"/>
      <c r="D2419" s="516">
        <v>2020</v>
      </c>
      <c r="E2419" s="516">
        <v>2021</v>
      </c>
      <c r="F2419" s="516">
        <v>2022</v>
      </c>
      <c r="G2419" s="516">
        <v>2023</v>
      </c>
      <c r="I2419" s="2"/>
    </row>
    <row r="2420" spans="3:9" ht="15.75" thickBot="1" x14ac:dyDescent="0.3">
      <c r="C2420" s="855"/>
      <c r="D2420" s="518" t="s">
        <v>16</v>
      </c>
      <c r="E2420" s="518" t="s">
        <v>16</v>
      </c>
      <c r="F2420" s="518" t="s">
        <v>16</v>
      </c>
      <c r="G2420" s="518" t="s">
        <v>16</v>
      </c>
      <c r="I2420" s="2"/>
    </row>
    <row r="2421" spans="3:9" ht="15.75" thickBot="1" x14ac:dyDescent="0.3">
      <c r="C2421" s="217" t="s">
        <v>42</v>
      </c>
      <c r="D2421" s="541">
        <v>0.6</v>
      </c>
      <c r="E2421" s="541"/>
      <c r="F2421" s="541">
        <v>0</v>
      </c>
      <c r="G2421" s="217"/>
      <c r="I2421" s="2"/>
    </row>
    <row r="2422" spans="3:9" ht="15.75" thickBot="1" x14ac:dyDescent="0.3">
      <c r="C2422" s="217" t="s">
        <v>43</v>
      </c>
      <c r="D2422" s="522">
        <v>15122.647999999999</v>
      </c>
      <c r="E2422" s="522"/>
      <c r="F2422" s="522">
        <v>0</v>
      </c>
      <c r="G2422" s="520">
        <f>G2440</f>
        <v>0</v>
      </c>
      <c r="I2422" s="2"/>
    </row>
    <row r="2423" spans="3:9" ht="15.75" thickBot="1" x14ac:dyDescent="0.3">
      <c r="C2423" s="217" t="s">
        <v>44</v>
      </c>
      <c r="D2423" s="520">
        <f>D2422/D2421</f>
        <v>25204.413333333334</v>
      </c>
      <c r="E2423" s="520" t="e">
        <f>E2422/E2421</f>
        <v>#DIV/0!</v>
      </c>
      <c r="F2423" s="520" t="e">
        <f>F2422/F2421</f>
        <v>#DIV/0!</v>
      </c>
      <c r="G2423" s="520" t="e">
        <f>G2422/G2421</f>
        <v>#DIV/0!</v>
      </c>
      <c r="I2423" s="545"/>
    </row>
    <row r="2424" spans="3:9" ht="15.75" thickBot="1" x14ac:dyDescent="0.3">
      <c r="C2424" s="217" t="s">
        <v>45</v>
      </c>
      <c r="D2424" s="523" t="e">
        <f t="shared" ref="D2424:G2426" si="92">D2421/C2421-1</f>
        <v>#VALUE!</v>
      </c>
      <c r="E2424" s="523">
        <f t="shared" si="92"/>
        <v>-1</v>
      </c>
      <c r="F2424" s="523" t="e">
        <f t="shared" si="92"/>
        <v>#DIV/0!</v>
      </c>
      <c r="G2424" s="523" t="e">
        <f t="shared" si="92"/>
        <v>#DIV/0!</v>
      </c>
      <c r="I2424" s="2"/>
    </row>
    <row r="2425" spans="3:9" ht="15.75" thickBot="1" x14ac:dyDescent="0.3">
      <c r="C2425" s="217" t="s">
        <v>47</v>
      </c>
      <c r="D2425" s="523" t="e">
        <f t="shared" si="92"/>
        <v>#VALUE!</v>
      </c>
      <c r="E2425" s="523">
        <f t="shared" si="92"/>
        <v>-1</v>
      </c>
      <c r="F2425" s="523" t="e">
        <f t="shared" si="92"/>
        <v>#DIV/0!</v>
      </c>
      <c r="G2425" s="523" t="e">
        <f t="shared" si="92"/>
        <v>#DIV/0!</v>
      </c>
      <c r="I2425" s="2"/>
    </row>
    <row r="2426" spans="3:9" ht="15.75" thickBot="1" x14ac:dyDescent="0.3">
      <c r="C2426" s="217" t="s">
        <v>48</v>
      </c>
      <c r="D2426" s="523" t="e">
        <f t="shared" si="92"/>
        <v>#VALUE!</v>
      </c>
      <c r="E2426" s="523" t="e">
        <f t="shared" si="92"/>
        <v>#DIV/0!</v>
      </c>
      <c r="F2426" s="523" t="e">
        <f t="shared" si="92"/>
        <v>#DIV/0!</v>
      </c>
      <c r="G2426" s="523" t="e">
        <f t="shared" si="92"/>
        <v>#DIV/0!</v>
      </c>
      <c r="I2426" s="2"/>
    </row>
    <row r="2427" spans="3:9" ht="15.75" thickBot="1" x14ac:dyDescent="0.3">
      <c r="C2427" s="856" t="s">
        <v>701</v>
      </c>
      <c r="D2427" s="857"/>
      <c r="E2427" s="857"/>
      <c r="F2427" s="857"/>
      <c r="G2427" s="858"/>
      <c r="I2427" s="2"/>
    </row>
    <row r="2428" spans="3:9" x14ac:dyDescent="0.25">
      <c r="C2428" s="854"/>
      <c r="D2428" s="516">
        <v>2020</v>
      </c>
      <c r="E2428" s="516">
        <v>2021</v>
      </c>
      <c r="F2428" s="516">
        <v>2022</v>
      </c>
      <c r="G2428" s="516">
        <v>2023</v>
      </c>
      <c r="I2428" s="2"/>
    </row>
    <row r="2429" spans="3:9" ht="15.75" thickBot="1" x14ac:dyDescent="0.3">
      <c r="C2429" s="855"/>
      <c r="D2429" s="518" t="s">
        <v>16</v>
      </c>
      <c r="E2429" s="518" t="s">
        <v>16</v>
      </c>
      <c r="F2429" s="518" t="s">
        <v>16</v>
      </c>
      <c r="G2429" s="518" t="s">
        <v>16</v>
      </c>
    </row>
    <row r="2430" spans="3:9" ht="15.75" thickBot="1" x14ac:dyDescent="0.3">
      <c r="C2430" s="525" t="s">
        <v>104</v>
      </c>
      <c r="D2430" s="526">
        <f>D2431+D2432+D2433+D2434</f>
        <v>0</v>
      </c>
      <c r="E2430" s="526">
        <f>E2431+E2432+E2433+E2434</f>
        <v>0</v>
      </c>
      <c r="F2430" s="526">
        <f>F2431+F2432+F2433+F2434</f>
        <v>0</v>
      </c>
      <c r="G2430" s="526">
        <f>G2431+G2432+G2433+G2434</f>
        <v>0</v>
      </c>
    </row>
    <row r="2431" spans="3:9" ht="15.75" thickBot="1" x14ac:dyDescent="0.3">
      <c r="C2431" s="527" t="s">
        <v>51</v>
      </c>
      <c r="D2431" s="526"/>
      <c r="E2431" s="526"/>
      <c r="F2431" s="526"/>
      <c r="G2431" s="526"/>
    </row>
    <row r="2432" spans="3:9" ht="15.75" thickBot="1" x14ac:dyDescent="0.3">
      <c r="C2432" s="527" t="s">
        <v>105</v>
      </c>
      <c r="D2432" s="526"/>
      <c r="E2432" s="526"/>
      <c r="F2432" s="526"/>
      <c r="G2432" s="526"/>
    </row>
    <row r="2433" spans="2:9" ht="15.75" thickBot="1" x14ac:dyDescent="0.3">
      <c r="C2433" s="527" t="s">
        <v>106</v>
      </c>
      <c r="D2433" s="526"/>
      <c r="E2433" s="526"/>
      <c r="F2433" s="526"/>
      <c r="G2433" s="526"/>
    </row>
    <row r="2434" spans="2:9" ht="15.75" thickBot="1" x14ac:dyDescent="0.3">
      <c r="C2434" s="527" t="s">
        <v>107</v>
      </c>
      <c r="D2434" s="526"/>
      <c r="E2434" s="526"/>
      <c r="F2434" s="526"/>
      <c r="G2434" s="526"/>
    </row>
    <row r="2435" spans="2:9" ht="15.75" thickBot="1" x14ac:dyDescent="0.3">
      <c r="C2435" s="525" t="s">
        <v>108</v>
      </c>
      <c r="D2435" s="528">
        <f>D2436+D2437+D2438+D2439</f>
        <v>15122.647999999999</v>
      </c>
      <c r="E2435" s="528">
        <f>E2436+E2437+E2438+E2439</f>
        <v>0</v>
      </c>
      <c r="F2435" s="528">
        <f>F2436+F2437+F2438+F2439</f>
        <v>0</v>
      </c>
      <c r="G2435" s="528">
        <f>G2436+G2437+G2438+G2439</f>
        <v>0</v>
      </c>
    </row>
    <row r="2436" spans="2:9" ht="15.75" thickBot="1" x14ac:dyDescent="0.3">
      <c r="C2436" s="527" t="s">
        <v>51</v>
      </c>
      <c r="D2436" s="526">
        <f>+D2422</f>
        <v>15122.647999999999</v>
      </c>
      <c r="E2436" s="526">
        <f>+E2422</f>
        <v>0</v>
      </c>
      <c r="F2436" s="526">
        <f>+F2422</f>
        <v>0</v>
      </c>
      <c r="G2436" s="526"/>
    </row>
    <row r="2437" spans="2:9" ht="15.75" thickBot="1" x14ac:dyDescent="0.3">
      <c r="C2437" s="527" t="s">
        <v>105</v>
      </c>
      <c r="D2437" s="526"/>
      <c r="E2437" s="526"/>
      <c r="F2437" s="526"/>
      <c r="G2437" s="526"/>
    </row>
    <row r="2438" spans="2:9" ht="15.75" thickBot="1" x14ac:dyDescent="0.3">
      <c r="C2438" s="527" t="s">
        <v>106</v>
      </c>
      <c r="D2438" s="526"/>
      <c r="E2438" s="526"/>
      <c r="F2438" s="526"/>
      <c r="G2438" s="526"/>
    </row>
    <row r="2439" spans="2:9" ht="15.75" thickBot="1" x14ac:dyDescent="0.3">
      <c r="C2439" s="527" t="s">
        <v>107</v>
      </c>
      <c r="D2439" s="526"/>
      <c r="E2439" s="526"/>
      <c r="F2439" s="526"/>
      <c r="G2439" s="526"/>
    </row>
    <row r="2440" spans="2:9" ht="15.75" thickBot="1" x14ac:dyDescent="0.3">
      <c r="C2440" s="533" t="s">
        <v>196</v>
      </c>
      <c r="D2440" s="528">
        <f>D2430+D2435</f>
        <v>15122.647999999999</v>
      </c>
      <c r="E2440" s="528">
        <f>E2430+E2435</f>
        <v>0</v>
      </c>
      <c r="F2440" s="528">
        <f>F2430+F2435</f>
        <v>0</v>
      </c>
      <c r="G2440" s="528">
        <f>G2430+G2435</f>
        <v>0</v>
      </c>
    </row>
    <row r="2441" spans="2:9" ht="34.5" thickBot="1" x14ac:dyDescent="0.3">
      <c r="C2441" s="515" t="s">
        <v>283</v>
      </c>
      <c r="D2441" s="586" t="s">
        <v>1110</v>
      </c>
      <c r="E2441" s="586" t="s">
        <v>200</v>
      </c>
      <c r="F2441" s="910" t="s">
        <v>1111</v>
      </c>
      <c r="G2441" s="911"/>
    </row>
    <row r="2442" spans="2:9" ht="31.9" customHeight="1" thickBot="1" x14ac:dyDescent="0.3">
      <c r="C2442" s="217" t="s">
        <v>38</v>
      </c>
      <c r="D2442" s="778" t="s">
        <v>1112</v>
      </c>
      <c r="E2442" s="779"/>
      <c r="F2442" s="779"/>
      <c r="G2442" s="650"/>
    </row>
    <row r="2443" spans="2:9" ht="15.75" thickBot="1" x14ac:dyDescent="0.3">
      <c r="C2443" s="217" t="s">
        <v>40</v>
      </c>
      <c r="D2443" s="851" t="s">
        <v>747</v>
      </c>
      <c r="E2443" s="852"/>
      <c r="F2443" s="852"/>
      <c r="G2443" s="853"/>
    </row>
    <row r="2444" spans="2:9" x14ac:dyDescent="0.25">
      <c r="C2444" s="854"/>
      <c r="D2444" s="516">
        <v>2020</v>
      </c>
      <c r="E2444" s="516">
        <v>2021</v>
      </c>
      <c r="F2444" s="516">
        <v>2022</v>
      </c>
      <c r="G2444" s="516">
        <v>2023</v>
      </c>
    </row>
    <row r="2445" spans="2:9" ht="15.75" thickBot="1" x14ac:dyDescent="0.3">
      <c r="C2445" s="855"/>
      <c r="D2445" s="518" t="s">
        <v>16</v>
      </c>
      <c r="E2445" s="518" t="s">
        <v>16</v>
      </c>
      <c r="F2445" s="518" t="s">
        <v>16</v>
      </c>
      <c r="G2445" s="518" t="s">
        <v>16</v>
      </c>
      <c r="I2445" s="2"/>
    </row>
    <row r="2446" spans="2:9" ht="15.75" thickBot="1" x14ac:dyDescent="0.3">
      <c r="B2446" s="507"/>
      <c r="C2446" s="553" t="s">
        <v>42</v>
      </c>
      <c r="D2446" s="565">
        <v>0.8</v>
      </c>
      <c r="E2446" s="565">
        <v>0</v>
      </c>
      <c r="F2446" s="565"/>
      <c r="G2446" s="553"/>
      <c r="I2446" s="2"/>
    </row>
    <row r="2447" spans="2:9" ht="15.75" thickBot="1" x14ac:dyDescent="0.3">
      <c r="B2447" s="507"/>
      <c r="C2447" s="553" t="s">
        <v>43</v>
      </c>
      <c r="D2447" s="522">
        <v>50794.328999999998</v>
      </c>
      <c r="E2447" s="522">
        <v>10000</v>
      </c>
      <c r="F2447" s="522"/>
      <c r="G2447" s="522">
        <f>G2465</f>
        <v>0</v>
      </c>
      <c r="I2447" s="589"/>
    </row>
    <row r="2448" spans="2:9" ht="15.75" thickBot="1" x14ac:dyDescent="0.3">
      <c r="C2448" s="217" t="s">
        <v>44</v>
      </c>
      <c r="D2448" s="520">
        <f>D2447/D2446</f>
        <v>63492.911249999997</v>
      </c>
      <c r="E2448" s="520" t="e">
        <f>E2447/E2446</f>
        <v>#DIV/0!</v>
      </c>
      <c r="F2448" s="520" t="e">
        <f>F2447/F2446</f>
        <v>#DIV/0!</v>
      </c>
      <c r="G2448" s="520" t="e">
        <f>G2447/G2446</f>
        <v>#DIV/0!</v>
      </c>
      <c r="I2448" s="545"/>
    </row>
    <row r="2449" spans="3:9" ht="15.75" thickBot="1" x14ac:dyDescent="0.3">
      <c r="C2449" s="217" t="s">
        <v>45</v>
      </c>
      <c r="D2449" s="523" t="e">
        <f t="shared" ref="D2449:G2451" si="93">D2446/C2446-1</f>
        <v>#VALUE!</v>
      </c>
      <c r="E2449" s="523">
        <f t="shared" si="93"/>
        <v>-1</v>
      </c>
      <c r="F2449" s="523" t="e">
        <f t="shared" si="93"/>
        <v>#DIV/0!</v>
      </c>
      <c r="G2449" s="523" t="e">
        <f t="shared" si="93"/>
        <v>#DIV/0!</v>
      </c>
      <c r="I2449" s="2"/>
    </row>
    <row r="2450" spans="3:9" ht="15.75" thickBot="1" x14ac:dyDescent="0.3">
      <c r="C2450" s="217" t="s">
        <v>47</v>
      </c>
      <c r="D2450" s="523" t="e">
        <f t="shared" si="93"/>
        <v>#VALUE!</v>
      </c>
      <c r="E2450" s="523">
        <f t="shared" si="93"/>
        <v>-0.80312762867681542</v>
      </c>
      <c r="F2450" s="523">
        <f t="shared" si="93"/>
        <v>-1</v>
      </c>
      <c r="G2450" s="523" t="e">
        <f t="shared" si="93"/>
        <v>#DIV/0!</v>
      </c>
      <c r="I2450" s="2"/>
    </row>
    <row r="2451" spans="3:9" ht="15.75" thickBot="1" x14ac:dyDescent="0.3">
      <c r="C2451" s="217" t="s">
        <v>48</v>
      </c>
      <c r="D2451" s="523" t="e">
        <f t="shared" si="93"/>
        <v>#VALUE!</v>
      </c>
      <c r="E2451" s="523" t="e">
        <f t="shared" si="93"/>
        <v>#DIV/0!</v>
      </c>
      <c r="F2451" s="523" t="e">
        <f t="shared" si="93"/>
        <v>#DIV/0!</v>
      </c>
      <c r="G2451" s="523" t="e">
        <f t="shared" si="93"/>
        <v>#DIV/0!</v>
      </c>
      <c r="I2451" s="2"/>
    </row>
    <row r="2452" spans="3:9" ht="15.75" thickBot="1" x14ac:dyDescent="0.3">
      <c r="C2452" s="856" t="s">
        <v>707</v>
      </c>
      <c r="D2452" s="857"/>
      <c r="E2452" s="857"/>
      <c r="F2452" s="857"/>
      <c r="G2452" s="858"/>
      <c r="I2452" s="2"/>
    </row>
    <row r="2453" spans="3:9" x14ac:dyDescent="0.25">
      <c r="C2453" s="854"/>
      <c r="D2453" s="516">
        <v>2020</v>
      </c>
      <c r="E2453" s="516">
        <v>2021</v>
      </c>
      <c r="F2453" s="516">
        <v>2022</v>
      </c>
      <c r="G2453" s="516">
        <v>2023</v>
      </c>
      <c r="I2453" s="2"/>
    </row>
    <row r="2454" spans="3:9" ht="15.75" thickBot="1" x14ac:dyDescent="0.3">
      <c r="C2454" s="855"/>
      <c r="D2454" s="518" t="s">
        <v>16</v>
      </c>
      <c r="E2454" s="518" t="s">
        <v>16</v>
      </c>
      <c r="F2454" s="518" t="s">
        <v>16</v>
      </c>
      <c r="G2454" s="518" t="s">
        <v>16</v>
      </c>
      <c r="I2454" s="2"/>
    </row>
    <row r="2455" spans="3:9" ht="15.75" thickBot="1" x14ac:dyDescent="0.3">
      <c r="C2455" s="525" t="s">
        <v>104</v>
      </c>
      <c r="D2455" s="526">
        <f>D2456+D2457+D2458+D2459</f>
        <v>0</v>
      </c>
      <c r="E2455" s="526">
        <f>E2456+E2457+E2458+E2459</f>
        <v>0</v>
      </c>
      <c r="F2455" s="526">
        <f>F2456+F2457+F2458+F2459</f>
        <v>0</v>
      </c>
      <c r="G2455" s="526">
        <f>G2456+G2457+G2458+G2459</f>
        <v>0</v>
      </c>
      <c r="I2455" s="2"/>
    </row>
    <row r="2456" spans="3:9" ht="15.75" thickBot="1" x14ac:dyDescent="0.3">
      <c r="C2456" s="527" t="s">
        <v>51</v>
      </c>
      <c r="D2456" s="526"/>
      <c r="E2456" s="526"/>
      <c r="F2456" s="526"/>
      <c r="G2456" s="526"/>
      <c r="I2456" s="2"/>
    </row>
    <row r="2457" spans="3:9" ht="15.75" thickBot="1" x14ac:dyDescent="0.3">
      <c r="C2457" s="527" t="s">
        <v>105</v>
      </c>
      <c r="D2457" s="526"/>
      <c r="E2457" s="526"/>
      <c r="F2457" s="526"/>
      <c r="G2457" s="526"/>
      <c r="I2457" s="2"/>
    </row>
    <row r="2458" spans="3:9" ht="15.75" thickBot="1" x14ac:dyDescent="0.3">
      <c r="C2458" s="527" t="s">
        <v>106</v>
      </c>
      <c r="D2458" s="526"/>
      <c r="E2458" s="526"/>
      <c r="F2458" s="526"/>
      <c r="G2458" s="526"/>
    </row>
    <row r="2459" spans="3:9" ht="15.75" thickBot="1" x14ac:dyDescent="0.3">
      <c r="C2459" s="527" t="s">
        <v>107</v>
      </c>
      <c r="D2459" s="526"/>
      <c r="E2459" s="526"/>
      <c r="F2459" s="526"/>
      <c r="G2459" s="526"/>
    </row>
    <row r="2460" spans="3:9" ht="15.75" thickBot="1" x14ac:dyDescent="0.3">
      <c r="C2460" s="525" t="s">
        <v>108</v>
      </c>
      <c r="D2460" s="528">
        <f>D2461+D2462+D2463+D2464</f>
        <v>50794.328999999998</v>
      </c>
      <c r="E2460" s="528">
        <f>E2461+E2462+E2463+E2464</f>
        <v>10000</v>
      </c>
      <c r="F2460" s="528">
        <f>F2461+F2462+F2463+F2464</f>
        <v>0</v>
      </c>
      <c r="G2460" s="528">
        <f>G2461+G2462+G2463+G2464</f>
        <v>0</v>
      </c>
    </row>
    <row r="2461" spans="3:9" ht="15.75" thickBot="1" x14ac:dyDescent="0.3">
      <c r="C2461" s="527" t="s">
        <v>51</v>
      </c>
      <c r="D2461" s="526">
        <f>+D2447</f>
        <v>50794.328999999998</v>
      </c>
      <c r="E2461" s="526">
        <f>+E2447</f>
        <v>10000</v>
      </c>
      <c r="F2461" s="526">
        <f>+F2447</f>
        <v>0</v>
      </c>
      <c r="G2461" s="526"/>
    </row>
    <row r="2462" spans="3:9" ht="15.75" thickBot="1" x14ac:dyDescent="0.3">
      <c r="C2462" s="527" t="s">
        <v>105</v>
      </c>
      <c r="D2462" s="526"/>
      <c r="E2462" s="526"/>
      <c r="F2462" s="526"/>
      <c r="G2462" s="526"/>
    </row>
    <row r="2463" spans="3:9" ht="15.75" thickBot="1" x14ac:dyDescent="0.3">
      <c r="C2463" s="527" t="s">
        <v>106</v>
      </c>
      <c r="D2463" s="526"/>
      <c r="E2463" s="526"/>
      <c r="F2463" s="526"/>
      <c r="G2463" s="526"/>
    </row>
    <row r="2464" spans="3:9" ht="15.75" thickBot="1" x14ac:dyDescent="0.3">
      <c r="C2464" s="527" t="s">
        <v>107</v>
      </c>
      <c r="D2464" s="526"/>
      <c r="E2464" s="526"/>
      <c r="F2464" s="526"/>
      <c r="G2464" s="526"/>
    </row>
    <row r="2465" spans="3:9" ht="15.75" thickBot="1" x14ac:dyDescent="0.3">
      <c r="C2465" s="533" t="s">
        <v>240</v>
      </c>
      <c r="D2465" s="528">
        <f>D2455+D2460</f>
        <v>50794.328999999998</v>
      </c>
      <c r="E2465" s="528">
        <f>E2455+E2460</f>
        <v>10000</v>
      </c>
      <c r="F2465" s="528">
        <f>F2455+F2460</f>
        <v>0</v>
      </c>
      <c r="G2465" s="528">
        <f>G2455+G2460</f>
        <v>0</v>
      </c>
    </row>
    <row r="2466" spans="3:9" ht="34.5" thickBot="1" x14ac:dyDescent="0.3">
      <c r="C2466" s="515" t="s">
        <v>243</v>
      </c>
      <c r="D2466" s="586" t="s">
        <v>1113</v>
      </c>
      <c r="E2466" s="586" t="s">
        <v>200</v>
      </c>
      <c r="F2466" s="910" t="s">
        <v>1114</v>
      </c>
      <c r="G2466" s="911"/>
    </row>
    <row r="2467" spans="3:9" ht="37.9" customHeight="1" thickBot="1" x14ac:dyDescent="0.3">
      <c r="C2467" s="217" t="s">
        <v>38</v>
      </c>
      <c r="D2467" s="778" t="s">
        <v>1115</v>
      </c>
      <c r="E2467" s="779"/>
      <c r="F2467" s="779"/>
      <c r="G2467" s="650"/>
    </row>
    <row r="2468" spans="3:9" ht="15.75" thickBot="1" x14ac:dyDescent="0.3">
      <c r="C2468" s="217" t="s">
        <v>40</v>
      </c>
      <c r="D2468" s="851" t="s">
        <v>747</v>
      </c>
      <c r="E2468" s="852"/>
      <c r="F2468" s="852"/>
      <c r="G2468" s="853"/>
    </row>
    <row r="2469" spans="3:9" x14ac:dyDescent="0.25">
      <c r="C2469" s="854"/>
      <c r="D2469" s="516">
        <v>2020</v>
      </c>
      <c r="E2469" s="516">
        <v>2021</v>
      </c>
      <c r="F2469" s="516">
        <v>2022</v>
      </c>
      <c r="G2469" s="516">
        <v>2023</v>
      </c>
    </row>
    <row r="2470" spans="3:9" ht="15.75" thickBot="1" x14ac:dyDescent="0.3">
      <c r="C2470" s="855"/>
      <c r="D2470" s="518" t="s">
        <v>16</v>
      </c>
      <c r="E2470" s="518" t="s">
        <v>16</v>
      </c>
      <c r="F2470" s="518" t="s">
        <v>16</v>
      </c>
      <c r="G2470" s="518" t="s">
        <v>16</v>
      </c>
      <c r="I2470" s="2"/>
    </row>
    <row r="2471" spans="3:9" ht="15.75" thickBot="1" x14ac:dyDescent="0.3">
      <c r="C2471" s="217" t="s">
        <v>42</v>
      </c>
      <c r="D2471" s="541">
        <v>0.3</v>
      </c>
      <c r="E2471" s="541"/>
      <c r="F2471" s="541">
        <v>0</v>
      </c>
      <c r="G2471" s="217"/>
      <c r="I2471" s="2"/>
    </row>
    <row r="2472" spans="3:9" ht="15.75" thickBot="1" x14ac:dyDescent="0.3">
      <c r="C2472" s="217" t="s">
        <v>43</v>
      </c>
      <c r="D2472" s="522">
        <v>35727.311999999998</v>
      </c>
      <c r="E2472" s="522"/>
      <c r="F2472" s="522">
        <v>0</v>
      </c>
      <c r="G2472" s="520">
        <f>G2490</f>
        <v>0</v>
      </c>
      <c r="I2472" s="591"/>
    </row>
    <row r="2473" spans="3:9" ht="15.75" thickBot="1" x14ac:dyDescent="0.3">
      <c r="C2473" s="217" t="s">
        <v>44</v>
      </c>
      <c r="D2473" s="520">
        <f>D2472/D2471</f>
        <v>119091.04</v>
      </c>
      <c r="E2473" s="520" t="e">
        <f>E2472/E2471</f>
        <v>#DIV/0!</v>
      </c>
      <c r="F2473" s="520" t="e">
        <f>F2472/F2471</f>
        <v>#DIV/0!</v>
      </c>
      <c r="G2473" s="520" t="e">
        <f>G2472/G2471</f>
        <v>#DIV/0!</v>
      </c>
      <c r="I2473" s="545"/>
    </row>
    <row r="2474" spans="3:9" ht="15.75" thickBot="1" x14ac:dyDescent="0.3">
      <c r="C2474" s="217" t="s">
        <v>45</v>
      </c>
      <c r="D2474" s="523" t="e">
        <f t="shared" ref="D2474:G2476" si="94">D2471/C2471-1</f>
        <v>#VALUE!</v>
      </c>
      <c r="E2474" s="523">
        <f t="shared" si="94"/>
        <v>-1</v>
      </c>
      <c r="F2474" s="523" t="e">
        <f t="shared" si="94"/>
        <v>#DIV/0!</v>
      </c>
      <c r="G2474" s="523" t="e">
        <f t="shared" si="94"/>
        <v>#DIV/0!</v>
      </c>
      <c r="I2474" s="2"/>
    </row>
    <row r="2475" spans="3:9" ht="15.75" thickBot="1" x14ac:dyDescent="0.3">
      <c r="C2475" s="217" t="s">
        <v>47</v>
      </c>
      <c r="D2475" s="523" t="e">
        <f t="shared" si="94"/>
        <v>#VALUE!</v>
      </c>
      <c r="E2475" s="523">
        <f t="shared" si="94"/>
        <v>-1</v>
      </c>
      <c r="F2475" s="523" t="e">
        <f t="shared" si="94"/>
        <v>#DIV/0!</v>
      </c>
      <c r="G2475" s="523" t="e">
        <f t="shared" si="94"/>
        <v>#DIV/0!</v>
      </c>
      <c r="I2475" s="2"/>
    </row>
    <row r="2476" spans="3:9" ht="15.75" thickBot="1" x14ac:dyDescent="0.3">
      <c r="C2476" s="217" t="s">
        <v>48</v>
      </c>
      <c r="D2476" s="523" t="e">
        <f t="shared" si="94"/>
        <v>#VALUE!</v>
      </c>
      <c r="E2476" s="523" t="e">
        <f t="shared" si="94"/>
        <v>#DIV/0!</v>
      </c>
      <c r="F2476" s="523" t="e">
        <f t="shared" si="94"/>
        <v>#DIV/0!</v>
      </c>
      <c r="G2476" s="523" t="e">
        <f t="shared" si="94"/>
        <v>#DIV/0!</v>
      </c>
    </row>
    <row r="2477" spans="3:9" ht="15.75" thickBot="1" x14ac:dyDescent="0.3">
      <c r="C2477" s="856" t="s">
        <v>748</v>
      </c>
      <c r="D2477" s="857"/>
      <c r="E2477" s="857"/>
      <c r="F2477" s="857"/>
      <c r="G2477" s="858"/>
    </row>
    <row r="2478" spans="3:9" x14ac:dyDescent="0.25">
      <c r="C2478" s="854"/>
      <c r="D2478" s="516">
        <v>2020</v>
      </c>
      <c r="E2478" s="516">
        <v>2021</v>
      </c>
      <c r="F2478" s="516">
        <v>2022</v>
      </c>
      <c r="G2478" s="516">
        <v>2023</v>
      </c>
    </row>
    <row r="2479" spans="3:9" ht="15.75" thickBot="1" x14ac:dyDescent="0.3">
      <c r="C2479" s="855"/>
      <c r="D2479" s="518" t="s">
        <v>16</v>
      </c>
      <c r="E2479" s="518" t="s">
        <v>16</v>
      </c>
      <c r="F2479" s="518" t="s">
        <v>16</v>
      </c>
      <c r="G2479" s="518" t="s">
        <v>16</v>
      </c>
    </row>
    <row r="2480" spans="3:9" ht="15.75" thickBot="1" x14ac:dyDescent="0.3">
      <c r="C2480" s="525" t="s">
        <v>104</v>
      </c>
      <c r="D2480" s="526">
        <f>D2481+D2482+D2483+D2484</f>
        <v>0</v>
      </c>
      <c r="E2480" s="526">
        <f>E2481+E2482+E2483+E2484</f>
        <v>0</v>
      </c>
      <c r="F2480" s="526">
        <f>F2481+F2482+F2483+F2484</f>
        <v>0</v>
      </c>
      <c r="G2480" s="526">
        <f>G2481+G2482+G2483+G2484</f>
        <v>0</v>
      </c>
    </row>
    <row r="2481" spans="3:7" ht="15.75" thickBot="1" x14ac:dyDescent="0.3">
      <c r="C2481" s="527" t="s">
        <v>51</v>
      </c>
      <c r="D2481" s="526"/>
      <c r="E2481" s="526"/>
      <c r="F2481" s="526"/>
      <c r="G2481" s="526"/>
    </row>
    <row r="2482" spans="3:7" ht="15.75" thickBot="1" x14ac:dyDescent="0.3">
      <c r="C2482" s="527" t="s">
        <v>105</v>
      </c>
      <c r="D2482" s="526"/>
      <c r="E2482" s="526"/>
      <c r="F2482" s="526"/>
      <c r="G2482" s="526"/>
    </row>
    <row r="2483" spans="3:7" ht="15.75" thickBot="1" x14ac:dyDescent="0.3">
      <c r="C2483" s="527" t="s">
        <v>106</v>
      </c>
      <c r="D2483" s="526"/>
      <c r="E2483" s="526"/>
      <c r="F2483" s="526"/>
      <c r="G2483" s="526"/>
    </row>
    <row r="2484" spans="3:7" ht="15.75" thickBot="1" x14ac:dyDescent="0.3">
      <c r="C2484" s="527" t="s">
        <v>107</v>
      </c>
      <c r="D2484" s="526"/>
      <c r="E2484" s="526"/>
      <c r="F2484" s="526"/>
      <c r="G2484" s="526"/>
    </row>
    <row r="2485" spans="3:7" ht="15.75" thickBot="1" x14ac:dyDescent="0.3">
      <c r="C2485" s="525" t="s">
        <v>108</v>
      </c>
      <c r="D2485" s="528">
        <f>D2486+D2487+D2488+D2489</f>
        <v>35727.311999999998</v>
      </c>
      <c r="E2485" s="528">
        <f>E2486+E2487+E2488+E2489</f>
        <v>0</v>
      </c>
      <c r="F2485" s="528">
        <f>F2486+F2487+F2488+F2489</f>
        <v>0</v>
      </c>
      <c r="G2485" s="528">
        <f>G2486+G2487+G2488+G2489</f>
        <v>0</v>
      </c>
    </row>
    <row r="2486" spans="3:7" ht="15.75" thickBot="1" x14ac:dyDescent="0.3">
      <c r="C2486" s="527" t="s">
        <v>51</v>
      </c>
      <c r="D2486" s="526">
        <f>+D2472</f>
        <v>35727.311999999998</v>
      </c>
      <c r="E2486" s="526">
        <f>+E2472</f>
        <v>0</v>
      </c>
      <c r="F2486" s="526">
        <f>+F2472</f>
        <v>0</v>
      </c>
      <c r="G2486" s="526"/>
    </row>
    <row r="2487" spans="3:7" ht="15.75" thickBot="1" x14ac:dyDescent="0.3">
      <c r="C2487" s="527" t="s">
        <v>105</v>
      </c>
      <c r="D2487" s="526"/>
      <c r="E2487" s="526"/>
      <c r="F2487" s="526"/>
      <c r="G2487" s="526"/>
    </row>
    <row r="2488" spans="3:7" ht="15.75" thickBot="1" x14ac:dyDescent="0.3">
      <c r="C2488" s="527" t="s">
        <v>106</v>
      </c>
      <c r="D2488" s="526"/>
      <c r="E2488" s="526"/>
      <c r="F2488" s="526"/>
      <c r="G2488" s="526"/>
    </row>
    <row r="2489" spans="3:7" ht="15.75" thickBot="1" x14ac:dyDescent="0.3">
      <c r="C2489" s="527" t="s">
        <v>107</v>
      </c>
      <c r="D2489" s="526"/>
      <c r="E2489" s="526"/>
      <c r="F2489" s="526"/>
      <c r="G2489" s="526"/>
    </row>
    <row r="2490" spans="3:7" ht="15.75" thickBot="1" x14ac:dyDescent="0.3">
      <c r="C2490" s="533" t="s">
        <v>247</v>
      </c>
      <c r="D2490" s="528">
        <f>D2480+D2485</f>
        <v>35727.311999999998</v>
      </c>
      <c r="E2490" s="528">
        <f>E2480+E2485</f>
        <v>0</v>
      </c>
      <c r="F2490" s="528">
        <f>F2480+F2485</f>
        <v>0</v>
      </c>
      <c r="G2490" s="528">
        <f>G2480+G2485</f>
        <v>0</v>
      </c>
    </row>
    <row r="2491" spans="3:7" ht="34.5" thickBot="1" x14ac:dyDescent="0.3">
      <c r="C2491" s="515" t="s">
        <v>250</v>
      </c>
      <c r="D2491" s="586" t="s">
        <v>1116</v>
      </c>
      <c r="E2491" s="586" t="s">
        <v>200</v>
      </c>
      <c r="F2491" s="910" t="s">
        <v>1117</v>
      </c>
      <c r="G2491" s="911"/>
    </row>
    <row r="2492" spans="3:7" ht="30.6" customHeight="1" thickBot="1" x14ac:dyDescent="0.3">
      <c r="C2492" s="217" t="s">
        <v>38</v>
      </c>
      <c r="D2492" s="778" t="s">
        <v>1118</v>
      </c>
      <c r="E2492" s="779"/>
      <c r="F2492" s="779"/>
      <c r="G2492" s="650"/>
    </row>
    <row r="2493" spans="3:7" ht="15.75" thickBot="1" x14ac:dyDescent="0.3">
      <c r="C2493" s="217" t="s">
        <v>40</v>
      </c>
      <c r="D2493" s="851" t="s">
        <v>747</v>
      </c>
      <c r="E2493" s="852"/>
      <c r="F2493" s="852"/>
      <c r="G2493" s="853"/>
    </row>
    <row r="2494" spans="3:7" x14ac:dyDescent="0.25">
      <c r="C2494" s="854"/>
      <c r="D2494" s="516">
        <v>2020</v>
      </c>
      <c r="E2494" s="516">
        <v>2021</v>
      </c>
      <c r="F2494" s="516">
        <v>2022</v>
      </c>
      <c r="G2494" s="516">
        <v>2023</v>
      </c>
    </row>
    <row r="2495" spans="3:7" ht="15.75" thickBot="1" x14ac:dyDescent="0.3">
      <c r="C2495" s="855"/>
      <c r="D2495" s="518" t="s">
        <v>16</v>
      </c>
      <c r="E2495" s="518" t="s">
        <v>16</v>
      </c>
      <c r="F2495" s="518" t="s">
        <v>16</v>
      </c>
      <c r="G2495" s="518" t="s">
        <v>16</v>
      </c>
    </row>
    <row r="2496" spans="3:7" ht="15.75" thickBot="1" x14ac:dyDescent="0.3">
      <c r="C2496" s="217" t="s">
        <v>42</v>
      </c>
      <c r="D2496" s="541">
        <v>0.6</v>
      </c>
      <c r="E2496" s="541"/>
      <c r="F2496" s="541">
        <v>0</v>
      </c>
      <c r="G2496" s="217"/>
    </row>
    <row r="2497" spans="3:7" ht="15.75" thickBot="1" x14ac:dyDescent="0.3">
      <c r="C2497" s="217" t="s">
        <v>43</v>
      </c>
      <c r="D2497" s="522">
        <v>54776.053999999996</v>
      </c>
      <c r="E2497" s="522"/>
      <c r="F2497" s="522">
        <v>0</v>
      </c>
      <c r="G2497" s="520">
        <f>G2515</f>
        <v>0</v>
      </c>
    </row>
    <row r="2498" spans="3:7" ht="15.75" thickBot="1" x14ac:dyDescent="0.3">
      <c r="C2498" s="217" t="s">
        <v>44</v>
      </c>
      <c r="D2498" s="520">
        <f>D2497/D2496</f>
        <v>91293.423333333325</v>
      </c>
      <c r="E2498" s="520" t="e">
        <f>E2497/E2496</f>
        <v>#DIV/0!</v>
      </c>
      <c r="F2498" s="520" t="e">
        <f>F2497/F2496</f>
        <v>#DIV/0!</v>
      </c>
      <c r="G2498" s="520" t="e">
        <f>G2497/G2496</f>
        <v>#DIV/0!</v>
      </c>
    </row>
    <row r="2499" spans="3:7" ht="15.75" thickBot="1" x14ac:dyDescent="0.3">
      <c r="C2499" s="217" t="s">
        <v>45</v>
      </c>
      <c r="D2499" s="523" t="e">
        <f t="shared" ref="D2499:G2501" si="95">D2496/C2496-1</f>
        <v>#VALUE!</v>
      </c>
      <c r="E2499" s="523">
        <f t="shared" si="95"/>
        <v>-1</v>
      </c>
      <c r="F2499" s="523" t="e">
        <f t="shared" si="95"/>
        <v>#DIV/0!</v>
      </c>
      <c r="G2499" s="523" t="e">
        <f t="shared" si="95"/>
        <v>#DIV/0!</v>
      </c>
    </row>
    <row r="2500" spans="3:7" ht="15.75" thickBot="1" x14ac:dyDescent="0.3">
      <c r="C2500" s="217" t="s">
        <v>47</v>
      </c>
      <c r="D2500" s="523" t="e">
        <f t="shared" si="95"/>
        <v>#VALUE!</v>
      </c>
      <c r="E2500" s="523">
        <f t="shared" si="95"/>
        <v>-1</v>
      </c>
      <c r="F2500" s="523" t="e">
        <f t="shared" si="95"/>
        <v>#DIV/0!</v>
      </c>
      <c r="G2500" s="523" t="e">
        <f t="shared" si="95"/>
        <v>#DIV/0!</v>
      </c>
    </row>
    <row r="2501" spans="3:7" ht="15.75" thickBot="1" x14ac:dyDescent="0.3">
      <c r="C2501" s="217" t="s">
        <v>48</v>
      </c>
      <c r="D2501" s="523" t="e">
        <f t="shared" si="95"/>
        <v>#VALUE!</v>
      </c>
      <c r="E2501" s="523" t="e">
        <f t="shared" si="95"/>
        <v>#DIV/0!</v>
      </c>
      <c r="F2501" s="523" t="e">
        <f t="shared" si="95"/>
        <v>#DIV/0!</v>
      </c>
      <c r="G2501" s="523" t="e">
        <f t="shared" si="95"/>
        <v>#DIV/0!</v>
      </c>
    </row>
    <row r="2502" spans="3:7" ht="15.75" thickBot="1" x14ac:dyDescent="0.3">
      <c r="C2502" s="856" t="s">
        <v>711</v>
      </c>
      <c r="D2502" s="857"/>
      <c r="E2502" s="857"/>
      <c r="F2502" s="857"/>
      <c r="G2502" s="858"/>
    </row>
    <row r="2503" spans="3:7" x14ac:dyDescent="0.25">
      <c r="C2503" s="854"/>
      <c r="D2503" s="516">
        <v>2020</v>
      </c>
      <c r="E2503" s="516">
        <v>2021</v>
      </c>
      <c r="F2503" s="516">
        <v>2022</v>
      </c>
      <c r="G2503" s="516">
        <v>2023</v>
      </c>
    </row>
    <row r="2504" spans="3:7" ht="15.75" thickBot="1" x14ac:dyDescent="0.3">
      <c r="C2504" s="855"/>
      <c r="D2504" s="518" t="s">
        <v>16</v>
      </c>
      <c r="E2504" s="518" t="s">
        <v>16</v>
      </c>
      <c r="F2504" s="518" t="s">
        <v>16</v>
      </c>
      <c r="G2504" s="518" t="s">
        <v>16</v>
      </c>
    </row>
    <row r="2505" spans="3:7" ht="15.75" thickBot="1" x14ac:dyDescent="0.3">
      <c r="C2505" s="525" t="s">
        <v>104</v>
      </c>
      <c r="D2505" s="526">
        <f>D2506+D2507+D2508+D2509</f>
        <v>0</v>
      </c>
      <c r="E2505" s="526">
        <f>E2506+E2507+E2508+E2509</f>
        <v>0</v>
      </c>
      <c r="F2505" s="526">
        <f>F2506+F2507+F2508+F2509</f>
        <v>0</v>
      </c>
      <c r="G2505" s="526">
        <f>G2506+G2507+G2508+G2509</f>
        <v>0</v>
      </c>
    </row>
    <row r="2506" spans="3:7" ht="15.75" thickBot="1" x14ac:dyDescent="0.3">
      <c r="C2506" s="527" t="s">
        <v>51</v>
      </c>
      <c r="D2506" s="526"/>
      <c r="E2506" s="526"/>
      <c r="F2506" s="526"/>
      <c r="G2506" s="526"/>
    </row>
    <row r="2507" spans="3:7" ht="15.75" thickBot="1" x14ac:dyDescent="0.3">
      <c r="C2507" s="527" t="s">
        <v>105</v>
      </c>
      <c r="D2507" s="526"/>
      <c r="E2507" s="526"/>
      <c r="F2507" s="526"/>
      <c r="G2507" s="526"/>
    </row>
    <row r="2508" spans="3:7" ht="15.75" thickBot="1" x14ac:dyDescent="0.3">
      <c r="C2508" s="527" t="s">
        <v>106</v>
      </c>
      <c r="D2508" s="526"/>
      <c r="E2508" s="526"/>
      <c r="F2508" s="526"/>
      <c r="G2508" s="526"/>
    </row>
    <row r="2509" spans="3:7" ht="15.75" thickBot="1" x14ac:dyDescent="0.3">
      <c r="C2509" s="527" t="s">
        <v>107</v>
      </c>
      <c r="D2509" s="526"/>
      <c r="E2509" s="526"/>
      <c r="F2509" s="526"/>
      <c r="G2509" s="526"/>
    </row>
    <row r="2510" spans="3:7" ht="15.75" thickBot="1" x14ac:dyDescent="0.3">
      <c r="C2510" s="525" t="s">
        <v>108</v>
      </c>
      <c r="D2510" s="528">
        <f>D2511+D2512+D2513+D2514</f>
        <v>54776.053999999996</v>
      </c>
      <c r="E2510" s="528">
        <f>E2511+E2512+E2513+E2514</f>
        <v>0</v>
      </c>
      <c r="F2510" s="528">
        <f>F2511+F2512+F2513+F2514</f>
        <v>0</v>
      </c>
      <c r="G2510" s="528">
        <f>G2511+G2512+G2513+G2514</f>
        <v>0</v>
      </c>
    </row>
    <row r="2511" spans="3:7" ht="15.75" thickBot="1" x14ac:dyDescent="0.3">
      <c r="C2511" s="527" t="s">
        <v>51</v>
      </c>
      <c r="D2511" s="526">
        <f>+D2497</f>
        <v>54776.053999999996</v>
      </c>
      <c r="E2511" s="526">
        <f>+E2497</f>
        <v>0</v>
      </c>
      <c r="F2511" s="526">
        <f>+F2497</f>
        <v>0</v>
      </c>
      <c r="G2511" s="526"/>
    </row>
    <row r="2512" spans="3:7" ht="15.75" thickBot="1" x14ac:dyDescent="0.3">
      <c r="C2512" s="527" t="s">
        <v>105</v>
      </c>
      <c r="D2512" s="526"/>
      <c r="E2512" s="526"/>
      <c r="F2512" s="526"/>
      <c r="G2512" s="526"/>
    </row>
    <row r="2513" spans="2:7" ht="15.75" thickBot="1" x14ac:dyDescent="0.3">
      <c r="C2513" s="527" t="s">
        <v>106</v>
      </c>
      <c r="D2513" s="526"/>
      <c r="E2513" s="526"/>
      <c r="F2513" s="526"/>
      <c r="G2513" s="526"/>
    </row>
    <row r="2514" spans="2:7" ht="15.75" thickBot="1" x14ac:dyDescent="0.3">
      <c r="C2514" s="527" t="s">
        <v>107</v>
      </c>
      <c r="D2514" s="526"/>
      <c r="E2514" s="526"/>
      <c r="F2514" s="526"/>
      <c r="G2514" s="526"/>
    </row>
    <row r="2515" spans="2:7" ht="15.75" thickBot="1" x14ac:dyDescent="0.3">
      <c r="C2515" s="533" t="s">
        <v>253</v>
      </c>
      <c r="D2515" s="528">
        <f>D2505+D2510</f>
        <v>54776.053999999996</v>
      </c>
      <c r="E2515" s="528">
        <f>E2505+E2510</f>
        <v>0</v>
      </c>
      <c r="F2515" s="528">
        <f>F2505+F2510</f>
        <v>0</v>
      </c>
      <c r="G2515" s="528">
        <f>G2505+G2510</f>
        <v>0</v>
      </c>
    </row>
    <row r="2516" spans="2:7" ht="34.5" thickBot="1" x14ac:dyDescent="0.3">
      <c r="C2516" s="515" t="s">
        <v>291</v>
      </c>
      <c r="D2516" s="586" t="s">
        <v>1119</v>
      </c>
      <c r="E2516" s="586" t="s">
        <v>200</v>
      </c>
      <c r="F2516" s="910" t="s">
        <v>1120</v>
      </c>
      <c r="G2516" s="911"/>
    </row>
    <row r="2517" spans="2:7" ht="34.15" customHeight="1" thickBot="1" x14ac:dyDescent="0.3">
      <c r="C2517" s="217" t="s">
        <v>38</v>
      </c>
      <c r="D2517" s="778" t="s">
        <v>1121</v>
      </c>
      <c r="E2517" s="779"/>
      <c r="F2517" s="779"/>
      <c r="G2517" s="650"/>
    </row>
    <row r="2518" spans="2:7" ht="15.75" thickBot="1" x14ac:dyDescent="0.3">
      <c r="C2518" s="217" t="s">
        <v>40</v>
      </c>
      <c r="D2518" s="851" t="s">
        <v>747</v>
      </c>
      <c r="E2518" s="852"/>
      <c r="F2518" s="852"/>
      <c r="G2518" s="853"/>
    </row>
    <row r="2519" spans="2:7" x14ac:dyDescent="0.25">
      <c r="C2519" s="854"/>
      <c r="D2519" s="516">
        <v>2020</v>
      </c>
      <c r="E2519" s="516">
        <v>2021</v>
      </c>
      <c r="F2519" s="516">
        <v>2022</v>
      </c>
      <c r="G2519" s="516">
        <v>2023</v>
      </c>
    </row>
    <row r="2520" spans="2:7" ht="15.75" thickBot="1" x14ac:dyDescent="0.3">
      <c r="C2520" s="855"/>
      <c r="D2520" s="518" t="s">
        <v>16</v>
      </c>
      <c r="E2520" s="518" t="s">
        <v>16</v>
      </c>
      <c r="F2520" s="518" t="s">
        <v>16</v>
      </c>
      <c r="G2520" s="518" t="s">
        <v>16</v>
      </c>
    </row>
    <row r="2521" spans="2:7" ht="15.75" thickBot="1" x14ac:dyDescent="0.3">
      <c r="B2521" s="507"/>
      <c r="C2521" s="553" t="s">
        <v>42</v>
      </c>
      <c r="D2521" s="565">
        <v>0.85</v>
      </c>
      <c r="E2521" s="565">
        <v>0</v>
      </c>
      <c r="F2521" s="565"/>
      <c r="G2521" s="217"/>
    </row>
    <row r="2522" spans="2:7" ht="15.75" thickBot="1" x14ac:dyDescent="0.3">
      <c r="B2522" s="507"/>
      <c r="C2522" s="553" t="s">
        <v>43</v>
      </c>
      <c r="D2522" s="522">
        <v>42591</v>
      </c>
      <c r="E2522" s="522">
        <v>10000</v>
      </c>
      <c r="F2522" s="522"/>
      <c r="G2522" s="520">
        <f>G2540</f>
        <v>0</v>
      </c>
    </row>
    <row r="2523" spans="2:7" ht="15.75" thickBot="1" x14ac:dyDescent="0.3">
      <c r="C2523" s="217" t="s">
        <v>44</v>
      </c>
      <c r="D2523" s="520">
        <f>D2522/D2521</f>
        <v>50107.058823529413</v>
      </c>
      <c r="E2523" s="520" t="e">
        <f>E2522/E2521</f>
        <v>#DIV/0!</v>
      </c>
      <c r="F2523" s="520" t="e">
        <f>F2522/F2521</f>
        <v>#DIV/0!</v>
      </c>
      <c r="G2523" s="520" t="e">
        <f>G2522/G2521</f>
        <v>#DIV/0!</v>
      </c>
    </row>
    <row r="2524" spans="2:7" ht="15.75" thickBot="1" x14ac:dyDescent="0.3">
      <c r="C2524" s="217" t="s">
        <v>45</v>
      </c>
      <c r="D2524" s="523" t="e">
        <f t="shared" ref="D2524:G2526" si="96">D2521/C2521-1</f>
        <v>#VALUE!</v>
      </c>
      <c r="E2524" s="523">
        <f t="shared" si="96"/>
        <v>-1</v>
      </c>
      <c r="F2524" s="523" t="e">
        <f t="shared" si="96"/>
        <v>#DIV/0!</v>
      </c>
      <c r="G2524" s="523" t="e">
        <f t="shared" si="96"/>
        <v>#DIV/0!</v>
      </c>
    </row>
    <row r="2525" spans="2:7" ht="15.75" thickBot="1" x14ac:dyDescent="0.3">
      <c r="C2525" s="217" t="s">
        <v>47</v>
      </c>
      <c r="D2525" s="523" t="e">
        <f t="shared" si="96"/>
        <v>#VALUE!</v>
      </c>
      <c r="E2525" s="523">
        <f t="shared" si="96"/>
        <v>-0.76520861214810643</v>
      </c>
      <c r="F2525" s="523">
        <f t="shared" si="96"/>
        <v>-1</v>
      </c>
      <c r="G2525" s="523" t="e">
        <f t="shared" si="96"/>
        <v>#DIV/0!</v>
      </c>
    </row>
    <row r="2526" spans="2:7" ht="15.75" thickBot="1" x14ac:dyDescent="0.3">
      <c r="C2526" s="217" t="s">
        <v>48</v>
      </c>
      <c r="D2526" s="523" t="e">
        <f t="shared" si="96"/>
        <v>#VALUE!</v>
      </c>
      <c r="E2526" s="523" t="e">
        <f t="shared" si="96"/>
        <v>#DIV/0!</v>
      </c>
      <c r="F2526" s="523" t="e">
        <f t="shared" si="96"/>
        <v>#DIV/0!</v>
      </c>
      <c r="G2526" s="523" t="e">
        <f t="shared" si="96"/>
        <v>#DIV/0!</v>
      </c>
    </row>
    <row r="2527" spans="2:7" ht="15.75" thickBot="1" x14ac:dyDescent="0.3">
      <c r="C2527" s="856" t="s">
        <v>717</v>
      </c>
      <c r="D2527" s="857"/>
      <c r="E2527" s="857"/>
      <c r="F2527" s="857"/>
      <c r="G2527" s="858"/>
    </row>
    <row r="2528" spans="2:7" x14ac:dyDescent="0.25">
      <c r="C2528" s="854"/>
      <c r="D2528" s="516">
        <v>2020</v>
      </c>
      <c r="E2528" s="516">
        <v>2021</v>
      </c>
      <c r="F2528" s="516">
        <v>2022</v>
      </c>
      <c r="G2528" s="516">
        <v>2023</v>
      </c>
    </row>
    <row r="2529" spans="3:7" ht="15.75" thickBot="1" x14ac:dyDescent="0.3">
      <c r="C2529" s="855"/>
      <c r="D2529" s="518" t="s">
        <v>16</v>
      </c>
      <c r="E2529" s="518" t="s">
        <v>16</v>
      </c>
      <c r="F2529" s="518" t="s">
        <v>16</v>
      </c>
      <c r="G2529" s="518" t="s">
        <v>16</v>
      </c>
    </row>
    <row r="2530" spans="3:7" ht="15.75" thickBot="1" x14ac:dyDescent="0.3">
      <c r="C2530" s="525" t="s">
        <v>104</v>
      </c>
      <c r="D2530" s="526">
        <f>D2531+D2532+D2533+D2534</f>
        <v>0</v>
      </c>
      <c r="E2530" s="526">
        <f>E2531+E2532+E2533+E2534</f>
        <v>0</v>
      </c>
      <c r="F2530" s="526">
        <f>F2531+F2532+F2533+F2534</f>
        <v>0</v>
      </c>
      <c r="G2530" s="526">
        <f>G2531+G2532+G2533+G2534</f>
        <v>0</v>
      </c>
    </row>
    <row r="2531" spans="3:7" ht="15.75" thickBot="1" x14ac:dyDescent="0.3">
      <c r="C2531" s="527" t="s">
        <v>51</v>
      </c>
      <c r="D2531" s="526"/>
      <c r="E2531" s="526"/>
      <c r="F2531" s="526"/>
      <c r="G2531" s="526"/>
    </row>
    <row r="2532" spans="3:7" ht="15.75" thickBot="1" x14ac:dyDescent="0.3">
      <c r="C2532" s="527" t="s">
        <v>105</v>
      </c>
      <c r="D2532" s="526"/>
      <c r="E2532" s="526"/>
      <c r="F2532" s="526"/>
      <c r="G2532" s="526"/>
    </row>
    <row r="2533" spans="3:7" ht="15.75" thickBot="1" x14ac:dyDescent="0.3">
      <c r="C2533" s="527" t="s">
        <v>106</v>
      </c>
      <c r="D2533" s="526"/>
      <c r="E2533" s="526"/>
      <c r="F2533" s="526"/>
      <c r="G2533" s="526"/>
    </row>
    <row r="2534" spans="3:7" ht="15.75" thickBot="1" x14ac:dyDescent="0.3">
      <c r="C2534" s="527" t="s">
        <v>107</v>
      </c>
      <c r="D2534" s="526"/>
      <c r="E2534" s="526"/>
      <c r="F2534" s="526"/>
      <c r="G2534" s="526"/>
    </row>
    <row r="2535" spans="3:7" ht="15.75" thickBot="1" x14ac:dyDescent="0.3">
      <c r="C2535" s="525" t="s">
        <v>108</v>
      </c>
      <c r="D2535" s="528">
        <f>D2536+D2537+D2538+D2539</f>
        <v>42591</v>
      </c>
      <c r="E2535" s="528">
        <f>E2536+E2537+E2538+E2539</f>
        <v>10000</v>
      </c>
      <c r="F2535" s="528">
        <f>F2536+F2537+F2538+F2539</f>
        <v>0</v>
      </c>
      <c r="G2535" s="528">
        <f>G2536+G2537+G2538+G2539</f>
        <v>0</v>
      </c>
    </row>
    <row r="2536" spans="3:7" ht="15.75" thickBot="1" x14ac:dyDescent="0.3">
      <c r="C2536" s="527" t="s">
        <v>51</v>
      </c>
      <c r="D2536" s="526">
        <f>+D2522</f>
        <v>42591</v>
      </c>
      <c r="E2536" s="526">
        <f>+E2522</f>
        <v>10000</v>
      </c>
      <c r="F2536" s="526">
        <f>+F2522</f>
        <v>0</v>
      </c>
      <c r="G2536" s="526"/>
    </row>
    <row r="2537" spans="3:7" ht="15.75" thickBot="1" x14ac:dyDescent="0.3">
      <c r="C2537" s="527" t="s">
        <v>105</v>
      </c>
      <c r="D2537" s="526"/>
      <c r="E2537" s="526"/>
      <c r="F2537" s="526"/>
      <c r="G2537" s="526"/>
    </row>
    <row r="2538" spans="3:7" ht="15.75" thickBot="1" x14ac:dyDescent="0.3">
      <c r="C2538" s="527" t="s">
        <v>106</v>
      </c>
      <c r="D2538" s="526"/>
      <c r="E2538" s="526"/>
      <c r="F2538" s="526"/>
      <c r="G2538" s="526"/>
    </row>
    <row r="2539" spans="3:7" ht="15.75" thickBot="1" x14ac:dyDescent="0.3">
      <c r="C2539" s="527" t="s">
        <v>107</v>
      </c>
      <c r="D2539" s="526"/>
      <c r="E2539" s="526"/>
      <c r="F2539" s="526"/>
      <c r="G2539" s="526"/>
    </row>
    <row r="2540" spans="3:7" ht="15.75" thickBot="1" x14ac:dyDescent="0.3">
      <c r="C2540" s="533" t="s">
        <v>294</v>
      </c>
      <c r="D2540" s="528">
        <f>D2530+D2535</f>
        <v>42591</v>
      </c>
      <c r="E2540" s="528">
        <f>E2530+E2535</f>
        <v>10000</v>
      </c>
      <c r="F2540" s="528">
        <f>F2530+F2535</f>
        <v>0</v>
      </c>
      <c r="G2540" s="528">
        <f>G2530+G2535</f>
        <v>0</v>
      </c>
    </row>
    <row r="2541" spans="3:7" ht="34.5" thickBot="1" x14ac:dyDescent="0.3">
      <c r="C2541" s="515" t="s">
        <v>480</v>
      </c>
      <c r="D2541" s="586" t="s">
        <v>1122</v>
      </c>
      <c r="E2541" s="586" t="s">
        <v>200</v>
      </c>
      <c r="F2541" s="910" t="s">
        <v>1123</v>
      </c>
      <c r="G2541" s="911"/>
    </row>
    <row r="2542" spans="3:7" ht="29.45" customHeight="1" thickBot="1" x14ac:dyDescent="0.3">
      <c r="C2542" s="217" t="s">
        <v>38</v>
      </c>
      <c r="D2542" s="778" t="s">
        <v>1124</v>
      </c>
      <c r="E2542" s="779"/>
      <c r="F2542" s="779"/>
      <c r="G2542" s="650"/>
    </row>
    <row r="2543" spans="3:7" ht="15.75" thickBot="1" x14ac:dyDescent="0.3">
      <c r="C2543" s="217" t="s">
        <v>40</v>
      </c>
      <c r="D2543" s="851" t="s">
        <v>747</v>
      </c>
      <c r="E2543" s="852"/>
      <c r="F2543" s="852"/>
      <c r="G2543" s="853"/>
    </row>
    <row r="2544" spans="3:7" x14ac:dyDescent="0.25">
      <c r="C2544" s="854"/>
      <c r="D2544" s="516">
        <v>2020</v>
      </c>
      <c r="E2544" s="516">
        <v>2021</v>
      </c>
      <c r="F2544" s="516">
        <v>2022</v>
      </c>
      <c r="G2544" s="516">
        <v>2023</v>
      </c>
    </row>
    <row r="2545" spans="3:9" ht="15.75" thickBot="1" x14ac:dyDescent="0.3">
      <c r="C2545" s="855"/>
      <c r="D2545" s="518" t="s">
        <v>16</v>
      </c>
      <c r="E2545" s="518" t="s">
        <v>16</v>
      </c>
      <c r="F2545" s="518" t="s">
        <v>16</v>
      </c>
      <c r="G2545" s="518" t="s">
        <v>16</v>
      </c>
    </row>
    <row r="2546" spans="3:9" ht="15.75" thickBot="1" x14ac:dyDescent="0.3">
      <c r="C2546" s="217" t="s">
        <v>42</v>
      </c>
      <c r="D2546" s="541">
        <v>6</v>
      </c>
      <c r="E2546" s="541"/>
      <c r="F2546" s="541">
        <v>0</v>
      </c>
      <c r="G2546" s="217"/>
    </row>
    <row r="2547" spans="3:9" ht="15.75" thickBot="1" x14ac:dyDescent="0.3">
      <c r="C2547" s="217" t="s">
        <v>43</v>
      </c>
      <c r="D2547" s="522">
        <v>22437.813999999998</v>
      </c>
      <c r="E2547" s="522"/>
      <c r="F2547" s="522">
        <v>0</v>
      </c>
      <c r="G2547" s="520">
        <f>G2565</f>
        <v>0</v>
      </c>
      <c r="I2547" s="2"/>
    </row>
    <row r="2548" spans="3:9" ht="15.75" thickBot="1" x14ac:dyDescent="0.3">
      <c r="C2548" s="217" t="s">
        <v>44</v>
      </c>
      <c r="D2548" s="520">
        <f>D2547/D2546</f>
        <v>3739.6356666666666</v>
      </c>
      <c r="E2548" s="520" t="e">
        <f>E2547/E2546</f>
        <v>#DIV/0!</v>
      </c>
      <c r="F2548" s="520" t="e">
        <f>F2547/F2546</f>
        <v>#DIV/0!</v>
      </c>
      <c r="G2548" s="520" t="e">
        <f>G2547/G2546</f>
        <v>#DIV/0!</v>
      </c>
      <c r="I2548" s="545"/>
    </row>
    <row r="2549" spans="3:9" ht="15.75" thickBot="1" x14ac:dyDescent="0.3">
      <c r="C2549" s="217" t="s">
        <v>45</v>
      </c>
      <c r="D2549" s="523" t="e">
        <f t="shared" ref="D2549:G2551" si="97">D2546/C2546-1</f>
        <v>#VALUE!</v>
      </c>
      <c r="E2549" s="523">
        <f t="shared" si="97"/>
        <v>-1</v>
      </c>
      <c r="F2549" s="523" t="e">
        <f t="shared" si="97"/>
        <v>#DIV/0!</v>
      </c>
      <c r="G2549" s="523" t="e">
        <f t="shared" si="97"/>
        <v>#DIV/0!</v>
      </c>
      <c r="I2549" s="2"/>
    </row>
    <row r="2550" spans="3:9" ht="15.75" thickBot="1" x14ac:dyDescent="0.3">
      <c r="C2550" s="217" t="s">
        <v>47</v>
      </c>
      <c r="D2550" s="523" t="e">
        <f t="shared" si="97"/>
        <v>#VALUE!</v>
      </c>
      <c r="E2550" s="523">
        <f t="shared" si="97"/>
        <v>-1</v>
      </c>
      <c r="F2550" s="523" t="e">
        <f t="shared" si="97"/>
        <v>#DIV/0!</v>
      </c>
      <c r="G2550" s="523" t="e">
        <f t="shared" si="97"/>
        <v>#DIV/0!</v>
      </c>
    </row>
    <row r="2551" spans="3:9" ht="15.75" thickBot="1" x14ac:dyDescent="0.3">
      <c r="C2551" s="217" t="s">
        <v>48</v>
      </c>
      <c r="D2551" s="523" t="e">
        <f t="shared" si="97"/>
        <v>#VALUE!</v>
      </c>
      <c r="E2551" s="523" t="e">
        <f t="shared" si="97"/>
        <v>#DIV/0!</v>
      </c>
      <c r="F2551" s="523" t="e">
        <f t="shared" si="97"/>
        <v>#DIV/0!</v>
      </c>
      <c r="G2551" s="523" t="e">
        <f t="shared" si="97"/>
        <v>#DIV/0!</v>
      </c>
    </row>
    <row r="2552" spans="3:9" ht="15.75" thickBot="1" x14ac:dyDescent="0.3">
      <c r="C2552" s="856" t="s">
        <v>759</v>
      </c>
      <c r="D2552" s="857"/>
      <c r="E2552" s="857"/>
      <c r="F2552" s="857"/>
      <c r="G2552" s="858"/>
    </row>
    <row r="2553" spans="3:9" x14ac:dyDescent="0.25">
      <c r="C2553" s="854"/>
      <c r="D2553" s="516">
        <v>2020</v>
      </c>
      <c r="E2553" s="516">
        <v>2021</v>
      </c>
      <c r="F2553" s="516">
        <v>2022</v>
      </c>
      <c r="G2553" s="516">
        <v>2023</v>
      </c>
    </row>
    <row r="2554" spans="3:9" ht="15.75" thickBot="1" x14ac:dyDescent="0.3">
      <c r="C2554" s="855"/>
      <c r="D2554" s="518" t="s">
        <v>16</v>
      </c>
      <c r="E2554" s="518" t="s">
        <v>16</v>
      </c>
      <c r="F2554" s="518" t="s">
        <v>16</v>
      </c>
      <c r="G2554" s="518" t="s">
        <v>16</v>
      </c>
    </row>
    <row r="2555" spans="3:9" ht="15.75" thickBot="1" x14ac:dyDescent="0.3">
      <c r="C2555" s="525" t="s">
        <v>104</v>
      </c>
      <c r="D2555" s="526">
        <f>D2556+D2557+D2558+D2559</f>
        <v>0</v>
      </c>
      <c r="E2555" s="526">
        <f>E2556+E2557+E2558+E2559</f>
        <v>0</v>
      </c>
      <c r="F2555" s="526">
        <f>F2556+F2557+F2558+F2559</f>
        <v>0</v>
      </c>
      <c r="G2555" s="526">
        <f>G2556+G2557+G2558+G2559</f>
        <v>0</v>
      </c>
    </row>
    <row r="2556" spans="3:9" ht="15.75" thickBot="1" x14ac:dyDescent="0.3">
      <c r="C2556" s="527" t="s">
        <v>51</v>
      </c>
      <c r="D2556" s="526"/>
      <c r="E2556" s="526"/>
      <c r="F2556" s="526"/>
      <c r="G2556" s="526"/>
    </row>
    <row r="2557" spans="3:9" ht="15.75" thickBot="1" x14ac:dyDescent="0.3">
      <c r="C2557" s="527" t="s">
        <v>105</v>
      </c>
      <c r="D2557" s="526"/>
      <c r="E2557" s="526"/>
      <c r="F2557" s="526"/>
      <c r="G2557" s="526"/>
    </row>
    <row r="2558" spans="3:9" ht="15.75" thickBot="1" x14ac:dyDescent="0.3">
      <c r="C2558" s="527" t="s">
        <v>106</v>
      </c>
      <c r="D2558" s="526"/>
      <c r="E2558" s="526"/>
      <c r="F2558" s="526"/>
      <c r="G2558" s="526"/>
    </row>
    <row r="2559" spans="3:9" ht="15.75" thickBot="1" x14ac:dyDescent="0.3">
      <c r="C2559" s="527" t="s">
        <v>107</v>
      </c>
      <c r="D2559" s="526"/>
      <c r="E2559" s="526"/>
      <c r="F2559" s="526"/>
      <c r="G2559" s="526"/>
    </row>
    <row r="2560" spans="3:9" ht="15.75" thickBot="1" x14ac:dyDescent="0.3">
      <c r="C2560" s="525" t="s">
        <v>108</v>
      </c>
      <c r="D2560" s="528">
        <f>D2561+D2562+D2563+D2564</f>
        <v>22437.813999999998</v>
      </c>
      <c r="E2560" s="528">
        <f>E2561+E2562+E2563+E2564</f>
        <v>0</v>
      </c>
      <c r="F2560" s="528">
        <f>F2561+F2562+F2563+F2564</f>
        <v>0</v>
      </c>
      <c r="G2560" s="528">
        <f>G2561+G2562+G2563+G2564</f>
        <v>0</v>
      </c>
    </row>
    <row r="2561" spans="3:7" ht="15.75" thickBot="1" x14ac:dyDescent="0.3">
      <c r="C2561" s="527" t="s">
        <v>51</v>
      </c>
      <c r="D2561" s="526">
        <f>+D2547</f>
        <v>22437.813999999998</v>
      </c>
      <c r="E2561" s="526">
        <f>+E2547</f>
        <v>0</v>
      </c>
      <c r="F2561" s="526">
        <f>+F2547</f>
        <v>0</v>
      </c>
      <c r="G2561" s="526"/>
    </row>
    <row r="2562" spans="3:7" ht="15.75" thickBot="1" x14ac:dyDescent="0.3">
      <c r="C2562" s="527" t="s">
        <v>105</v>
      </c>
      <c r="D2562" s="526"/>
      <c r="E2562" s="526"/>
      <c r="F2562" s="526"/>
      <c r="G2562" s="526"/>
    </row>
    <row r="2563" spans="3:7" ht="15.75" thickBot="1" x14ac:dyDescent="0.3">
      <c r="C2563" s="527" t="s">
        <v>106</v>
      </c>
      <c r="D2563" s="526"/>
      <c r="E2563" s="526"/>
      <c r="F2563" s="526"/>
      <c r="G2563" s="526"/>
    </row>
    <row r="2564" spans="3:7" ht="15.75" thickBot="1" x14ac:dyDescent="0.3">
      <c r="C2564" s="527" t="s">
        <v>107</v>
      </c>
      <c r="D2564" s="526"/>
      <c r="E2564" s="526"/>
      <c r="F2564" s="526"/>
      <c r="G2564" s="526"/>
    </row>
    <row r="2565" spans="3:7" ht="15.75" thickBot="1" x14ac:dyDescent="0.3">
      <c r="C2565" s="533" t="s">
        <v>484</v>
      </c>
      <c r="D2565" s="528">
        <f>D2555+D2560</f>
        <v>22437.813999999998</v>
      </c>
      <c r="E2565" s="528">
        <f>E2555+E2560</f>
        <v>0</v>
      </c>
      <c r="F2565" s="528">
        <f>F2555+F2560</f>
        <v>0</v>
      </c>
      <c r="G2565" s="528">
        <f>G2555+G2560</f>
        <v>0</v>
      </c>
    </row>
    <row r="2566" spans="3:7" ht="31.15" customHeight="1" thickBot="1" x14ac:dyDescent="0.3">
      <c r="C2566" s="515" t="s">
        <v>485</v>
      </c>
      <c r="D2566" s="586" t="s">
        <v>1125</v>
      </c>
      <c r="E2566" s="586" t="s">
        <v>200</v>
      </c>
      <c r="F2566" s="910" t="s">
        <v>1126</v>
      </c>
      <c r="G2566" s="911"/>
    </row>
    <row r="2567" spans="3:7" ht="33" customHeight="1" thickBot="1" x14ac:dyDescent="0.3">
      <c r="C2567" s="217" t="s">
        <v>38</v>
      </c>
      <c r="D2567" s="778" t="s">
        <v>1124</v>
      </c>
      <c r="E2567" s="779"/>
      <c r="F2567" s="779"/>
      <c r="G2567" s="650"/>
    </row>
    <row r="2568" spans="3:7" ht="15.75" thickBot="1" x14ac:dyDescent="0.3">
      <c r="C2568" s="217" t="s">
        <v>40</v>
      </c>
      <c r="D2568" s="851" t="s">
        <v>747</v>
      </c>
      <c r="E2568" s="852"/>
      <c r="F2568" s="852"/>
      <c r="G2568" s="853"/>
    </row>
    <row r="2569" spans="3:7" x14ac:dyDescent="0.25">
      <c r="C2569" s="854"/>
      <c r="D2569" s="516">
        <v>2020</v>
      </c>
      <c r="E2569" s="516">
        <v>2021</v>
      </c>
      <c r="F2569" s="516">
        <v>2022</v>
      </c>
      <c r="G2569" s="516">
        <v>2023</v>
      </c>
    </row>
    <row r="2570" spans="3:7" ht="15.75" thickBot="1" x14ac:dyDescent="0.3">
      <c r="C2570" s="855"/>
      <c r="D2570" s="518" t="s">
        <v>16</v>
      </c>
      <c r="E2570" s="518" t="s">
        <v>16</v>
      </c>
      <c r="F2570" s="518" t="s">
        <v>16</v>
      </c>
      <c r="G2570" s="518" t="s">
        <v>16</v>
      </c>
    </row>
    <row r="2571" spans="3:7" ht="15.75" thickBot="1" x14ac:dyDescent="0.3">
      <c r="C2571" s="217" t="s">
        <v>42</v>
      </c>
      <c r="D2571" s="541">
        <v>3</v>
      </c>
      <c r="E2571" s="541">
        <v>5.5</v>
      </c>
      <c r="F2571" s="541"/>
      <c r="G2571" s="217"/>
    </row>
    <row r="2572" spans="3:7" ht="15.75" thickBot="1" x14ac:dyDescent="0.3">
      <c r="C2572" s="217" t="s">
        <v>43</v>
      </c>
      <c r="D2572" s="522">
        <v>20000</v>
      </c>
      <c r="E2572" s="522">
        <v>37564</v>
      </c>
      <c r="F2572" s="522"/>
      <c r="G2572" s="520">
        <f>G2590</f>
        <v>0</v>
      </c>
    </row>
    <row r="2573" spans="3:7" ht="15.75" thickBot="1" x14ac:dyDescent="0.3">
      <c r="C2573" s="217" t="s">
        <v>44</v>
      </c>
      <c r="D2573" s="520">
        <f>D2572/D2571</f>
        <v>6666.666666666667</v>
      </c>
      <c r="E2573" s="520">
        <f>E2572/E2571</f>
        <v>6829.818181818182</v>
      </c>
      <c r="F2573" s="520" t="e">
        <f>F2572/F2571</f>
        <v>#DIV/0!</v>
      </c>
      <c r="G2573" s="520" t="e">
        <f>G2572/G2571</f>
        <v>#DIV/0!</v>
      </c>
    </row>
    <row r="2574" spans="3:7" ht="15.75" thickBot="1" x14ac:dyDescent="0.3">
      <c r="C2574" s="217" t="s">
        <v>45</v>
      </c>
      <c r="D2574" s="523" t="e">
        <f t="shared" ref="D2574:G2576" si="98">D2571/C2571-1</f>
        <v>#VALUE!</v>
      </c>
      <c r="E2574" s="523">
        <f t="shared" si="98"/>
        <v>0.83333333333333326</v>
      </c>
      <c r="F2574" s="523">
        <f t="shared" si="98"/>
        <v>-1</v>
      </c>
      <c r="G2574" s="523" t="e">
        <f t="shared" si="98"/>
        <v>#DIV/0!</v>
      </c>
    </row>
    <row r="2575" spans="3:7" ht="15.75" thickBot="1" x14ac:dyDescent="0.3">
      <c r="C2575" s="217" t="s">
        <v>47</v>
      </c>
      <c r="D2575" s="523" t="e">
        <f t="shared" si="98"/>
        <v>#VALUE!</v>
      </c>
      <c r="E2575" s="523">
        <f t="shared" si="98"/>
        <v>0.87820000000000009</v>
      </c>
      <c r="F2575" s="523">
        <f t="shared" si="98"/>
        <v>-1</v>
      </c>
      <c r="G2575" s="523" t="e">
        <f t="shared" si="98"/>
        <v>#DIV/0!</v>
      </c>
    </row>
    <row r="2576" spans="3:7" ht="15.75" thickBot="1" x14ac:dyDescent="0.3">
      <c r="C2576" s="217" t="s">
        <v>48</v>
      </c>
      <c r="D2576" s="523" t="e">
        <f t="shared" si="98"/>
        <v>#VALUE!</v>
      </c>
      <c r="E2576" s="523">
        <f t="shared" si="98"/>
        <v>2.4472727272727202E-2</v>
      </c>
      <c r="F2576" s="523" t="e">
        <f t="shared" si="98"/>
        <v>#DIV/0!</v>
      </c>
      <c r="G2576" s="523" t="e">
        <f t="shared" si="98"/>
        <v>#DIV/0!</v>
      </c>
    </row>
    <row r="2577" spans="2:7" ht="15.75" thickBot="1" x14ac:dyDescent="0.3">
      <c r="C2577" s="856" t="s">
        <v>763</v>
      </c>
      <c r="D2577" s="857"/>
      <c r="E2577" s="857"/>
      <c r="F2577" s="857"/>
      <c r="G2577" s="858"/>
    </row>
    <row r="2578" spans="2:7" x14ac:dyDescent="0.25">
      <c r="C2578" s="854"/>
      <c r="D2578" s="516">
        <v>2020</v>
      </c>
      <c r="E2578" s="516">
        <v>2021</v>
      </c>
      <c r="F2578" s="516">
        <v>2022</v>
      </c>
      <c r="G2578" s="516">
        <v>2023</v>
      </c>
    </row>
    <row r="2579" spans="2:7" ht="15.75" thickBot="1" x14ac:dyDescent="0.3">
      <c r="C2579" s="855"/>
      <c r="D2579" s="518" t="s">
        <v>16</v>
      </c>
      <c r="E2579" s="518" t="s">
        <v>16</v>
      </c>
      <c r="F2579" s="518" t="s">
        <v>16</v>
      </c>
      <c r="G2579" s="518" t="s">
        <v>16</v>
      </c>
    </row>
    <row r="2580" spans="2:7" ht="15.75" thickBot="1" x14ac:dyDescent="0.3">
      <c r="C2580" s="525" t="s">
        <v>104</v>
      </c>
      <c r="D2580" s="526">
        <f>D2581+D2582+D2583+D2584</f>
        <v>0</v>
      </c>
      <c r="E2580" s="526">
        <f>E2581+E2582+E2583+E2584</f>
        <v>0</v>
      </c>
      <c r="F2580" s="526">
        <f>F2581+F2582+F2583+F2584</f>
        <v>0</v>
      </c>
      <c r="G2580" s="526">
        <f>G2581+G2582+G2583+G2584</f>
        <v>0</v>
      </c>
    </row>
    <row r="2581" spans="2:7" ht="15.75" thickBot="1" x14ac:dyDescent="0.3">
      <c r="C2581" s="527" t="s">
        <v>51</v>
      </c>
      <c r="D2581" s="526"/>
      <c r="E2581" s="526"/>
      <c r="F2581" s="526"/>
      <c r="G2581" s="526"/>
    </row>
    <row r="2582" spans="2:7" ht="15.75" thickBot="1" x14ac:dyDescent="0.3">
      <c r="C2582" s="527" t="s">
        <v>105</v>
      </c>
      <c r="D2582" s="526"/>
      <c r="E2582" s="526"/>
      <c r="F2582" s="526"/>
      <c r="G2582" s="526"/>
    </row>
    <row r="2583" spans="2:7" ht="15.75" thickBot="1" x14ac:dyDescent="0.3">
      <c r="C2583" s="527" t="s">
        <v>106</v>
      </c>
      <c r="D2583" s="526"/>
      <c r="E2583" s="526"/>
      <c r="F2583" s="526"/>
      <c r="G2583" s="526"/>
    </row>
    <row r="2584" spans="2:7" ht="15.75" thickBot="1" x14ac:dyDescent="0.3">
      <c r="C2584" s="527" t="s">
        <v>107</v>
      </c>
      <c r="D2584" s="526"/>
      <c r="E2584" s="526"/>
      <c r="F2584" s="526"/>
      <c r="G2584" s="526"/>
    </row>
    <row r="2585" spans="2:7" ht="15.75" thickBot="1" x14ac:dyDescent="0.3">
      <c r="C2585" s="525" t="s">
        <v>108</v>
      </c>
      <c r="D2585" s="528">
        <f>D2586+D2587+D2588+D2589</f>
        <v>20000</v>
      </c>
      <c r="E2585" s="528">
        <f>E2586+E2587+E2588+E2589</f>
        <v>37564</v>
      </c>
      <c r="F2585" s="528">
        <f>F2586+F2587+F2588+F2589</f>
        <v>0</v>
      </c>
      <c r="G2585" s="528">
        <f>G2586+G2587+G2588+G2589</f>
        <v>0</v>
      </c>
    </row>
    <row r="2586" spans="2:7" ht="15.75" thickBot="1" x14ac:dyDescent="0.3">
      <c r="C2586" s="527" t="s">
        <v>51</v>
      </c>
      <c r="D2586" s="526">
        <f>+D2572</f>
        <v>20000</v>
      </c>
      <c r="E2586" s="526">
        <f>+E2572</f>
        <v>37564</v>
      </c>
      <c r="F2586" s="526">
        <f>+F2572</f>
        <v>0</v>
      </c>
      <c r="G2586" s="526"/>
    </row>
    <row r="2587" spans="2:7" ht="15.75" thickBot="1" x14ac:dyDescent="0.3">
      <c r="C2587" s="527" t="s">
        <v>105</v>
      </c>
      <c r="D2587" s="526"/>
      <c r="E2587" s="526"/>
      <c r="F2587" s="526"/>
      <c r="G2587" s="526"/>
    </row>
    <row r="2588" spans="2:7" ht="15.75" thickBot="1" x14ac:dyDescent="0.3">
      <c r="C2588" s="527" t="s">
        <v>106</v>
      </c>
      <c r="D2588" s="526"/>
      <c r="E2588" s="526"/>
      <c r="F2588" s="526"/>
      <c r="G2588" s="526"/>
    </row>
    <row r="2589" spans="2:7" ht="15.75" thickBot="1" x14ac:dyDescent="0.3">
      <c r="C2589" s="527" t="s">
        <v>107</v>
      </c>
      <c r="D2589" s="526"/>
      <c r="E2589" s="526"/>
      <c r="F2589" s="526"/>
      <c r="G2589" s="526"/>
    </row>
    <row r="2590" spans="2:7" ht="15.75" thickBot="1" x14ac:dyDescent="0.3">
      <c r="C2590" s="533" t="s">
        <v>489</v>
      </c>
      <c r="D2590" s="528">
        <f>D2580+D2585</f>
        <v>20000</v>
      </c>
      <c r="E2590" s="528">
        <f>E2580+E2585</f>
        <v>37564</v>
      </c>
      <c r="F2590" s="528">
        <f>F2580+F2585</f>
        <v>0</v>
      </c>
      <c r="G2590" s="528">
        <f>G2580+G2585</f>
        <v>0</v>
      </c>
    </row>
    <row r="2591" spans="2:7" ht="34.5" thickBot="1" x14ac:dyDescent="0.3">
      <c r="B2591" s="507"/>
      <c r="C2591" s="515" t="s">
        <v>490</v>
      </c>
      <c r="D2591" s="586" t="s">
        <v>1127</v>
      </c>
      <c r="E2591" s="586" t="s">
        <v>200</v>
      </c>
      <c r="F2591" s="910" t="s">
        <v>1128</v>
      </c>
      <c r="G2591" s="911"/>
    </row>
    <row r="2592" spans="2:7" ht="33" customHeight="1" thickBot="1" x14ac:dyDescent="0.3">
      <c r="B2592" s="507"/>
      <c r="C2592" s="217" t="s">
        <v>38</v>
      </c>
      <c r="D2592" s="778" t="s">
        <v>1129</v>
      </c>
      <c r="E2592" s="779"/>
      <c r="F2592" s="779"/>
      <c r="G2592" s="650"/>
    </row>
    <row r="2593" spans="2:7" ht="15.75" thickBot="1" x14ac:dyDescent="0.3">
      <c r="B2593" s="507"/>
      <c r="C2593" s="217" t="s">
        <v>40</v>
      </c>
      <c r="D2593" s="851" t="s">
        <v>747</v>
      </c>
      <c r="E2593" s="852"/>
      <c r="F2593" s="852"/>
      <c r="G2593" s="853"/>
    </row>
    <row r="2594" spans="2:7" x14ac:dyDescent="0.25">
      <c r="B2594" s="507"/>
      <c r="C2594" s="854"/>
      <c r="D2594" s="516">
        <v>2020</v>
      </c>
      <c r="E2594" s="516">
        <v>2021</v>
      </c>
      <c r="F2594" s="516">
        <v>2022</v>
      </c>
      <c r="G2594" s="516">
        <v>2023</v>
      </c>
    </row>
    <row r="2595" spans="2:7" ht="15.75" thickBot="1" x14ac:dyDescent="0.3">
      <c r="B2595" s="507"/>
      <c r="C2595" s="855"/>
      <c r="D2595" s="518" t="s">
        <v>16</v>
      </c>
      <c r="E2595" s="518" t="s">
        <v>16</v>
      </c>
      <c r="F2595" s="518" t="s">
        <v>16</v>
      </c>
      <c r="G2595" s="518" t="s">
        <v>16</v>
      </c>
    </row>
    <row r="2596" spans="2:7" ht="15.75" thickBot="1" x14ac:dyDescent="0.3">
      <c r="B2596" s="507"/>
      <c r="C2596" s="217" t="s">
        <v>42</v>
      </c>
      <c r="D2596" s="541">
        <v>0.4</v>
      </c>
      <c r="E2596" s="541"/>
      <c r="F2596" s="541"/>
      <c r="G2596" s="217"/>
    </row>
    <row r="2597" spans="2:7" ht="15.75" thickBot="1" x14ac:dyDescent="0.3">
      <c r="B2597" s="507"/>
      <c r="C2597" s="217" t="s">
        <v>43</v>
      </c>
      <c r="D2597" s="522">
        <v>5000</v>
      </c>
      <c r="E2597" s="522"/>
      <c r="F2597" s="522"/>
      <c r="G2597" s="520">
        <f>G2615</f>
        <v>0</v>
      </c>
    </row>
    <row r="2598" spans="2:7" ht="15.75" thickBot="1" x14ac:dyDescent="0.3">
      <c r="B2598" s="507"/>
      <c r="C2598" s="217" t="s">
        <v>44</v>
      </c>
      <c r="D2598" s="520">
        <f>D2597/D2596</f>
        <v>12500</v>
      </c>
      <c r="E2598" s="520" t="e">
        <f>E2597/E2596</f>
        <v>#DIV/0!</v>
      </c>
      <c r="F2598" s="520" t="e">
        <f>F2597/F2596</f>
        <v>#DIV/0!</v>
      </c>
      <c r="G2598" s="520" t="e">
        <f>G2597/G2596</f>
        <v>#DIV/0!</v>
      </c>
    </row>
    <row r="2599" spans="2:7" ht="15.75" thickBot="1" x14ac:dyDescent="0.3">
      <c r="B2599" s="507"/>
      <c r="C2599" s="217" t="s">
        <v>45</v>
      </c>
      <c r="D2599" s="523" t="e">
        <f t="shared" ref="D2599:G2601" si="99">D2596/C2596-1</f>
        <v>#VALUE!</v>
      </c>
      <c r="E2599" s="523">
        <f t="shared" si="99"/>
        <v>-1</v>
      </c>
      <c r="F2599" s="523" t="e">
        <f t="shared" si="99"/>
        <v>#DIV/0!</v>
      </c>
      <c r="G2599" s="523" t="e">
        <f t="shared" si="99"/>
        <v>#DIV/0!</v>
      </c>
    </row>
    <row r="2600" spans="2:7" ht="15.75" thickBot="1" x14ac:dyDescent="0.3">
      <c r="B2600" s="507"/>
      <c r="C2600" s="217" t="s">
        <v>47</v>
      </c>
      <c r="D2600" s="523" t="e">
        <f t="shared" si="99"/>
        <v>#VALUE!</v>
      </c>
      <c r="E2600" s="523">
        <f t="shared" si="99"/>
        <v>-1</v>
      </c>
      <c r="F2600" s="523" t="e">
        <f t="shared" si="99"/>
        <v>#DIV/0!</v>
      </c>
      <c r="G2600" s="523" t="e">
        <f t="shared" si="99"/>
        <v>#DIV/0!</v>
      </c>
    </row>
    <row r="2601" spans="2:7" ht="15.75" thickBot="1" x14ac:dyDescent="0.3">
      <c r="B2601" s="507"/>
      <c r="C2601" s="217" t="s">
        <v>48</v>
      </c>
      <c r="D2601" s="523" t="e">
        <f t="shared" si="99"/>
        <v>#VALUE!</v>
      </c>
      <c r="E2601" s="523" t="e">
        <f t="shared" si="99"/>
        <v>#DIV/0!</v>
      </c>
      <c r="F2601" s="523" t="e">
        <f t="shared" si="99"/>
        <v>#DIV/0!</v>
      </c>
      <c r="G2601" s="523" t="e">
        <f t="shared" si="99"/>
        <v>#DIV/0!</v>
      </c>
    </row>
    <row r="2602" spans="2:7" ht="15.75" thickBot="1" x14ac:dyDescent="0.3">
      <c r="B2602" s="507"/>
      <c r="C2602" s="856" t="s">
        <v>768</v>
      </c>
      <c r="D2602" s="857"/>
      <c r="E2602" s="857"/>
      <c r="F2602" s="857"/>
      <c r="G2602" s="858"/>
    </row>
    <row r="2603" spans="2:7" x14ac:dyDescent="0.25">
      <c r="B2603" s="507"/>
      <c r="C2603" s="854"/>
      <c r="D2603" s="516">
        <v>2020</v>
      </c>
      <c r="E2603" s="516">
        <v>2021</v>
      </c>
      <c r="F2603" s="516">
        <v>2022</v>
      </c>
      <c r="G2603" s="516">
        <v>2023</v>
      </c>
    </row>
    <row r="2604" spans="2:7" ht="15.75" thickBot="1" x14ac:dyDescent="0.3">
      <c r="B2604" s="507"/>
      <c r="C2604" s="855"/>
      <c r="D2604" s="518" t="s">
        <v>16</v>
      </c>
      <c r="E2604" s="518" t="s">
        <v>16</v>
      </c>
      <c r="F2604" s="518" t="s">
        <v>16</v>
      </c>
      <c r="G2604" s="518" t="s">
        <v>16</v>
      </c>
    </row>
    <row r="2605" spans="2:7" ht="15.75" thickBot="1" x14ac:dyDescent="0.3">
      <c r="B2605" s="507"/>
      <c r="C2605" s="525" t="s">
        <v>104</v>
      </c>
      <c r="D2605" s="526">
        <f>D2606+D2607+D2608+D2609</f>
        <v>0</v>
      </c>
      <c r="E2605" s="526">
        <f>E2606+E2607+E2608+E2609</f>
        <v>0</v>
      </c>
      <c r="F2605" s="526">
        <f>F2606+F2607+F2608+F2609</f>
        <v>0</v>
      </c>
      <c r="G2605" s="526">
        <f>G2606+G2607+G2608+G2609</f>
        <v>0</v>
      </c>
    </row>
    <row r="2606" spans="2:7" ht="15.75" thickBot="1" x14ac:dyDescent="0.3">
      <c r="B2606" s="507"/>
      <c r="C2606" s="527" t="s">
        <v>51</v>
      </c>
      <c r="D2606" s="526"/>
      <c r="E2606" s="526"/>
      <c r="F2606" s="526"/>
      <c r="G2606" s="526"/>
    </row>
    <row r="2607" spans="2:7" ht="15.75" thickBot="1" x14ac:dyDescent="0.3">
      <c r="B2607" s="507"/>
      <c r="C2607" s="527" t="s">
        <v>105</v>
      </c>
      <c r="D2607" s="526"/>
      <c r="E2607" s="526"/>
      <c r="F2607" s="526"/>
      <c r="G2607" s="526"/>
    </row>
    <row r="2608" spans="2:7" ht="15.75" thickBot="1" x14ac:dyDescent="0.3">
      <c r="B2608" s="507"/>
      <c r="C2608" s="527" t="s">
        <v>106</v>
      </c>
      <c r="D2608" s="526"/>
      <c r="E2608" s="526"/>
      <c r="F2608" s="526"/>
      <c r="G2608" s="526"/>
    </row>
    <row r="2609" spans="2:8" ht="15.75" thickBot="1" x14ac:dyDescent="0.3">
      <c r="B2609" s="507"/>
      <c r="C2609" s="527" t="s">
        <v>107</v>
      </c>
      <c r="D2609" s="526"/>
      <c r="E2609" s="526"/>
      <c r="F2609" s="526"/>
      <c r="G2609" s="526"/>
    </row>
    <row r="2610" spans="2:8" ht="15.75" thickBot="1" x14ac:dyDescent="0.3">
      <c r="B2610" s="507"/>
      <c r="C2610" s="525" t="s">
        <v>108</v>
      </c>
      <c r="D2610" s="528">
        <f>D2611+D2612+D2613+D2614</f>
        <v>5000</v>
      </c>
      <c r="E2610" s="528">
        <f>E2611+E2612+E2613+E2614</f>
        <v>0</v>
      </c>
      <c r="F2610" s="528">
        <f>F2611+F2612+F2613+F2614</f>
        <v>0</v>
      </c>
      <c r="G2610" s="528">
        <f>G2611+G2612+G2613+G2614</f>
        <v>0</v>
      </c>
    </row>
    <row r="2611" spans="2:8" ht="15.75" thickBot="1" x14ac:dyDescent="0.3">
      <c r="B2611" s="507"/>
      <c r="C2611" s="527" t="s">
        <v>51</v>
      </c>
      <c r="D2611" s="526">
        <f>+D2597</f>
        <v>5000</v>
      </c>
      <c r="E2611" s="526">
        <f>+E2597</f>
        <v>0</v>
      </c>
      <c r="F2611" s="526">
        <f>+F2597</f>
        <v>0</v>
      </c>
      <c r="G2611" s="526"/>
    </row>
    <row r="2612" spans="2:8" ht="15.75" thickBot="1" x14ac:dyDescent="0.3">
      <c r="B2612" s="507"/>
      <c r="C2612" s="527" t="s">
        <v>105</v>
      </c>
      <c r="D2612" s="526"/>
      <c r="E2612" s="526"/>
      <c r="F2612" s="526"/>
      <c r="G2612" s="526"/>
    </row>
    <row r="2613" spans="2:8" ht="15.75" thickBot="1" x14ac:dyDescent="0.3">
      <c r="B2613" s="507"/>
      <c r="C2613" s="527" t="s">
        <v>106</v>
      </c>
      <c r="D2613" s="526"/>
      <c r="E2613" s="526"/>
      <c r="F2613" s="526"/>
      <c r="G2613" s="526"/>
    </row>
    <row r="2614" spans="2:8" ht="15.75" thickBot="1" x14ac:dyDescent="0.3">
      <c r="B2614" s="507"/>
      <c r="C2614" s="527" t="s">
        <v>107</v>
      </c>
      <c r="D2614" s="526"/>
      <c r="E2614" s="526"/>
      <c r="F2614" s="526"/>
      <c r="G2614" s="526"/>
    </row>
    <row r="2615" spans="2:8" ht="15.75" thickBot="1" x14ac:dyDescent="0.3">
      <c r="B2615" s="507"/>
      <c r="C2615" s="533" t="s">
        <v>494</v>
      </c>
      <c r="D2615" s="528">
        <f>D2605+D2610</f>
        <v>5000</v>
      </c>
      <c r="E2615" s="528">
        <f>E2605+E2610</f>
        <v>0</v>
      </c>
      <c r="F2615" s="528">
        <f>F2605+F2610</f>
        <v>0</v>
      </c>
      <c r="G2615" s="528">
        <f>G2605+G2610</f>
        <v>0</v>
      </c>
    </row>
    <row r="2616" spans="2:8" ht="34.5" thickBot="1" x14ac:dyDescent="0.3">
      <c r="B2616" s="507"/>
      <c r="C2616" s="515" t="s">
        <v>495</v>
      </c>
      <c r="D2616" s="586" t="s">
        <v>1130</v>
      </c>
      <c r="E2616" s="586" t="s">
        <v>200</v>
      </c>
      <c r="F2616" s="908"/>
      <c r="G2616" s="909"/>
      <c r="H2616" s="547"/>
    </row>
    <row r="2617" spans="2:8" ht="15.75" thickBot="1" x14ac:dyDescent="0.3">
      <c r="B2617" s="507"/>
      <c r="C2617" s="217" t="s">
        <v>38</v>
      </c>
      <c r="D2617" s="778" t="s">
        <v>1129</v>
      </c>
      <c r="E2617" s="779"/>
      <c r="F2617" s="779"/>
      <c r="G2617" s="650"/>
      <c r="H2617" s="547"/>
    </row>
    <row r="2618" spans="2:8" ht="15.75" thickBot="1" x14ac:dyDescent="0.3">
      <c r="B2618" s="507"/>
      <c r="C2618" s="217" t="s">
        <v>40</v>
      </c>
      <c r="D2618" s="851" t="s">
        <v>747</v>
      </c>
      <c r="E2618" s="852"/>
      <c r="F2618" s="852"/>
      <c r="G2618" s="853"/>
      <c r="H2618" s="547"/>
    </row>
    <row r="2619" spans="2:8" x14ac:dyDescent="0.25">
      <c r="B2619" s="507"/>
      <c r="C2619" s="854"/>
      <c r="D2619" s="516">
        <v>2020</v>
      </c>
      <c r="E2619" s="516">
        <v>2021</v>
      </c>
      <c r="F2619" s="516">
        <v>2022</v>
      </c>
      <c r="G2619" s="516">
        <v>2023</v>
      </c>
      <c r="H2619" s="547"/>
    </row>
    <row r="2620" spans="2:8" ht="15.75" thickBot="1" x14ac:dyDescent="0.3">
      <c r="B2620" s="507"/>
      <c r="C2620" s="855"/>
      <c r="D2620" s="518" t="s">
        <v>16</v>
      </c>
      <c r="E2620" s="518" t="s">
        <v>16</v>
      </c>
      <c r="F2620" s="518" t="s">
        <v>16</v>
      </c>
      <c r="G2620" s="518" t="s">
        <v>16</v>
      </c>
      <c r="H2620" s="547"/>
    </row>
    <row r="2621" spans="2:8" ht="15.75" thickBot="1" x14ac:dyDescent="0.3">
      <c r="B2621" s="507"/>
      <c r="C2621" s="217" t="s">
        <v>42</v>
      </c>
      <c r="D2621" s="541"/>
      <c r="E2621" s="541">
        <v>1.2</v>
      </c>
      <c r="F2621" s="541">
        <v>0.3</v>
      </c>
      <c r="G2621" s="217"/>
      <c r="H2621" s="547"/>
    </row>
    <row r="2622" spans="2:8" ht="15.75" thickBot="1" x14ac:dyDescent="0.3">
      <c r="B2622" s="507"/>
      <c r="C2622" s="217" t="s">
        <v>43</v>
      </c>
      <c r="D2622" s="522"/>
      <c r="E2622" s="522">
        <v>70000</v>
      </c>
      <c r="F2622" s="522">
        <v>122668.234</v>
      </c>
      <c r="G2622" s="520">
        <f>G2640</f>
        <v>0</v>
      </c>
      <c r="H2622" s="547"/>
    </row>
    <row r="2623" spans="2:8" ht="15.75" thickBot="1" x14ac:dyDescent="0.3">
      <c r="B2623" s="507"/>
      <c r="C2623" s="217" t="s">
        <v>44</v>
      </c>
      <c r="D2623" s="520" t="e">
        <f>D2622/D2621</f>
        <v>#DIV/0!</v>
      </c>
      <c r="E2623" s="520">
        <f>E2622/E2621</f>
        <v>58333.333333333336</v>
      </c>
      <c r="F2623" s="520">
        <f>F2622/F2621</f>
        <v>408894.11333333334</v>
      </c>
      <c r="G2623" s="520" t="e">
        <f>G2622/G2621</f>
        <v>#DIV/0!</v>
      </c>
      <c r="H2623" s="547"/>
    </row>
    <row r="2624" spans="2:8" ht="15.75" thickBot="1" x14ac:dyDescent="0.3">
      <c r="B2624" s="507"/>
      <c r="C2624" s="217" t="s">
        <v>45</v>
      </c>
      <c r="D2624" s="523" t="e">
        <f t="shared" ref="D2624:G2626" si="100">D2621/C2621-1</f>
        <v>#VALUE!</v>
      </c>
      <c r="E2624" s="523" t="e">
        <f t="shared" si="100"/>
        <v>#DIV/0!</v>
      </c>
      <c r="F2624" s="523">
        <f t="shared" si="100"/>
        <v>-0.75</v>
      </c>
      <c r="G2624" s="523">
        <f t="shared" si="100"/>
        <v>-1</v>
      </c>
      <c r="H2624" s="547"/>
    </row>
    <row r="2625" spans="2:8" ht="15.75" thickBot="1" x14ac:dyDescent="0.3">
      <c r="B2625" s="507"/>
      <c r="C2625" s="217" t="s">
        <v>47</v>
      </c>
      <c r="D2625" s="523" t="e">
        <f t="shared" si="100"/>
        <v>#VALUE!</v>
      </c>
      <c r="E2625" s="523" t="e">
        <f t="shared" si="100"/>
        <v>#DIV/0!</v>
      </c>
      <c r="F2625" s="523">
        <f t="shared" si="100"/>
        <v>0.75240334285714283</v>
      </c>
      <c r="G2625" s="523">
        <f t="shared" si="100"/>
        <v>-1</v>
      </c>
      <c r="H2625" s="547"/>
    </row>
    <row r="2626" spans="2:8" ht="15.75" thickBot="1" x14ac:dyDescent="0.3">
      <c r="B2626" s="507"/>
      <c r="C2626" s="217" t="s">
        <v>48</v>
      </c>
      <c r="D2626" s="523" t="e">
        <f t="shared" si="100"/>
        <v>#DIV/0!</v>
      </c>
      <c r="E2626" s="523" t="e">
        <f t="shared" si="100"/>
        <v>#DIV/0!</v>
      </c>
      <c r="F2626" s="523">
        <f t="shared" si="100"/>
        <v>6.0096133714285713</v>
      </c>
      <c r="G2626" s="523" t="e">
        <f t="shared" si="100"/>
        <v>#DIV/0!</v>
      </c>
      <c r="H2626" s="547"/>
    </row>
    <row r="2627" spans="2:8" ht="15.75" thickBot="1" x14ac:dyDescent="0.3">
      <c r="B2627" s="507"/>
      <c r="C2627" s="856" t="s">
        <v>773</v>
      </c>
      <c r="D2627" s="857"/>
      <c r="E2627" s="857"/>
      <c r="F2627" s="857"/>
      <c r="G2627" s="858"/>
      <c r="H2627" s="547"/>
    </row>
    <row r="2628" spans="2:8" x14ac:dyDescent="0.25">
      <c r="B2628" s="507"/>
      <c r="C2628" s="854"/>
      <c r="D2628" s="516">
        <v>2020</v>
      </c>
      <c r="E2628" s="516">
        <v>2021</v>
      </c>
      <c r="F2628" s="516">
        <v>2022</v>
      </c>
      <c r="G2628" s="516">
        <v>2023</v>
      </c>
      <c r="H2628" s="547"/>
    </row>
    <row r="2629" spans="2:8" ht="15.75" thickBot="1" x14ac:dyDescent="0.3">
      <c r="B2629" s="507"/>
      <c r="C2629" s="855"/>
      <c r="D2629" s="518" t="s">
        <v>16</v>
      </c>
      <c r="E2629" s="518" t="s">
        <v>16</v>
      </c>
      <c r="F2629" s="518" t="s">
        <v>16</v>
      </c>
      <c r="G2629" s="518" t="s">
        <v>16</v>
      </c>
      <c r="H2629" s="547"/>
    </row>
    <row r="2630" spans="2:8" ht="15.75" thickBot="1" x14ac:dyDescent="0.3">
      <c r="B2630" s="507"/>
      <c r="C2630" s="525" t="s">
        <v>104</v>
      </c>
      <c r="D2630" s="526">
        <f>D2631+D2632+D2633+D2634</f>
        <v>0</v>
      </c>
      <c r="E2630" s="526">
        <f>E2631+E2632+E2633+E2634</f>
        <v>0</v>
      </c>
      <c r="F2630" s="526">
        <f>F2631+F2632+F2633+F2634</f>
        <v>0</v>
      </c>
      <c r="G2630" s="526">
        <f>G2631+G2632+G2633+G2634</f>
        <v>0</v>
      </c>
      <c r="H2630" s="547"/>
    </row>
    <row r="2631" spans="2:8" ht="15.75" thickBot="1" x14ac:dyDescent="0.3">
      <c r="B2631" s="507"/>
      <c r="C2631" s="527" t="s">
        <v>51</v>
      </c>
      <c r="D2631" s="526"/>
      <c r="E2631" s="526"/>
      <c r="F2631" s="526"/>
      <c r="G2631" s="526"/>
      <c r="H2631" s="547"/>
    </row>
    <row r="2632" spans="2:8" ht="15.75" thickBot="1" x14ac:dyDescent="0.3">
      <c r="B2632" s="507"/>
      <c r="C2632" s="527" t="s">
        <v>105</v>
      </c>
      <c r="D2632" s="526"/>
      <c r="E2632" s="526"/>
      <c r="F2632" s="526"/>
      <c r="G2632" s="526"/>
      <c r="H2632" s="547"/>
    </row>
    <row r="2633" spans="2:8" ht="15.75" thickBot="1" x14ac:dyDescent="0.3">
      <c r="B2633" s="507"/>
      <c r="C2633" s="527" t="s">
        <v>106</v>
      </c>
      <c r="D2633" s="526"/>
      <c r="E2633" s="526"/>
      <c r="F2633" s="526"/>
      <c r="G2633" s="526"/>
      <c r="H2633" s="547"/>
    </row>
    <row r="2634" spans="2:8" ht="15.75" thickBot="1" x14ac:dyDescent="0.3">
      <c r="B2634" s="507"/>
      <c r="C2634" s="527" t="s">
        <v>107</v>
      </c>
      <c r="D2634" s="526"/>
      <c r="E2634" s="526"/>
      <c r="F2634" s="526"/>
      <c r="G2634" s="526"/>
      <c r="H2634" s="547"/>
    </row>
    <row r="2635" spans="2:8" ht="15.75" thickBot="1" x14ac:dyDescent="0.3">
      <c r="B2635" s="507"/>
      <c r="C2635" s="525" t="s">
        <v>108</v>
      </c>
      <c r="D2635" s="528">
        <f>D2636+D2637+D2638+D2639</f>
        <v>0</v>
      </c>
      <c r="E2635" s="528">
        <f>E2636+E2637+E2638+E2639</f>
        <v>70000</v>
      </c>
      <c r="F2635" s="528">
        <f>F2636+F2637+F2638+F2639</f>
        <v>122668.234</v>
      </c>
      <c r="G2635" s="528">
        <f>G2636+G2637+G2638+G2639</f>
        <v>0</v>
      </c>
      <c r="H2635" s="547"/>
    </row>
    <row r="2636" spans="2:8" ht="15.75" thickBot="1" x14ac:dyDescent="0.3">
      <c r="B2636" s="507"/>
      <c r="C2636" s="527" t="s">
        <v>51</v>
      </c>
      <c r="D2636" s="526">
        <f>+D2622</f>
        <v>0</v>
      </c>
      <c r="E2636" s="526">
        <f>+E2622</f>
        <v>70000</v>
      </c>
      <c r="F2636" s="526">
        <f>+F2622</f>
        <v>122668.234</v>
      </c>
      <c r="G2636" s="526"/>
      <c r="H2636" s="547"/>
    </row>
    <row r="2637" spans="2:8" ht="15.75" thickBot="1" x14ac:dyDescent="0.3">
      <c r="B2637" s="507"/>
      <c r="C2637" s="527" t="s">
        <v>105</v>
      </c>
      <c r="D2637" s="526"/>
      <c r="E2637" s="526"/>
      <c r="F2637" s="526"/>
      <c r="G2637" s="526"/>
      <c r="H2637" s="547"/>
    </row>
    <row r="2638" spans="2:8" ht="15.75" thickBot="1" x14ac:dyDescent="0.3">
      <c r="B2638" s="507"/>
      <c r="C2638" s="527" t="s">
        <v>106</v>
      </c>
      <c r="D2638" s="526"/>
      <c r="E2638" s="526"/>
      <c r="F2638" s="526"/>
      <c r="G2638" s="526"/>
      <c r="H2638" s="547"/>
    </row>
    <row r="2639" spans="2:8" ht="15.75" thickBot="1" x14ac:dyDescent="0.3">
      <c r="B2639" s="507"/>
      <c r="C2639" s="527" t="s">
        <v>107</v>
      </c>
      <c r="D2639" s="526"/>
      <c r="E2639" s="526"/>
      <c r="F2639" s="526"/>
      <c r="G2639" s="526"/>
      <c r="H2639" s="547"/>
    </row>
    <row r="2640" spans="2:8" ht="15.75" thickBot="1" x14ac:dyDescent="0.3">
      <c r="B2640" s="507"/>
      <c r="C2640" s="533" t="s">
        <v>499</v>
      </c>
      <c r="D2640" s="528">
        <f>D2630+D2635</f>
        <v>0</v>
      </c>
      <c r="E2640" s="528">
        <f>E2630+E2635</f>
        <v>70000</v>
      </c>
      <c r="F2640" s="528">
        <f>F2630+F2635</f>
        <v>122668.234</v>
      </c>
      <c r="G2640" s="528">
        <f>G2630+G2635</f>
        <v>0</v>
      </c>
      <c r="H2640" s="547"/>
    </row>
    <row r="2641" spans="2:8" ht="34.5" thickBot="1" x14ac:dyDescent="0.3">
      <c r="B2641" s="507"/>
      <c r="C2641" s="515" t="s">
        <v>500</v>
      </c>
      <c r="D2641" s="586" t="s">
        <v>1131</v>
      </c>
      <c r="E2641" s="586" t="s">
        <v>200</v>
      </c>
      <c r="F2641" s="908"/>
      <c r="G2641" s="909"/>
      <c r="H2641" s="547"/>
    </row>
    <row r="2642" spans="2:8" ht="23.45" customHeight="1" thickBot="1" x14ac:dyDescent="0.3">
      <c r="B2642" s="507"/>
      <c r="C2642" s="217" t="s">
        <v>38</v>
      </c>
      <c r="D2642" s="778" t="s">
        <v>1132</v>
      </c>
      <c r="E2642" s="779"/>
      <c r="F2642" s="779"/>
      <c r="G2642" s="650"/>
      <c r="H2642" s="547"/>
    </row>
    <row r="2643" spans="2:8" ht="15.75" thickBot="1" x14ac:dyDescent="0.3">
      <c r="B2643" s="507"/>
      <c r="C2643" s="217" t="s">
        <v>40</v>
      </c>
      <c r="D2643" s="851" t="s">
        <v>747</v>
      </c>
      <c r="E2643" s="852"/>
      <c r="F2643" s="852"/>
      <c r="G2643" s="853"/>
      <c r="H2643" s="547"/>
    </row>
    <row r="2644" spans="2:8" x14ac:dyDescent="0.25">
      <c r="B2644" s="507"/>
      <c r="C2644" s="854"/>
      <c r="D2644" s="516">
        <v>2020</v>
      </c>
      <c r="E2644" s="516">
        <v>2021</v>
      </c>
      <c r="F2644" s="516">
        <v>2022</v>
      </c>
      <c r="G2644" s="516">
        <v>2023</v>
      </c>
      <c r="H2644" s="547"/>
    </row>
    <row r="2645" spans="2:8" ht="15.75" thickBot="1" x14ac:dyDescent="0.3">
      <c r="B2645" s="507"/>
      <c r="C2645" s="855"/>
      <c r="D2645" s="518" t="s">
        <v>16</v>
      </c>
      <c r="E2645" s="518" t="s">
        <v>16</v>
      </c>
      <c r="F2645" s="518" t="s">
        <v>16</v>
      </c>
      <c r="G2645" s="518" t="s">
        <v>16</v>
      </c>
      <c r="H2645" s="547"/>
    </row>
    <row r="2646" spans="2:8" ht="15.75" thickBot="1" x14ac:dyDescent="0.3">
      <c r="B2646" s="507"/>
      <c r="C2646" s="217" t="s">
        <v>42</v>
      </c>
      <c r="D2646" s="541"/>
      <c r="E2646" s="592">
        <v>0.8</v>
      </c>
      <c r="F2646" s="541"/>
      <c r="G2646" s="217"/>
      <c r="H2646" s="547"/>
    </row>
    <row r="2647" spans="2:8" ht="15.75" thickBot="1" x14ac:dyDescent="0.3">
      <c r="B2647" s="507"/>
      <c r="C2647" s="217" t="s">
        <v>43</v>
      </c>
      <c r="D2647" s="522"/>
      <c r="E2647" s="522">
        <v>18873</v>
      </c>
      <c r="F2647" s="522"/>
      <c r="G2647" s="520">
        <f>G2665</f>
        <v>0</v>
      </c>
      <c r="H2647" s="547"/>
    </row>
    <row r="2648" spans="2:8" ht="15.75" thickBot="1" x14ac:dyDescent="0.3">
      <c r="B2648" s="507"/>
      <c r="C2648" s="217" t="s">
        <v>44</v>
      </c>
      <c r="D2648" s="520" t="e">
        <f>D2647/D2646</f>
        <v>#DIV/0!</v>
      </c>
      <c r="E2648" s="520">
        <f>E2647/E2646</f>
        <v>23591.25</v>
      </c>
      <c r="F2648" s="520" t="e">
        <f>F2647/F2646</f>
        <v>#DIV/0!</v>
      </c>
      <c r="G2648" s="520" t="e">
        <f>G2647/G2646</f>
        <v>#DIV/0!</v>
      </c>
      <c r="H2648" s="547"/>
    </row>
    <row r="2649" spans="2:8" ht="15.75" thickBot="1" x14ac:dyDescent="0.3">
      <c r="B2649" s="507"/>
      <c r="C2649" s="217" t="s">
        <v>45</v>
      </c>
      <c r="D2649" s="523" t="e">
        <f t="shared" ref="D2649:G2651" si="101">D2646/C2646-1</f>
        <v>#VALUE!</v>
      </c>
      <c r="E2649" s="523" t="e">
        <f t="shared" si="101"/>
        <v>#DIV/0!</v>
      </c>
      <c r="F2649" s="523">
        <f t="shared" si="101"/>
        <v>-1</v>
      </c>
      <c r="G2649" s="523" t="e">
        <f t="shared" si="101"/>
        <v>#DIV/0!</v>
      </c>
      <c r="H2649" s="547"/>
    </row>
    <row r="2650" spans="2:8" ht="15.75" thickBot="1" x14ac:dyDescent="0.3">
      <c r="B2650" s="507"/>
      <c r="C2650" s="217" t="s">
        <v>47</v>
      </c>
      <c r="D2650" s="523" t="e">
        <f t="shared" si="101"/>
        <v>#VALUE!</v>
      </c>
      <c r="E2650" s="523" t="e">
        <f t="shared" si="101"/>
        <v>#DIV/0!</v>
      </c>
      <c r="F2650" s="523">
        <f t="shared" si="101"/>
        <v>-1</v>
      </c>
      <c r="G2650" s="523" t="e">
        <f t="shared" si="101"/>
        <v>#DIV/0!</v>
      </c>
      <c r="H2650" s="547"/>
    </row>
    <row r="2651" spans="2:8" ht="15.75" thickBot="1" x14ac:dyDescent="0.3">
      <c r="B2651" s="507"/>
      <c r="C2651" s="217" t="s">
        <v>48</v>
      </c>
      <c r="D2651" s="523" t="e">
        <f t="shared" si="101"/>
        <v>#DIV/0!</v>
      </c>
      <c r="E2651" s="523" t="e">
        <f t="shared" si="101"/>
        <v>#DIV/0!</v>
      </c>
      <c r="F2651" s="523" t="e">
        <f t="shared" si="101"/>
        <v>#DIV/0!</v>
      </c>
      <c r="G2651" s="523" t="e">
        <f t="shared" si="101"/>
        <v>#DIV/0!</v>
      </c>
      <c r="H2651" s="547"/>
    </row>
    <row r="2652" spans="2:8" ht="15.75" thickBot="1" x14ac:dyDescent="0.3">
      <c r="B2652" s="507"/>
      <c r="C2652" s="856" t="s">
        <v>777</v>
      </c>
      <c r="D2652" s="857"/>
      <c r="E2652" s="857"/>
      <c r="F2652" s="857"/>
      <c r="G2652" s="858"/>
      <c r="H2652" s="547"/>
    </row>
    <row r="2653" spans="2:8" x14ac:dyDescent="0.25">
      <c r="B2653" s="507"/>
      <c r="C2653" s="854"/>
      <c r="D2653" s="516">
        <v>2020</v>
      </c>
      <c r="E2653" s="516">
        <v>2021</v>
      </c>
      <c r="F2653" s="516">
        <v>2022</v>
      </c>
      <c r="G2653" s="516">
        <v>2023</v>
      </c>
      <c r="H2653" s="547"/>
    </row>
    <row r="2654" spans="2:8" ht="15.75" thickBot="1" x14ac:dyDescent="0.3">
      <c r="B2654" s="507"/>
      <c r="C2654" s="855"/>
      <c r="D2654" s="518" t="s">
        <v>16</v>
      </c>
      <c r="E2654" s="518" t="s">
        <v>16</v>
      </c>
      <c r="F2654" s="518" t="s">
        <v>16</v>
      </c>
      <c r="G2654" s="518" t="s">
        <v>16</v>
      </c>
      <c r="H2654" s="547"/>
    </row>
    <row r="2655" spans="2:8" ht="15.75" thickBot="1" x14ac:dyDescent="0.3">
      <c r="B2655" s="507"/>
      <c r="C2655" s="525" t="s">
        <v>104</v>
      </c>
      <c r="D2655" s="526">
        <f>D2656+D2657+D2658+D2659</f>
        <v>0</v>
      </c>
      <c r="E2655" s="526">
        <f>E2656+E2657+E2658+E2659</f>
        <v>0</v>
      </c>
      <c r="F2655" s="526">
        <f>F2656+F2657+F2658+F2659</f>
        <v>0</v>
      </c>
      <c r="G2655" s="526">
        <f>G2656+G2657+G2658+G2659</f>
        <v>0</v>
      </c>
      <c r="H2655" s="547"/>
    </row>
    <row r="2656" spans="2:8" ht="15.75" thickBot="1" x14ac:dyDescent="0.3">
      <c r="B2656" s="507"/>
      <c r="C2656" s="527" t="s">
        <v>51</v>
      </c>
      <c r="D2656" s="526"/>
      <c r="E2656" s="526"/>
      <c r="F2656" s="526"/>
      <c r="G2656" s="526"/>
      <c r="H2656" s="547"/>
    </row>
    <row r="2657" spans="2:8" ht="15.75" thickBot="1" x14ac:dyDescent="0.3">
      <c r="B2657" s="507"/>
      <c r="C2657" s="527" t="s">
        <v>105</v>
      </c>
      <c r="D2657" s="526"/>
      <c r="E2657" s="526"/>
      <c r="F2657" s="526"/>
      <c r="G2657" s="526"/>
      <c r="H2657" s="547"/>
    </row>
    <row r="2658" spans="2:8" ht="15.75" thickBot="1" x14ac:dyDescent="0.3">
      <c r="B2658" s="507"/>
      <c r="C2658" s="527" t="s">
        <v>106</v>
      </c>
      <c r="D2658" s="526"/>
      <c r="E2658" s="526"/>
      <c r="F2658" s="526"/>
      <c r="G2658" s="526"/>
      <c r="H2658" s="547"/>
    </row>
    <row r="2659" spans="2:8" ht="15.75" thickBot="1" x14ac:dyDescent="0.3">
      <c r="B2659" s="507"/>
      <c r="C2659" s="527" t="s">
        <v>107</v>
      </c>
      <c r="D2659" s="526"/>
      <c r="E2659" s="526"/>
      <c r="F2659" s="526"/>
      <c r="G2659" s="526"/>
      <c r="H2659" s="547"/>
    </row>
    <row r="2660" spans="2:8" ht="15.75" thickBot="1" x14ac:dyDescent="0.3">
      <c r="B2660" s="507"/>
      <c r="C2660" s="525" t="s">
        <v>108</v>
      </c>
      <c r="D2660" s="528">
        <f>D2661+D2662+D2663+D2664</f>
        <v>0</v>
      </c>
      <c r="E2660" s="528">
        <f>E2661+E2662+E2663+E2664</f>
        <v>18873</v>
      </c>
      <c r="F2660" s="528">
        <f>F2661+F2662+F2663+F2664</f>
        <v>0</v>
      </c>
      <c r="G2660" s="528">
        <f>G2661+G2662+G2663+G2664</f>
        <v>0</v>
      </c>
      <c r="H2660" s="547"/>
    </row>
    <row r="2661" spans="2:8" ht="15.75" thickBot="1" x14ac:dyDescent="0.3">
      <c r="B2661" s="507"/>
      <c r="C2661" s="527" t="s">
        <v>51</v>
      </c>
      <c r="D2661" s="526">
        <f>+D2647</f>
        <v>0</v>
      </c>
      <c r="E2661" s="526">
        <f>+E2647</f>
        <v>18873</v>
      </c>
      <c r="F2661" s="526">
        <f>+F2647</f>
        <v>0</v>
      </c>
      <c r="G2661" s="526"/>
      <c r="H2661" s="547"/>
    </row>
    <row r="2662" spans="2:8" ht="15.75" thickBot="1" x14ac:dyDescent="0.3">
      <c r="B2662" s="507"/>
      <c r="C2662" s="527" t="s">
        <v>105</v>
      </c>
      <c r="D2662" s="526"/>
      <c r="E2662" s="526"/>
      <c r="F2662" s="526"/>
      <c r="G2662" s="526"/>
      <c r="H2662" s="547"/>
    </row>
    <row r="2663" spans="2:8" ht="15.75" thickBot="1" x14ac:dyDescent="0.3">
      <c r="B2663" s="507"/>
      <c r="C2663" s="527" t="s">
        <v>106</v>
      </c>
      <c r="D2663" s="526"/>
      <c r="E2663" s="526"/>
      <c r="F2663" s="526"/>
      <c r="G2663" s="526"/>
      <c r="H2663" s="547"/>
    </row>
    <row r="2664" spans="2:8" ht="15.75" thickBot="1" x14ac:dyDescent="0.3">
      <c r="B2664" s="507"/>
      <c r="C2664" s="527" t="s">
        <v>107</v>
      </c>
      <c r="D2664" s="526"/>
      <c r="E2664" s="526"/>
      <c r="F2664" s="526"/>
      <c r="G2664" s="526"/>
      <c r="H2664" s="547"/>
    </row>
    <row r="2665" spans="2:8" ht="15.75" thickBot="1" x14ac:dyDescent="0.3">
      <c r="B2665" s="507"/>
      <c r="C2665" s="533" t="s">
        <v>504</v>
      </c>
      <c r="D2665" s="528">
        <f>D2655+D2660</f>
        <v>0</v>
      </c>
      <c r="E2665" s="528">
        <f>E2655+E2660</f>
        <v>18873</v>
      </c>
      <c r="F2665" s="528">
        <f>F2655+F2660</f>
        <v>0</v>
      </c>
      <c r="G2665" s="528">
        <f>G2655+G2660</f>
        <v>0</v>
      </c>
      <c r="H2665" s="547"/>
    </row>
    <row r="2666" spans="2:8" ht="34.5" thickBot="1" x14ac:dyDescent="0.3">
      <c r="B2666" s="507"/>
      <c r="C2666" s="515" t="s">
        <v>505</v>
      </c>
      <c r="D2666" s="586" t="s">
        <v>1133</v>
      </c>
      <c r="E2666" s="586" t="s">
        <v>200</v>
      </c>
      <c r="F2666" s="908"/>
      <c r="G2666" s="909"/>
      <c r="H2666" s="547"/>
    </row>
    <row r="2667" spans="2:8" ht="25.15" customHeight="1" thickBot="1" x14ac:dyDescent="0.3">
      <c r="B2667" s="507"/>
      <c r="C2667" s="217" t="s">
        <v>38</v>
      </c>
      <c r="D2667" s="778" t="s">
        <v>1134</v>
      </c>
      <c r="E2667" s="779"/>
      <c r="F2667" s="779"/>
      <c r="G2667" s="650"/>
      <c r="H2667" s="547"/>
    </row>
    <row r="2668" spans="2:8" ht="15.75" thickBot="1" x14ac:dyDescent="0.3">
      <c r="B2668" s="507"/>
      <c r="C2668" s="217" t="s">
        <v>40</v>
      </c>
      <c r="D2668" s="851" t="s">
        <v>747</v>
      </c>
      <c r="E2668" s="852"/>
      <c r="F2668" s="852"/>
      <c r="G2668" s="853"/>
      <c r="H2668" s="547"/>
    </row>
    <row r="2669" spans="2:8" x14ac:dyDescent="0.25">
      <c r="B2669" s="507"/>
      <c r="C2669" s="854"/>
      <c r="D2669" s="516">
        <v>2020</v>
      </c>
      <c r="E2669" s="516">
        <v>2021</v>
      </c>
      <c r="F2669" s="516">
        <v>2022</v>
      </c>
      <c r="G2669" s="516">
        <v>2023</v>
      </c>
      <c r="H2669" s="547"/>
    </row>
    <row r="2670" spans="2:8" ht="15.75" thickBot="1" x14ac:dyDescent="0.3">
      <c r="B2670" s="507"/>
      <c r="C2670" s="855"/>
      <c r="D2670" s="518" t="s">
        <v>16</v>
      </c>
      <c r="E2670" s="518" t="s">
        <v>16</v>
      </c>
      <c r="F2670" s="518" t="s">
        <v>16</v>
      </c>
      <c r="G2670" s="518" t="s">
        <v>16</v>
      </c>
      <c r="H2670" s="547"/>
    </row>
    <row r="2671" spans="2:8" ht="15.75" thickBot="1" x14ac:dyDescent="0.3">
      <c r="B2671" s="507"/>
      <c r="C2671" s="217" t="s">
        <v>42</v>
      </c>
      <c r="D2671" s="541"/>
      <c r="E2671" s="592">
        <v>0.2</v>
      </c>
      <c r="F2671" s="592">
        <v>0.3</v>
      </c>
      <c r="G2671" s="217"/>
      <c r="H2671" s="547"/>
    </row>
    <row r="2672" spans="2:8" ht="15.75" thickBot="1" x14ac:dyDescent="0.3">
      <c r="B2672" s="507"/>
      <c r="C2672" s="217" t="s">
        <v>43</v>
      </c>
      <c r="D2672" s="522"/>
      <c r="E2672" s="522">
        <v>30000</v>
      </c>
      <c r="F2672" s="522">
        <v>37395</v>
      </c>
      <c r="G2672" s="520">
        <f>G2690</f>
        <v>0</v>
      </c>
      <c r="H2672" s="547"/>
    </row>
    <row r="2673" spans="2:8" ht="15.75" thickBot="1" x14ac:dyDescent="0.3">
      <c r="B2673" s="507"/>
      <c r="C2673" s="217" t="s">
        <v>44</v>
      </c>
      <c r="D2673" s="520" t="e">
        <f>D2672/D2671</f>
        <v>#DIV/0!</v>
      </c>
      <c r="E2673" s="520">
        <f>E2672/E2671</f>
        <v>150000</v>
      </c>
      <c r="F2673" s="520">
        <f>F2672/F2671</f>
        <v>124650</v>
      </c>
      <c r="G2673" s="520" t="e">
        <f>G2672/G2671</f>
        <v>#DIV/0!</v>
      </c>
      <c r="H2673" s="547"/>
    </row>
    <row r="2674" spans="2:8" ht="15.75" thickBot="1" x14ac:dyDescent="0.3">
      <c r="B2674" s="507"/>
      <c r="C2674" s="217" t="s">
        <v>45</v>
      </c>
      <c r="D2674" s="523" t="e">
        <f t="shared" ref="D2674:G2676" si="102">D2671/C2671-1</f>
        <v>#VALUE!</v>
      </c>
      <c r="E2674" s="523" t="e">
        <f t="shared" si="102"/>
        <v>#DIV/0!</v>
      </c>
      <c r="F2674" s="523">
        <f t="shared" si="102"/>
        <v>0.49999999999999978</v>
      </c>
      <c r="G2674" s="523">
        <f t="shared" si="102"/>
        <v>-1</v>
      </c>
      <c r="H2674" s="547"/>
    </row>
    <row r="2675" spans="2:8" ht="15.75" thickBot="1" x14ac:dyDescent="0.3">
      <c r="B2675" s="507"/>
      <c r="C2675" s="217" t="s">
        <v>47</v>
      </c>
      <c r="D2675" s="523" t="e">
        <f t="shared" si="102"/>
        <v>#VALUE!</v>
      </c>
      <c r="E2675" s="523" t="e">
        <f t="shared" si="102"/>
        <v>#DIV/0!</v>
      </c>
      <c r="F2675" s="523">
        <f t="shared" si="102"/>
        <v>0.24649999999999994</v>
      </c>
      <c r="G2675" s="523">
        <f t="shared" si="102"/>
        <v>-1</v>
      </c>
      <c r="H2675" s="547"/>
    </row>
    <row r="2676" spans="2:8" ht="15.75" thickBot="1" x14ac:dyDescent="0.3">
      <c r="B2676" s="507"/>
      <c r="C2676" s="217" t="s">
        <v>48</v>
      </c>
      <c r="D2676" s="523" t="e">
        <f t="shared" si="102"/>
        <v>#DIV/0!</v>
      </c>
      <c r="E2676" s="523" t="e">
        <f t="shared" si="102"/>
        <v>#DIV/0!</v>
      </c>
      <c r="F2676" s="523">
        <f t="shared" si="102"/>
        <v>-0.16900000000000004</v>
      </c>
      <c r="G2676" s="523" t="e">
        <f t="shared" si="102"/>
        <v>#DIV/0!</v>
      </c>
      <c r="H2676" s="547"/>
    </row>
    <row r="2677" spans="2:8" ht="15.75" thickBot="1" x14ac:dyDescent="0.3">
      <c r="B2677" s="507"/>
      <c r="C2677" s="856" t="s">
        <v>782</v>
      </c>
      <c r="D2677" s="857"/>
      <c r="E2677" s="857"/>
      <c r="F2677" s="857"/>
      <c r="G2677" s="858"/>
      <c r="H2677" s="547"/>
    </row>
    <row r="2678" spans="2:8" x14ac:dyDescent="0.25">
      <c r="B2678" s="507"/>
      <c r="C2678" s="854"/>
      <c r="D2678" s="516">
        <v>2020</v>
      </c>
      <c r="E2678" s="516">
        <v>2021</v>
      </c>
      <c r="F2678" s="516">
        <v>2022</v>
      </c>
      <c r="G2678" s="516">
        <v>2023</v>
      </c>
      <c r="H2678" s="547"/>
    </row>
    <row r="2679" spans="2:8" ht="15.75" thickBot="1" x14ac:dyDescent="0.3">
      <c r="B2679" s="507"/>
      <c r="C2679" s="855"/>
      <c r="D2679" s="518" t="s">
        <v>16</v>
      </c>
      <c r="E2679" s="518" t="s">
        <v>16</v>
      </c>
      <c r="F2679" s="518" t="s">
        <v>16</v>
      </c>
      <c r="G2679" s="518" t="s">
        <v>16</v>
      </c>
      <c r="H2679" s="547"/>
    </row>
    <row r="2680" spans="2:8" ht="15.75" thickBot="1" x14ac:dyDescent="0.3">
      <c r="B2680" s="507"/>
      <c r="C2680" s="525" t="s">
        <v>104</v>
      </c>
      <c r="D2680" s="526">
        <f>D2681+D2682+D2683+D2684</f>
        <v>0</v>
      </c>
      <c r="E2680" s="526">
        <f>E2681+E2682+E2683+E2684</f>
        <v>0</v>
      </c>
      <c r="F2680" s="526">
        <f>F2681+F2682+F2683+F2684</f>
        <v>0</v>
      </c>
      <c r="G2680" s="526">
        <f>G2681+G2682+G2683+G2684</f>
        <v>0</v>
      </c>
      <c r="H2680" s="547"/>
    </row>
    <row r="2681" spans="2:8" ht="15.75" thickBot="1" x14ac:dyDescent="0.3">
      <c r="B2681" s="507"/>
      <c r="C2681" s="527" t="s">
        <v>51</v>
      </c>
      <c r="D2681" s="526"/>
      <c r="E2681" s="526"/>
      <c r="F2681" s="526"/>
      <c r="G2681" s="526"/>
      <c r="H2681" s="547"/>
    </row>
    <row r="2682" spans="2:8" ht="15.75" thickBot="1" x14ac:dyDescent="0.3">
      <c r="B2682" s="507"/>
      <c r="C2682" s="527" t="s">
        <v>105</v>
      </c>
      <c r="D2682" s="526"/>
      <c r="E2682" s="526"/>
      <c r="F2682" s="526"/>
      <c r="G2682" s="526"/>
      <c r="H2682" s="547"/>
    </row>
    <row r="2683" spans="2:8" ht="15.75" thickBot="1" x14ac:dyDescent="0.3">
      <c r="B2683" s="507"/>
      <c r="C2683" s="527" t="s">
        <v>106</v>
      </c>
      <c r="D2683" s="526"/>
      <c r="E2683" s="526"/>
      <c r="F2683" s="526"/>
      <c r="G2683" s="526"/>
      <c r="H2683" s="547"/>
    </row>
    <row r="2684" spans="2:8" ht="15.75" thickBot="1" x14ac:dyDescent="0.3">
      <c r="B2684" s="507"/>
      <c r="C2684" s="527" t="s">
        <v>107</v>
      </c>
      <c r="D2684" s="526"/>
      <c r="E2684" s="526"/>
      <c r="F2684" s="526"/>
      <c r="G2684" s="526"/>
      <c r="H2684" s="547"/>
    </row>
    <row r="2685" spans="2:8" ht="15.75" thickBot="1" x14ac:dyDescent="0.3">
      <c r="B2685" s="507"/>
      <c r="C2685" s="525" t="s">
        <v>108</v>
      </c>
      <c r="D2685" s="528">
        <f>D2686+D2687+D2688+D2689</f>
        <v>0</v>
      </c>
      <c r="E2685" s="528">
        <f>E2686+E2687+E2688+E2689</f>
        <v>30000</v>
      </c>
      <c r="F2685" s="528">
        <f>F2686+F2687+F2688+F2689</f>
        <v>37395</v>
      </c>
      <c r="G2685" s="528">
        <f>G2686+G2687+G2688+G2689</f>
        <v>0</v>
      </c>
      <c r="H2685" s="547"/>
    </row>
    <row r="2686" spans="2:8" ht="15.75" thickBot="1" x14ac:dyDescent="0.3">
      <c r="B2686" s="507"/>
      <c r="C2686" s="527" t="s">
        <v>51</v>
      </c>
      <c r="D2686" s="526">
        <f>+D2672</f>
        <v>0</v>
      </c>
      <c r="E2686" s="526">
        <f>+E2672</f>
        <v>30000</v>
      </c>
      <c r="F2686" s="526">
        <f>+F2672</f>
        <v>37395</v>
      </c>
      <c r="G2686" s="526"/>
      <c r="H2686" s="547"/>
    </row>
    <row r="2687" spans="2:8" ht="15.75" thickBot="1" x14ac:dyDescent="0.3">
      <c r="B2687" s="507"/>
      <c r="C2687" s="527" t="s">
        <v>105</v>
      </c>
      <c r="D2687" s="526"/>
      <c r="E2687" s="526"/>
      <c r="F2687" s="526"/>
      <c r="G2687" s="526"/>
      <c r="H2687" s="547"/>
    </row>
    <row r="2688" spans="2:8" ht="15.75" thickBot="1" x14ac:dyDescent="0.3">
      <c r="B2688" s="507"/>
      <c r="C2688" s="527" t="s">
        <v>106</v>
      </c>
      <c r="D2688" s="526"/>
      <c r="E2688" s="526"/>
      <c r="F2688" s="526"/>
      <c r="G2688" s="526"/>
      <c r="H2688" s="547"/>
    </row>
    <row r="2689" spans="2:8" ht="15.75" thickBot="1" x14ac:dyDescent="0.3">
      <c r="B2689" s="507"/>
      <c r="C2689" s="527" t="s">
        <v>107</v>
      </c>
      <c r="D2689" s="526"/>
      <c r="E2689" s="526"/>
      <c r="F2689" s="526"/>
      <c r="G2689" s="526"/>
      <c r="H2689" s="547"/>
    </row>
    <row r="2690" spans="2:8" ht="15.75" thickBot="1" x14ac:dyDescent="0.3">
      <c r="B2690" s="507"/>
      <c r="C2690" s="533" t="s">
        <v>509</v>
      </c>
      <c r="D2690" s="528">
        <f>D2680+D2685</f>
        <v>0</v>
      </c>
      <c r="E2690" s="528">
        <f>E2680+E2685</f>
        <v>30000</v>
      </c>
      <c r="F2690" s="528">
        <f>F2680+F2685</f>
        <v>37395</v>
      </c>
      <c r="G2690" s="528">
        <f>G2680+G2685</f>
        <v>0</v>
      </c>
      <c r="H2690" s="547"/>
    </row>
    <row r="2691" spans="2:8" ht="57" thickBot="1" x14ac:dyDescent="0.3">
      <c r="B2691" s="507"/>
      <c r="C2691" s="515" t="s">
        <v>510</v>
      </c>
      <c r="D2691" s="586" t="s">
        <v>1135</v>
      </c>
      <c r="E2691" s="586" t="s">
        <v>200</v>
      </c>
      <c r="F2691" s="908"/>
      <c r="G2691" s="909"/>
      <c r="H2691" s="547"/>
    </row>
    <row r="2692" spans="2:8" ht="30.6" customHeight="1" thickBot="1" x14ac:dyDescent="0.3">
      <c r="B2692" s="507"/>
      <c r="C2692" s="217" t="s">
        <v>38</v>
      </c>
      <c r="D2692" s="778" t="s">
        <v>1136</v>
      </c>
      <c r="E2692" s="779"/>
      <c r="F2692" s="779"/>
      <c r="G2692" s="650"/>
      <c r="H2692" s="547"/>
    </row>
    <row r="2693" spans="2:8" ht="15.75" thickBot="1" x14ac:dyDescent="0.3">
      <c r="B2693" s="507"/>
      <c r="C2693" s="217" t="s">
        <v>40</v>
      </c>
      <c r="D2693" s="851" t="s">
        <v>747</v>
      </c>
      <c r="E2693" s="852"/>
      <c r="F2693" s="852"/>
      <c r="G2693" s="853"/>
      <c r="H2693" s="547"/>
    </row>
    <row r="2694" spans="2:8" x14ac:dyDescent="0.25">
      <c r="B2694" s="507"/>
      <c r="C2694" s="854"/>
      <c r="D2694" s="516">
        <v>2020</v>
      </c>
      <c r="E2694" s="516">
        <v>2021</v>
      </c>
      <c r="F2694" s="516">
        <v>2022</v>
      </c>
      <c r="G2694" s="516">
        <v>2023</v>
      </c>
      <c r="H2694" s="547"/>
    </row>
    <row r="2695" spans="2:8" ht="15.75" thickBot="1" x14ac:dyDescent="0.3">
      <c r="B2695" s="507"/>
      <c r="C2695" s="855"/>
      <c r="D2695" s="518" t="s">
        <v>16</v>
      </c>
      <c r="E2695" s="518" t="s">
        <v>16</v>
      </c>
      <c r="F2695" s="518" t="s">
        <v>16</v>
      </c>
      <c r="G2695" s="518" t="s">
        <v>16</v>
      </c>
      <c r="H2695" s="547"/>
    </row>
    <row r="2696" spans="2:8" ht="15.75" thickBot="1" x14ac:dyDescent="0.3">
      <c r="B2696" s="507"/>
      <c r="C2696" s="217" t="s">
        <v>42</v>
      </c>
      <c r="D2696" s="541"/>
      <c r="E2696" s="592">
        <v>1</v>
      </c>
      <c r="F2696" s="592">
        <v>1</v>
      </c>
      <c r="G2696" s="217"/>
      <c r="H2696" s="547"/>
    </row>
    <row r="2697" spans="2:8" ht="15.75" thickBot="1" x14ac:dyDescent="0.3">
      <c r="B2697" s="507"/>
      <c r="C2697" s="217" t="s">
        <v>43</v>
      </c>
      <c r="D2697" s="522"/>
      <c r="E2697" s="522">
        <v>45000</v>
      </c>
      <c r="F2697" s="522">
        <v>43000</v>
      </c>
      <c r="G2697" s="520">
        <f>G2715</f>
        <v>0</v>
      </c>
      <c r="H2697" s="547"/>
    </row>
    <row r="2698" spans="2:8" ht="15.75" thickBot="1" x14ac:dyDescent="0.3">
      <c r="B2698" s="507"/>
      <c r="C2698" s="217" t="s">
        <v>44</v>
      </c>
      <c r="D2698" s="520" t="e">
        <f>D2697/D2696</f>
        <v>#DIV/0!</v>
      </c>
      <c r="E2698" s="520">
        <f>E2697/E2696</f>
        <v>45000</v>
      </c>
      <c r="F2698" s="520">
        <f>F2697/F2696</f>
        <v>43000</v>
      </c>
      <c r="G2698" s="520" t="e">
        <f>G2697/G2696</f>
        <v>#DIV/0!</v>
      </c>
      <c r="H2698" s="547"/>
    </row>
    <row r="2699" spans="2:8" ht="15.75" thickBot="1" x14ac:dyDescent="0.3">
      <c r="B2699" s="507"/>
      <c r="C2699" s="217" t="s">
        <v>45</v>
      </c>
      <c r="D2699" s="523" t="e">
        <f t="shared" ref="D2699:G2701" si="103">D2696/C2696-1</f>
        <v>#VALUE!</v>
      </c>
      <c r="E2699" s="523" t="e">
        <f t="shared" si="103"/>
        <v>#DIV/0!</v>
      </c>
      <c r="F2699" s="523">
        <f t="shared" si="103"/>
        <v>0</v>
      </c>
      <c r="G2699" s="523">
        <f t="shared" si="103"/>
        <v>-1</v>
      </c>
      <c r="H2699" s="547"/>
    </row>
    <row r="2700" spans="2:8" ht="15.75" thickBot="1" x14ac:dyDescent="0.3">
      <c r="B2700" s="507"/>
      <c r="C2700" s="217" t="s">
        <v>47</v>
      </c>
      <c r="D2700" s="523" t="e">
        <f t="shared" si="103"/>
        <v>#VALUE!</v>
      </c>
      <c r="E2700" s="523" t="e">
        <f t="shared" si="103"/>
        <v>#DIV/0!</v>
      </c>
      <c r="F2700" s="523">
        <f t="shared" si="103"/>
        <v>-4.4444444444444398E-2</v>
      </c>
      <c r="G2700" s="523">
        <f t="shared" si="103"/>
        <v>-1</v>
      </c>
      <c r="H2700" s="547"/>
    </row>
    <row r="2701" spans="2:8" ht="15.75" thickBot="1" x14ac:dyDescent="0.3">
      <c r="B2701" s="507"/>
      <c r="C2701" s="217" t="s">
        <v>48</v>
      </c>
      <c r="D2701" s="523" t="e">
        <f t="shared" si="103"/>
        <v>#DIV/0!</v>
      </c>
      <c r="E2701" s="523" t="e">
        <f t="shared" si="103"/>
        <v>#DIV/0!</v>
      </c>
      <c r="F2701" s="523">
        <f t="shared" si="103"/>
        <v>-4.4444444444444398E-2</v>
      </c>
      <c r="G2701" s="523" t="e">
        <f t="shared" si="103"/>
        <v>#DIV/0!</v>
      </c>
      <c r="H2701" s="547"/>
    </row>
    <row r="2702" spans="2:8" ht="15.75" thickBot="1" x14ac:dyDescent="0.3">
      <c r="B2702" s="507"/>
      <c r="C2702" s="856" t="s">
        <v>787</v>
      </c>
      <c r="D2702" s="857"/>
      <c r="E2702" s="857"/>
      <c r="F2702" s="857"/>
      <c r="G2702" s="858"/>
      <c r="H2702" s="547"/>
    </row>
    <row r="2703" spans="2:8" x14ac:dyDescent="0.25">
      <c r="B2703" s="507"/>
      <c r="C2703" s="854"/>
      <c r="D2703" s="516">
        <v>2020</v>
      </c>
      <c r="E2703" s="516">
        <v>2021</v>
      </c>
      <c r="F2703" s="516">
        <v>2022</v>
      </c>
      <c r="G2703" s="516">
        <v>2023</v>
      </c>
      <c r="H2703" s="547"/>
    </row>
    <row r="2704" spans="2:8" ht="15.75" thickBot="1" x14ac:dyDescent="0.3">
      <c r="B2704" s="507"/>
      <c r="C2704" s="855"/>
      <c r="D2704" s="518" t="s">
        <v>16</v>
      </c>
      <c r="E2704" s="518" t="s">
        <v>16</v>
      </c>
      <c r="F2704" s="518" t="s">
        <v>16</v>
      </c>
      <c r="G2704" s="518" t="s">
        <v>16</v>
      </c>
      <c r="H2704" s="547"/>
    </row>
    <row r="2705" spans="2:8" ht="15.75" thickBot="1" x14ac:dyDescent="0.3">
      <c r="B2705" s="507"/>
      <c r="C2705" s="525" t="s">
        <v>104</v>
      </c>
      <c r="D2705" s="526">
        <f>D2706+D2707+D2708+D2709</f>
        <v>0</v>
      </c>
      <c r="E2705" s="526">
        <f>E2706+E2707+E2708+E2709</f>
        <v>0</v>
      </c>
      <c r="F2705" s="526">
        <f>F2706+F2707+F2708+F2709</f>
        <v>0</v>
      </c>
      <c r="G2705" s="526">
        <f>G2706+G2707+G2708+G2709</f>
        <v>0</v>
      </c>
      <c r="H2705" s="547"/>
    </row>
    <row r="2706" spans="2:8" ht="15.75" thickBot="1" x14ac:dyDescent="0.3">
      <c r="B2706" s="507"/>
      <c r="C2706" s="527" t="s">
        <v>51</v>
      </c>
      <c r="D2706" s="526"/>
      <c r="E2706" s="526"/>
      <c r="F2706" s="526"/>
      <c r="G2706" s="526"/>
      <c r="H2706" s="547"/>
    </row>
    <row r="2707" spans="2:8" ht="15.75" thickBot="1" x14ac:dyDescent="0.3">
      <c r="B2707" s="507"/>
      <c r="C2707" s="527" t="s">
        <v>105</v>
      </c>
      <c r="D2707" s="526"/>
      <c r="E2707" s="526"/>
      <c r="F2707" s="526"/>
      <c r="G2707" s="526"/>
      <c r="H2707" s="547"/>
    </row>
    <row r="2708" spans="2:8" ht="15.75" thickBot="1" x14ac:dyDescent="0.3">
      <c r="B2708" s="507"/>
      <c r="C2708" s="527" t="s">
        <v>106</v>
      </c>
      <c r="D2708" s="526"/>
      <c r="E2708" s="526"/>
      <c r="F2708" s="526"/>
      <c r="G2708" s="526"/>
      <c r="H2708" s="547"/>
    </row>
    <row r="2709" spans="2:8" ht="15.75" thickBot="1" x14ac:dyDescent="0.3">
      <c r="B2709" s="507"/>
      <c r="C2709" s="527" t="s">
        <v>107</v>
      </c>
      <c r="D2709" s="526"/>
      <c r="E2709" s="526"/>
      <c r="F2709" s="526"/>
      <c r="G2709" s="526"/>
      <c r="H2709" s="547"/>
    </row>
    <row r="2710" spans="2:8" ht="15.75" thickBot="1" x14ac:dyDescent="0.3">
      <c r="B2710" s="507"/>
      <c r="C2710" s="525" t="s">
        <v>108</v>
      </c>
      <c r="D2710" s="528">
        <f>D2711+D2712+D2713+D2714</f>
        <v>0</v>
      </c>
      <c r="E2710" s="528">
        <f>E2711+E2712+E2713+E2714</f>
        <v>45000</v>
      </c>
      <c r="F2710" s="528">
        <f>F2711+F2712+F2713+F2714</f>
        <v>43000</v>
      </c>
      <c r="G2710" s="528">
        <f>G2711+G2712+G2713+G2714</f>
        <v>0</v>
      </c>
      <c r="H2710" s="547"/>
    </row>
    <row r="2711" spans="2:8" ht="15.75" thickBot="1" x14ac:dyDescent="0.3">
      <c r="B2711" s="507"/>
      <c r="C2711" s="527" t="s">
        <v>51</v>
      </c>
      <c r="D2711" s="526">
        <f>+D2697</f>
        <v>0</v>
      </c>
      <c r="E2711" s="526">
        <f>+E2697</f>
        <v>45000</v>
      </c>
      <c r="F2711" s="526">
        <f>+F2697</f>
        <v>43000</v>
      </c>
      <c r="G2711" s="526"/>
      <c r="H2711" s="547"/>
    </row>
    <row r="2712" spans="2:8" ht="15.75" thickBot="1" x14ac:dyDescent="0.3">
      <c r="B2712" s="507"/>
      <c r="C2712" s="527" t="s">
        <v>105</v>
      </c>
      <c r="D2712" s="526"/>
      <c r="E2712" s="526"/>
      <c r="F2712" s="526"/>
      <c r="G2712" s="526"/>
      <c r="H2712" s="547"/>
    </row>
    <row r="2713" spans="2:8" ht="15.75" thickBot="1" x14ac:dyDescent="0.3">
      <c r="B2713" s="507"/>
      <c r="C2713" s="527" t="s">
        <v>106</v>
      </c>
      <c r="D2713" s="526"/>
      <c r="E2713" s="526"/>
      <c r="F2713" s="526"/>
      <c r="G2713" s="526"/>
      <c r="H2713" s="547"/>
    </row>
    <row r="2714" spans="2:8" ht="15.75" thickBot="1" x14ac:dyDescent="0.3">
      <c r="B2714" s="507"/>
      <c r="C2714" s="527" t="s">
        <v>107</v>
      </c>
      <c r="D2714" s="526"/>
      <c r="E2714" s="526"/>
      <c r="F2714" s="526"/>
      <c r="G2714" s="526"/>
      <c r="H2714" s="547"/>
    </row>
    <row r="2715" spans="2:8" ht="15.75" thickBot="1" x14ac:dyDescent="0.3">
      <c r="B2715" s="507"/>
      <c r="C2715" s="533" t="s">
        <v>514</v>
      </c>
      <c r="D2715" s="528">
        <f>D2705+D2710</f>
        <v>0</v>
      </c>
      <c r="E2715" s="528">
        <f>E2705+E2710</f>
        <v>45000</v>
      </c>
      <c r="F2715" s="528">
        <f>F2705+F2710</f>
        <v>43000</v>
      </c>
      <c r="G2715" s="528">
        <f>G2705+G2710</f>
        <v>0</v>
      </c>
      <c r="H2715" s="547"/>
    </row>
    <row r="2716" spans="2:8" ht="34.5" thickBot="1" x14ac:dyDescent="0.3">
      <c r="B2716" s="507"/>
      <c r="C2716" s="515" t="s">
        <v>515</v>
      </c>
      <c r="D2716" s="586" t="s">
        <v>1137</v>
      </c>
      <c r="E2716" s="586" t="s">
        <v>200</v>
      </c>
      <c r="F2716" s="908"/>
      <c r="G2716" s="909"/>
      <c r="H2716" s="547"/>
    </row>
    <row r="2717" spans="2:8" ht="22.15" customHeight="1" thickBot="1" x14ac:dyDescent="0.3">
      <c r="B2717" s="507"/>
      <c r="C2717" s="217" t="s">
        <v>38</v>
      </c>
      <c r="D2717" s="778" t="s">
        <v>1138</v>
      </c>
      <c r="E2717" s="779"/>
      <c r="F2717" s="779"/>
      <c r="G2717" s="650"/>
      <c r="H2717" s="547"/>
    </row>
    <row r="2718" spans="2:8" ht="15.75" thickBot="1" x14ac:dyDescent="0.3">
      <c r="B2718" s="507"/>
      <c r="C2718" s="217" t="s">
        <v>40</v>
      </c>
      <c r="D2718" s="851" t="s">
        <v>747</v>
      </c>
      <c r="E2718" s="852"/>
      <c r="F2718" s="852"/>
      <c r="G2718" s="853"/>
      <c r="H2718" s="547"/>
    </row>
    <row r="2719" spans="2:8" x14ac:dyDescent="0.25">
      <c r="B2719" s="507"/>
      <c r="C2719" s="854"/>
      <c r="D2719" s="516">
        <v>2020</v>
      </c>
      <c r="E2719" s="516">
        <v>2021</v>
      </c>
      <c r="F2719" s="516">
        <v>2022</v>
      </c>
      <c r="G2719" s="516">
        <v>2023</v>
      </c>
      <c r="H2719" s="547"/>
    </row>
    <row r="2720" spans="2:8" ht="15.75" thickBot="1" x14ac:dyDescent="0.3">
      <c r="B2720" s="507"/>
      <c r="C2720" s="855"/>
      <c r="D2720" s="518" t="s">
        <v>16</v>
      </c>
      <c r="E2720" s="518" t="s">
        <v>16</v>
      </c>
      <c r="F2720" s="518" t="s">
        <v>16</v>
      </c>
      <c r="G2720" s="518" t="s">
        <v>16</v>
      </c>
      <c r="H2720" s="547"/>
    </row>
    <row r="2721" spans="2:8" ht="15.75" thickBot="1" x14ac:dyDescent="0.3">
      <c r="B2721" s="507"/>
      <c r="C2721" s="217" t="s">
        <v>42</v>
      </c>
      <c r="D2721" s="541"/>
      <c r="E2721" s="592">
        <v>0.4</v>
      </c>
      <c r="F2721" s="592"/>
      <c r="G2721" s="217"/>
      <c r="H2721" s="547"/>
    </row>
    <row r="2722" spans="2:8" ht="15.75" thickBot="1" x14ac:dyDescent="0.3">
      <c r="B2722" s="507"/>
      <c r="C2722" s="217" t="s">
        <v>43</v>
      </c>
      <c r="D2722" s="522"/>
      <c r="E2722" s="522">
        <v>95059</v>
      </c>
      <c r="F2722" s="522"/>
      <c r="G2722" s="520">
        <f>G2740</f>
        <v>0</v>
      </c>
      <c r="H2722" s="547"/>
    </row>
    <row r="2723" spans="2:8" ht="15.75" thickBot="1" x14ac:dyDescent="0.3">
      <c r="B2723" s="507"/>
      <c r="C2723" s="217" t="s">
        <v>44</v>
      </c>
      <c r="D2723" s="520" t="e">
        <f>D2722/D2721</f>
        <v>#DIV/0!</v>
      </c>
      <c r="E2723" s="520">
        <f>E2722/E2721</f>
        <v>237647.5</v>
      </c>
      <c r="F2723" s="520" t="e">
        <f>F2722/F2721</f>
        <v>#DIV/0!</v>
      </c>
      <c r="G2723" s="520" t="e">
        <f>G2722/G2721</f>
        <v>#DIV/0!</v>
      </c>
      <c r="H2723" s="547"/>
    </row>
    <row r="2724" spans="2:8" ht="15.75" thickBot="1" x14ac:dyDescent="0.3">
      <c r="B2724" s="507"/>
      <c r="C2724" s="217" t="s">
        <v>45</v>
      </c>
      <c r="D2724" s="523" t="e">
        <f t="shared" ref="D2724:G2726" si="104">D2721/C2721-1</f>
        <v>#VALUE!</v>
      </c>
      <c r="E2724" s="523" t="e">
        <f t="shared" si="104"/>
        <v>#DIV/0!</v>
      </c>
      <c r="F2724" s="523">
        <f t="shared" si="104"/>
        <v>-1</v>
      </c>
      <c r="G2724" s="523" t="e">
        <f t="shared" si="104"/>
        <v>#DIV/0!</v>
      </c>
      <c r="H2724" s="547"/>
    </row>
    <row r="2725" spans="2:8" ht="15.75" thickBot="1" x14ac:dyDescent="0.3">
      <c r="B2725" s="507"/>
      <c r="C2725" s="217" t="s">
        <v>47</v>
      </c>
      <c r="D2725" s="523" t="e">
        <f t="shared" si="104"/>
        <v>#VALUE!</v>
      </c>
      <c r="E2725" s="523" t="e">
        <f t="shared" si="104"/>
        <v>#DIV/0!</v>
      </c>
      <c r="F2725" s="523">
        <f t="shared" si="104"/>
        <v>-1</v>
      </c>
      <c r="G2725" s="523" t="e">
        <f t="shared" si="104"/>
        <v>#DIV/0!</v>
      </c>
      <c r="H2725" s="547"/>
    </row>
    <row r="2726" spans="2:8" ht="15.75" thickBot="1" x14ac:dyDescent="0.3">
      <c r="B2726" s="507"/>
      <c r="C2726" s="217" t="s">
        <v>48</v>
      </c>
      <c r="D2726" s="523" t="e">
        <f t="shared" si="104"/>
        <v>#DIV/0!</v>
      </c>
      <c r="E2726" s="523" t="e">
        <f t="shared" si="104"/>
        <v>#DIV/0!</v>
      </c>
      <c r="F2726" s="523" t="e">
        <f t="shared" si="104"/>
        <v>#DIV/0!</v>
      </c>
      <c r="G2726" s="523" t="e">
        <f t="shared" si="104"/>
        <v>#DIV/0!</v>
      </c>
      <c r="H2726" s="547"/>
    </row>
    <row r="2727" spans="2:8" ht="15.75" thickBot="1" x14ac:dyDescent="0.3">
      <c r="B2727" s="507"/>
      <c r="C2727" s="856" t="s">
        <v>791</v>
      </c>
      <c r="D2727" s="857"/>
      <c r="E2727" s="857"/>
      <c r="F2727" s="857"/>
      <c r="G2727" s="858"/>
      <c r="H2727" s="547"/>
    </row>
    <row r="2728" spans="2:8" x14ac:dyDescent="0.25">
      <c r="B2728" s="507"/>
      <c r="C2728" s="854"/>
      <c r="D2728" s="516">
        <v>2020</v>
      </c>
      <c r="E2728" s="516">
        <v>2021</v>
      </c>
      <c r="F2728" s="516">
        <v>2022</v>
      </c>
      <c r="G2728" s="516">
        <v>2023</v>
      </c>
      <c r="H2728" s="547"/>
    </row>
    <row r="2729" spans="2:8" ht="15.75" thickBot="1" x14ac:dyDescent="0.3">
      <c r="B2729" s="507"/>
      <c r="C2729" s="855"/>
      <c r="D2729" s="518" t="s">
        <v>16</v>
      </c>
      <c r="E2729" s="518" t="s">
        <v>16</v>
      </c>
      <c r="F2729" s="518" t="s">
        <v>16</v>
      </c>
      <c r="G2729" s="518" t="s">
        <v>16</v>
      </c>
      <c r="H2729" s="547"/>
    </row>
    <row r="2730" spans="2:8" ht="15.75" thickBot="1" x14ac:dyDescent="0.3">
      <c r="B2730" s="507"/>
      <c r="C2730" s="525" t="s">
        <v>104</v>
      </c>
      <c r="D2730" s="526">
        <f>D2731+D2732+D2733+D2734</f>
        <v>0</v>
      </c>
      <c r="E2730" s="526">
        <f>E2731+E2732+E2733+E2734</f>
        <v>0</v>
      </c>
      <c r="F2730" s="526">
        <f>F2731+F2732+F2733+F2734</f>
        <v>0</v>
      </c>
      <c r="G2730" s="526">
        <f>G2731+G2732+G2733+G2734</f>
        <v>0</v>
      </c>
      <c r="H2730" s="547"/>
    </row>
    <row r="2731" spans="2:8" ht="15.75" thickBot="1" x14ac:dyDescent="0.3">
      <c r="B2731" s="507"/>
      <c r="C2731" s="527" t="s">
        <v>51</v>
      </c>
      <c r="D2731" s="526"/>
      <c r="E2731" s="526"/>
      <c r="F2731" s="526"/>
      <c r="G2731" s="526"/>
      <c r="H2731" s="547"/>
    </row>
    <row r="2732" spans="2:8" ht="15.75" thickBot="1" x14ac:dyDescent="0.3">
      <c r="B2732" s="507"/>
      <c r="C2732" s="527" t="s">
        <v>105</v>
      </c>
      <c r="D2732" s="526"/>
      <c r="E2732" s="526"/>
      <c r="F2732" s="526"/>
      <c r="G2732" s="526"/>
      <c r="H2732" s="547"/>
    </row>
    <row r="2733" spans="2:8" ht="15.75" thickBot="1" x14ac:dyDescent="0.3">
      <c r="B2733" s="507"/>
      <c r="C2733" s="527" t="s">
        <v>106</v>
      </c>
      <c r="D2733" s="526"/>
      <c r="E2733" s="526"/>
      <c r="F2733" s="526"/>
      <c r="G2733" s="526"/>
      <c r="H2733" s="547"/>
    </row>
    <row r="2734" spans="2:8" ht="15.75" thickBot="1" x14ac:dyDescent="0.3">
      <c r="B2734" s="507"/>
      <c r="C2734" s="527" t="s">
        <v>107</v>
      </c>
      <c r="D2734" s="526"/>
      <c r="E2734" s="526"/>
      <c r="F2734" s="526"/>
      <c r="G2734" s="526"/>
      <c r="H2734" s="547"/>
    </row>
    <row r="2735" spans="2:8" ht="15.75" thickBot="1" x14ac:dyDescent="0.3">
      <c r="B2735" s="507"/>
      <c r="C2735" s="525" t="s">
        <v>108</v>
      </c>
      <c r="D2735" s="528">
        <f>D2736+D2737+D2738+D2739</f>
        <v>0</v>
      </c>
      <c r="E2735" s="528">
        <f>E2736+E2737+E2738+E2739</f>
        <v>95059</v>
      </c>
      <c r="F2735" s="528">
        <f>F2736+F2737+F2738+F2739</f>
        <v>0</v>
      </c>
      <c r="G2735" s="528">
        <f>G2736+G2737+G2738+G2739</f>
        <v>0</v>
      </c>
      <c r="H2735" s="547"/>
    </row>
    <row r="2736" spans="2:8" ht="15.75" thickBot="1" x14ac:dyDescent="0.3">
      <c r="B2736" s="507"/>
      <c r="C2736" s="527" t="s">
        <v>51</v>
      </c>
      <c r="D2736" s="526">
        <f>+D2722</f>
        <v>0</v>
      </c>
      <c r="E2736" s="526">
        <f>+E2722</f>
        <v>95059</v>
      </c>
      <c r="F2736" s="526">
        <f>+F2722</f>
        <v>0</v>
      </c>
      <c r="G2736" s="526"/>
      <c r="H2736" s="547"/>
    </row>
    <row r="2737" spans="2:8" ht="15.75" thickBot="1" x14ac:dyDescent="0.3">
      <c r="B2737" s="507"/>
      <c r="C2737" s="527" t="s">
        <v>105</v>
      </c>
      <c r="D2737" s="526"/>
      <c r="E2737" s="526"/>
      <c r="F2737" s="526"/>
      <c r="G2737" s="526"/>
      <c r="H2737" s="547"/>
    </row>
    <row r="2738" spans="2:8" ht="15.75" thickBot="1" x14ac:dyDescent="0.3">
      <c r="B2738" s="507"/>
      <c r="C2738" s="527" t="s">
        <v>106</v>
      </c>
      <c r="D2738" s="526"/>
      <c r="E2738" s="526"/>
      <c r="F2738" s="526"/>
      <c r="G2738" s="526"/>
      <c r="H2738" s="547"/>
    </row>
    <row r="2739" spans="2:8" ht="15.75" thickBot="1" x14ac:dyDescent="0.3">
      <c r="B2739" s="507"/>
      <c r="C2739" s="527" t="s">
        <v>107</v>
      </c>
      <c r="D2739" s="526"/>
      <c r="E2739" s="526"/>
      <c r="F2739" s="526"/>
      <c r="G2739" s="526"/>
      <c r="H2739" s="547"/>
    </row>
    <row r="2740" spans="2:8" ht="15.75" thickBot="1" x14ac:dyDescent="0.3">
      <c r="B2740" s="507"/>
      <c r="C2740" s="533" t="s">
        <v>519</v>
      </c>
      <c r="D2740" s="528">
        <f>D2730+D2735</f>
        <v>0</v>
      </c>
      <c r="E2740" s="528">
        <f>E2730+E2735</f>
        <v>95059</v>
      </c>
      <c r="F2740" s="528">
        <f>F2730+F2735</f>
        <v>0</v>
      </c>
      <c r="G2740" s="528">
        <f>G2730+G2735</f>
        <v>0</v>
      </c>
      <c r="H2740" s="547"/>
    </row>
    <row r="2741" spans="2:8" ht="34.5" thickBot="1" x14ac:dyDescent="0.3">
      <c r="B2741" s="507"/>
      <c r="C2741" s="515" t="s">
        <v>520</v>
      </c>
      <c r="D2741" s="586" t="s">
        <v>1139</v>
      </c>
      <c r="E2741" s="586" t="s">
        <v>200</v>
      </c>
      <c r="F2741" s="908"/>
      <c r="G2741" s="909"/>
      <c r="H2741" s="547"/>
    </row>
    <row r="2742" spans="2:8" ht="42.6" customHeight="1" thickBot="1" x14ac:dyDescent="0.3">
      <c r="B2742" s="507"/>
      <c r="C2742" s="217" t="s">
        <v>38</v>
      </c>
      <c r="D2742" s="778" t="s">
        <v>1140</v>
      </c>
      <c r="E2742" s="779"/>
      <c r="F2742" s="779"/>
      <c r="G2742" s="650"/>
      <c r="H2742" s="547"/>
    </row>
    <row r="2743" spans="2:8" ht="15.75" thickBot="1" x14ac:dyDescent="0.3">
      <c r="B2743" s="507"/>
      <c r="C2743" s="217" t="s">
        <v>40</v>
      </c>
      <c r="D2743" s="851" t="s">
        <v>747</v>
      </c>
      <c r="E2743" s="852"/>
      <c r="F2743" s="852"/>
      <c r="G2743" s="853"/>
      <c r="H2743" s="547"/>
    </row>
    <row r="2744" spans="2:8" x14ac:dyDescent="0.25">
      <c r="B2744" s="507"/>
      <c r="C2744" s="854"/>
      <c r="D2744" s="516">
        <v>2020</v>
      </c>
      <c r="E2744" s="516">
        <v>2021</v>
      </c>
      <c r="F2744" s="516">
        <v>2022</v>
      </c>
      <c r="G2744" s="516">
        <v>2023</v>
      </c>
      <c r="H2744" s="547"/>
    </row>
    <row r="2745" spans="2:8" ht="15.75" thickBot="1" x14ac:dyDescent="0.3">
      <c r="B2745" s="507"/>
      <c r="C2745" s="855"/>
      <c r="D2745" s="518" t="s">
        <v>16</v>
      </c>
      <c r="E2745" s="518" t="s">
        <v>16</v>
      </c>
      <c r="F2745" s="518" t="s">
        <v>16</v>
      </c>
      <c r="G2745" s="518" t="s">
        <v>16</v>
      </c>
      <c r="H2745" s="547"/>
    </row>
    <row r="2746" spans="2:8" ht="15.75" thickBot="1" x14ac:dyDescent="0.3">
      <c r="B2746" s="507"/>
      <c r="C2746" s="217" t="s">
        <v>42</v>
      </c>
      <c r="D2746" s="541"/>
      <c r="E2746" s="592">
        <v>0.6</v>
      </c>
      <c r="F2746" s="592"/>
      <c r="G2746" s="217"/>
      <c r="H2746" s="547"/>
    </row>
    <row r="2747" spans="2:8" ht="15.75" thickBot="1" x14ac:dyDescent="0.3">
      <c r="B2747" s="507"/>
      <c r="C2747" s="217" t="s">
        <v>43</v>
      </c>
      <c r="D2747" s="522"/>
      <c r="E2747" s="522">
        <v>86143</v>
      </c>
      <c r="F2747" s="522"/>
      <c r="G2747" s="520">
        <f>G2765</f>
        <v>0</v>
      </c>
      <c r="H2747" s="547"/>
    </row>
    <row r="2748" spans="2:8" ht="15.75" thickBot="1" x14ac:dyDescent="0.3">
      <c r="B2748" s="507"/>
      <c r="C2748" s="217" t="s">
        <v>44</v>
      </c>
      <c r="D2748" s="520" t="e">
        <f>D2747/D2746</f>
        <v>#DIV/0!</v>
      </c>
      <c r="E2748" s="520">
        <f>E2747/E2746</f>
        <v>143571.66666666669</v>
      </c>
      <c r="F2748" s="520" t="e">
        <f>F2747/F2746</f>
        <v>#DIV/0!</v>
      </c>
      <c r="G2748" s="520" t="e">
        <f>G2747/G2746</f>
        <v>#DIV/0!</v>
      </c>
      <c r="H2748" s="547"/>
    </row>
    <row r="2749" spans="2:8" ht="15.75" thickBot="1" x14ac:dyDescent="0.3">
      <c r="B2749" s="507"/>
      <c r="C2749" s="217" t="s">
        <v>45</v>
      </c>
      <c r="D2749" s="523" t="e">
        <f t="shared" ref="D2749:G2751" si="105">D2746/C2746-1</f>
        <v>#VALUE!</v>
      </c>
      <c r="E2749" s="523" t="e">
        <f t="shared" si="105"/>
        <v>#DIV/0!</v>
      </c>
      <c r="F2749" s="523">
        <f t="shared" si="105"/>
        <v>-1</v>
      </c>
      <c r="G2749" s="523" t="e">
        <f t="shared" si="105"/>
        <v>#DIV/0!</v>
      </c>
      <c r="H2749" s="547"/>
    </row>
    <row r="2750" spans="2:8" ht="15.75" thickBot="1" x14ac:dyDescent="0.3">
      <c r="B2750" s="507"/>
      <c r="C2750" s="217" t="s">
        <v>47</v>
      </c>
      <c r="D2750" s="523" t="e">
        <f t="shared" si="105"/>
        <v>#VALUE!</v>
      </c>
      <c r="E2750" s="523" t="e">
        <f t="shared" si="105"/>
        <v>#DIV/0!</v>
      </c>
      <c r="F2750" s="523">
        <f t="shared" si="105"/>
        <v>-1</v>
      </c>
      <c r="G2750" s="523" t="e">
        <f t="shared" si="105"/>
        <v>#DIV/0!</v>
      </c>
      <c r="H2750" s="547"/>
    </row>
    <row r="2751" spans="2:8" ht="15.75" thickBot="1" x14ac:dyDescent="0.3">
      <c r="B2751" s="507"/>
      <c r="C2751" s="217" t="s">
        <v>48</v>
      </c>
      <c r="D2751" s="523" t="e">
        <f t="shared" si="105"/>
        <v>#DIV/0!</v>
      </c>
      <c r="E2751" s="523" t="e">
        <f t="shared" si="105"/>
        <v>#DIV/0!</v>
      </c>
      <c r="F2751" s="523" t="e">
        <f t="shared" si="105"/>
        <v>#DIV/0!</v>
      </c>
      <c r="G2751" s="523" t="e">
        <f t="shared" si="105"/>
        <v>#DIV/0!</v>
      </c>
      <c r="H2751" s="547"/>
    </row>
    <row r="2752" spans="2:8" ht="15.75" thickBot="1" x14ac:dyDescent="0.3">
      <c r="B2752" s="507"/>
      <c r="C2752" s="856" t="s">
        <v>796</v>
      </c>
      <c r="D2752" s="857"/>
      <c r="E2752" s="857"/>
      <c r="F2752" s="857"/>
      <c r="G2752" s="858"/>
      <c r="H2752" s="547"/>
    </row>
    <row r="2753" spans="1:8" x14ac:dyDescent="0.25">
      <c r="B2753" s="507"/>
      <c r="C2753" s="854"/>
      <c r="D2753" s="516">
        <v>2020</v>
      </c>
      <c r="E2753" s="516">
        <v>2021</v>
      </c>
      <c r="F2753" s="516">
        <v>2022</v>
      </c>
      <c r="G2753" s="516">
        <v>2023</v>
      </c>
      <c r="H2753" s="547"/>
    </row>
    <row r="2754" spans="1:8" ht="15.75" thickBot="1" x14ac:dyDescent="0.3">
      <c r="B2754" s="507"/>
      <c r="C2754" s="855"/>
      <c r="D2754" s="518" t="s">
        <v>16</v>
      </c>
      <c r="E2754" s="518" t="s">
        <v>16</v>
      </c>
      <c r="F2754" s="518" t="s">
        <v>16</v>
      </c>
      <c r="G2754" s="518" t="s">
        <v>16</v>
      </c>
      <c r="H2754" s="547"/>
    </row>
    <row r="2755" spans="1:8" ht="15.75" thickBot="1" x14ac:dyDescent="0.3">
      <c r="B2755" s="507"/>
      <c r="C2755" s="525" t="s">
        <v>104</v>
      </c>
      <c r="D2755" s="526">
        <f>D2756+D2757+D2758+D2759</f>
        <v>0</v>
      </c>
      <c r="E2755" s="526">
        <f>E2756+E2757+E2758+E2759</f>
        <v>0</v>
      </c>
      <c r="F2755" s="526">
        <f>F2756+F2757+F2758+F2759</f>
        <v>0</v>
      </c>
      <c r="G2755" s="526">
        <f>G2756+G2757+G2758+G2759</f>
        <v>0</v>
      </c>
      <c r="H2755" s="547"/>
    </row>
    <row r="2756" spans="1:8" ht="15.75" thickBot="1" x14ac:dyDescent="0.3">
      <c r="B2756" s="507"/>
      <c r="C2756" s="527" t="s">
        <v>51</v>
      </c>
      <c r="D2756" s="526"/>
      <c r="E2756" s="526"/>
      <c r="F2756" s="526"/>
      <c r="G2756" s="526"/>
      <c r="H2756" s="547"/>
    </row>
    <row r="2757" spans="1:8" ht="15.75" thickBot="1" x14ac:dyDescent="0.3">
      <c r="B2757" s="507"/>
      <c r="C2757" s="527" t="s">
        <v>105</v>
      </c>
      <c r="D2757" s="526"/>
      <c r="E2757" s="526"/>
      <c r="F2757" s="526"/>
      <c r="G2757" s="526"/>
      <c r="H2757" s="547"/>
    </row>
    <row r="2758" spans="1:8" ht="15.75" thickBot="1" x14ac:dyDescent="0.3">
      <c r="B2758" s="507"/>
      <c r="C2758" s="527" t="s">
        <v>106</v>
      </c>
      <c r="D2758" s="526"/>
      <c r="E2758" s="526"/>
      <c r="F2758" s="526"/>
      <c r="G2758" s="526"/>
      <c r="H2758" s="547"/>
    </row>
    <row r="2759" spans="1:8" ht="15.75" thickBot="1" x14ac:dyDescent="0.3">
      <c r="B2759" s="507"/>
      <c r="C2759" s="527" t="s">
        <v>107</v>
      </c>
      <c r="D2759" s="526"/>
      <c r="E2759" s="526"/>
      <c r="F2759" s="526"/>
      <c r="G2759" s="526"/>
      <c r="H2759" s="547"/>
    </row>
    <row r="2760" spans="1:8" ht="15.75" thickBot="1" x14ac:dyDescent="0.3">
      <c r="B2760" s="507"/>
      <c r="C2760" s="525" t="s">
        <v>108</v>
      </c>
      <c r="D2760" s="528">
        <f>D2761+D2762+D2763+D2764</f>
        <v>0</v>
      </c>
      <c r="E2760" s="528">
        <f>E2761+E2762+E2763+E2764</f>
        <v>86143</v>
      </c>
      <c r="F2760" s="528">
        <f>F2761+F2762+F2763+F2764</f>
        <v>0</v>
      </c>
      <c r="G2760" s="528">
        <f>G2761+G2762+G2763+G2764</f>
        <v>0</v>
      </c>
      <c r="H2760" s="547"/>
    </row>
    <row r="2761" spans="1:8" ht="15.75" thickBot="1" x14ac:dyDescent="0.3">
      <c r="B2761" s="507"/>
      <c r="C2761" s="527" t="s">
        <v>51</v>
      </c>
      <c r="D2761" s="526">
        <f>+D2747</f>
        <v>0</v>
      </c>
      <c r="E2761" s="526">
        <f>+E2747</f>
        <v>86143</v>
      </c>
      <c r="F2761" s="526">
        <f>+F2747</f>
        <v>0</v>
      </c>
      <c r="G2761" s="526"/>
      <c r="H2761" s="547"/>
    </row>
    <row r="2762" spans="1:8" ht="15.75" thickBot="1" x14ac:dyDescent="0.3">
      <c r="B2762" s="507"/>
      <c r="C2762" s="527" t="s">
        <v>105</v>
      </c>
      <c r="D2762" s="526"/>
      <c r="E2762" s="526"/>
      <c r="F2762" s="526"/>
      <c r="G2762" s="526"/>
      <c r="H2762" s="547"/>
    </row>
    <row r="2763" spans="1:8" ht="15.75" thickBot="1" x14ac:dyDescent="0.3">
      <c r="B2763" s="507"/>
      <c r="C2763" s="527" t="s">
        <v>106</v>
      </c>
      <c r="D2763" s="526"/>
      <c r="E2763" s="526"/>
      <c r="F2763" s="526"/>
      <c r="G2763" s="526"/>
      <c r="H2763" s="547"/>
    </row>
    <row r="2764" spans="1:8" ht="15.75" thickBot="1" x14ac:dyDescent="0.3">
      <c r="B2764" s="507"/>
      <c r="C2764" s="527" t="s">
        <v>107</v>
      </c>
      <c r="D2764" s="526"/>
      <c r="E2764" s="526"/>
      <c r="F2764" s="526"/>
      <c r="G2764" s="526"/>
      <c r="H2764" s="547"/>
    </row>
    <row r="2765" spans="1:8" ht="15.75" thickBot="1" x14ac:dyDescent="0.3">
      <c r="B2765" s="507"/>
      <c r="C2765" s="533" t="s">
        <v>524</v>
      </c>
      <c r="D2765" s="528">
        <f>D2755+D2760</f>
        <v>0</v>
      </c>
      <c r="E2765" s="528">
        <f>E2755+E2760</f>
        <v>86143</v>
      </c>
      <c r="F2765" s="528">
        <f>F2755+F2760</f>
        <v>0</v>
      </c>
      <c r="G2765" s="528">
        <f>G2755+G2760</f>
        <v>0</v>
      </c>
      <c r="H2765" s="547"/>
    </row>
    <row r="2766" spans="1:8" ht="34.5" thickBot="1" x14ac:dyDescent="0.3">
      <c r="A2766" s="507"/>
      <c r="B2766" s="507"/>
      <c r="C2766" s="515" t="s">
        <v>798</v>
      </c>
      <c r="D2766" s="586" t="s">
        <v>1141</v>
      </c>
      <c r="E2766" s="586" t="s">
        <v>200</v>
      </c>
      <c r="F2766" s="908"/>
      <c r="G2766" s="909"/>
      <c r="H2766" s="547"/>
    </row>
    <row r="2767" spans="1:8" ht="15.75" customHeight="1" thickBot="1" x14ac:dyDescent="0.3">
      <c r="B2767" s="507"/>
      <c r="C2767" s="217" t="s">
        <v>38</v>
      </c>
      <c r="D2767" s="778" t="s">
        <v>1142</v>
      </c>
      <c r="E2767" s="779"/>
      <c r="F2767" s="779"/>
      <c r="G2767" s="650"/>
      <c r="H2767" s="547"/>
    </row>
    <row r="2768" spans="1:8" ht="15.75" thickBot="1" x14ac:dyDescent="0.3">
      <c r="B2768" s="507"/>
      <c r="C2768" s="217" t="s">
        <v>40</v>
      </c>
      <c r="D2768" s="851" t="s">
        <v>747</v>
      </c>
      <c r="E2768" s="852"/>
      <c r="F2768" s="852"/>
      <c r="G2768" s="853"/>
      <c r="H2768" s="547"/>
    </row>
    <row r="2769" spans="2:10" ht="15.75" customHeight="1" x14ac:dyDescent="0.25">
      <c r="B2769" s="507"/>
      <c r="C2769" s="854"/>
      <c r="D2769" s="516">
        <v>2020</v>
      </c>
      <c r="E2769" s="516">
        <v>2021</v>
      </c>
      <c r="F2769" s="516">
        <v>2022</v>
      </c>
      <c r="G2769" s="516">
        <v>2023</v>
      </c>
      <c r="H2769" s="593"/>
      <c r="I2769" s="151"/>
      <c r="J2769" s="279"/>
    </row>
    <row r="2770" spans="2:10" ht="15.75" thickBot="1" x14ac:dyDescent="0.3">
      <c r="B2770" s="507"/>
      <c r="C2770" s="855"/>
      <c r="D2770" s="518" t="s">
        <v>16</v>
      </c>
      <c r="E2770" s="518" t="s">
        <v>16</v>
      </c>
      <c r="F2770" s="518" t="s">
        <v>16</v>
      </c>
      <c r="G2770" s="518" t="s">
        <v>16</v>
      </c>
      <c r="H2770" s="593"/>
      <c r="I2770" s="151"/>
    </row>
    <row r="2771" spans="2:10" ht="15.75" thickBot="1" x14ac:dyDescent="0.3">
      <c r="B2771" s="507"/>
      <c r="C2771" s="217" t="s">
        <v>42</v>
      </c>
      <c r="D2771" s="541">
        <v>0</v>
      </c>
      <c r="E2771" s="592"/>
      <c r="F2771" s="592">
        <v>10</v>
      </c>
      <c r="G2771" s="592">
        <v>20</v>
      </c>
      <c r="H2771" s="594"/>
      <c r="I2771" s="153"/>
    </row>
    <row r="2772" spans="2:10" ht="15.75" thickBot="1" x14ac:dyDescent="0.3">
      <c r="B2772" s="507"/>
      <c r="C2772" s="217" t="s">
        <v>43</v>
      </c>
      <c r="D2772" s="520"/>
      <c r="E2772" s="522"/>
      <c r="F2772" s="520">
        <v>253728</v>
      </c>
      <c r="G2772" s="520">
        <v>500000</v>
      </c>
      <c r="H2772" s="569"/>
      <c r="I2772" s="153"/>
    </row>
    <row r="2773" spans="2:10" ht="15.75" thickBot="1" x14ac:dyDescent="0.3">
      <c r="B2773" s="507"/>
      <c r="C2773" s="217" t="s">
        <v>44</v>
      </c>
      <c r="D2773" s="520" t="e">
        <f>D2772/D2771</f>
        <v>#DIV/0!</v>
      </c>
      <c r="E2773" s="520" t="e">
        <f>E2772/E2771</f>
        <v>#DIV/0!</v>
      </c>
      <c r="F2773" s="520">
        <f>F2772/F2771</f>
        <v>25372.799999999999</v>
      </c>
      <c r="G2773" s="520">
        <f>G2772/G2771</f>
        <v>25000</v>
      </c>
      <c r="H2773" s="593"/>
      <c r="I2773" s="151"/>
    </row>
    <row r="2774" spans="2:10" ht="15.75" thickBot="1" x14ac:dyDescent="0.3">
      <c r="B2774" s="507"/>
      <c r="C2774" s="217" t="s">
        <v>45</v>
      </c>
      <c r="D2774" s="523" t="e">
        <f>D2771/C2771-1</f>
        <v>#VALUE!</v>
      </c>
      <c r="E2774" s="523" t="e">
        <f t="shared" ref="E2774:F2776" si="106">E2771/D2771-1</f>
        <v>#DIV/0!</v>
      </c>
      <c r="F2774" s="523" t="e">
        <f t="shared" si="106"/>
        <v>#DIV/0!</v>
      </c>
      <c r="G2774" s="523">
        <f>G2771/F2771-1</f>
        <v>1</v>
      </c>
      <c r="H2774" s="593"/>
      <c r="I2774" s="151"/>
    </row>
    <row r="2775" spans="2:10" ht="15.75" thickBot="1" x14ac:dyDescent="0.3">
      <c r="B2775" s="507"/>
      <c r="C2775" s="217" t="s">
        <v>47</v>
      </c>
      <c r="D2775" s="523" t="e">
        <f>D2772/C2772-1</f>
        <v>#VALUE!</v>
      </c>
      <c r="E2775" s="523" t="e">
        <f t="shared" si="106"/>
        <v>#DIV/0!</v>
      </c>
      <c r="F2775" s="523" t="e">
        <f t="shared" si="106"/>
        <v>#DIV/0!</v>
      </c>
      <c r="G2775" s="523">
        <f>G2772/F2772-1</f>
        <v>0.97061420103417828</v>
      </c>
      <c r="H2775" s="593"/>
      <c r="I2775" s="151"/>
    </row>
    <row r="2776" spans="2:10" ht="15.75" thickBot="1" x14ac:dyDescent="0.3">
      <c r="B2776" s="507"/>
      <c r="C2776" s="217" t="s">
        <v>48</v>
      </c>
      <c r="D2776" s="523" t="e">
        <f>D2773/C2773-1</f>
        <v>#DIV/0!</v>
      </c>
      <c r="E2776" s="523" t="e">
        <f t="shared" si="106"/>
        <v>#DIV/0!</v>
      </c>
      <c r="F2776" s="523" t="e">
        <f t="shared" si="106"/>
        <v>#DIV/0!</v>
      </c>
      <c r="G2776" s="523">
        <f>G2773/F2773-1</f>
        <v>-1.4692899482910859E-2</v>
      </c>
      <c r="H2776" s="593"/>
      <c r="I2776" s="151"/>
    </row>
    <row r="2777" spans="2:10" ht="15.75" thickBot="1" x14ac:dyDescent="0.3">
      <c r="B2777" s="507"/>
      <c r="C2777" s="856" t="s">
        <v>777</v>
      </c>
      <c r="D2777" s="857"/>
      <c r="E2777" s="857"/>
      <c r="F2777" s="857"/>
      <c r="G2777" s="858"/>
      <c r="H2777" s="547"/>
    </row>
    <row r="2778" spans="2:10" x14ac:dyDescent="0.25">
      <c r="B2778" s="507"/>
      <c r="C2778" s="854"/>
      <c r="D2778" s="516">
        <v>2019</v>
      </c>
      <c r="E2778" s="516">
        <v>2020</v>
      </c>
      <c r="F2778" s="516">
        <v>2021</v>
      </c>
      <c r="G2778" s="516">
        <v>2022</v>
      </c>
      <c r="H2778" s="547"/>
    </row>
    <row r="2779" spans="2:10" ht="15.75" thickBot="1" x14ac:dyDescent="0.3">
      <c r="B2779" s="507"/>
      <c r="C2779" s="855"/>
      <c r="D2779" s="518" t="s">
        <v>16</v>
      </c>
      <c r="E2779" s="518" t="s">
        <v>16</v>
      </c>
      <c r="F2779" s="518" t="s">
        <v>16</v>
      </c>
      <c r="G2779" s="518" t="s">
        <v>16</v>
      </c>
      <c r="H2779" s="547"/>
    </row>
    <row r="2780" spans="2:10" ht="15.75" thickBot="1" x14ac:dyDescent="0.3">
      <c r="B2780" s="507"/>
      <c r="C2780" s="525" t="s">
        <v>104</v>
      </c>
      <c r="D2780" s="526">
        <f>D2781+D2782+D2783+D2784</f>
        <v>0</v>
      </c>
      <c r="E2780" s="526">
        <f>E2781+E2782+E2783+E2784</f>
        <v>0</v>
      </c>
      <c r="F2780" s="526">
        <f>F2781+F2782+F2783+F2784</f>
        <v>0</v>
      </c>
      <c r="G2780" s="526">
        <f>G2781+G2782+G2783+G2784</f>
        <v>0</v>
      </c>
      <c r="H2780" s="547"/>
    </row>
    <row r="2781" spans="2:10" ht="15.75" thickBot="1" x14ac:dyDescent="0.3">
      <c r="B2781" s="507"/>
      <c r="C2781" s="527" t="s">
        <v>51</v>
      </c>
      <c r="D2781" s="526"/>
      <c r="E2781" s="526"/>
      <c r="F2781" s="526"/>
      <c r="G2781" s="526"/>
      <c r="H2781" s="547"/>
    </row>
    <row r="2782" spans="2:10" ht="15.75" thickBot="1" x14ac:dyDescent="0.3">
      <c r="B2782" s="507"/>
      <c r="C2782" s="527" t="s">
        <v>105</v>
      </c>
      <c r="D2782" s="526"/>
      <c r="E2782" s="526"/>
      <c r="F2782" s="526"/>
      <c r="G2782" s="526"/>
      <c r="H2782" s="547"/>
    </row>
    <row r="2783" spans="2:10" ht="15.75" thickBot="1" x14ac:dyDescent="0.3">
      <c r="B2783" s="507"/>
      <c r="C2783" s="527" t="s">
        <v>106</v>
      </c>
      <c r="D2783" s="526"/>
      <c r="E2783" s="526"/>
      <c r="F2783" s="526"/>
      <c r="G2783" s="526"/>
      <c r="H2783" s="547"/>
    </row>
    <row r="2784" spans="2:10" ht="15.75" thickBot="1" x14ac:dyDescent="0.3">
      <c r="B2784" s="507"/>
      <c r="C2784" s="527" t="s">
        <v>107</v>
      </c>
      <c r="D2784" s="526"/>
      <c r="E2784" s="526"/>
      <c r="F2784" s="526"/>
      <c r="G2784" s="526"/>
      <c r="H2784" s="547"/>
    </row>
    <row r="2785" spans="1:9" ht="15.75" thickBot="1" x14ac:dyDescent="0.3">
      <c r="B2785" s="507"/>
      <c r="C2785" s="525" t="s">
        <v>108</v>
      </c>
      <c r="D2785" s="528">
        <f>D2786+D2787+D2788+D2789</f>
        <v>0</v>
      </c>
      <c r="E2785" s="528">
        <f>E2786+E2787+E2788+E2789</f>
        <v>0</v>
      </c>
      <c r="F2785" s="528">
        <f>F2786+F2787+F2788+F2789</f>
        <v>253728</v>
      </c>
      <c r="G2785" s="528">
        <f>G2786+G2787+G2788+G2789</f>
        <v>500000</v>
      </c>
      <c r="H2785" s="547"/>
    </row>
    <row r="2786" spans="1:9" ht="15.75" thickBot="1" x14ac:dyDescent="0.3">
      <c r="B2786" s="507"/>
      <c r="C2786" s="527" t="s">
        <v>51</v>
      </c>
      <c r="D2786" s="528"/>
      <c r="E2786" s="528">
        <f>+E2772</f>
        <v>0</v>
      </c>
      <c r="F2786" s="528">
        <f>+F2772</f>
        <v>253728</v>
      </c>
      <c r="G2786" s="528">
        <f>+G2772</f>
        <v>500000</v>
      </c>
      <c r="H2786" s="547"/>
    </row>
    <row r="2787" spans="1:9" ht="15.75" thickBot="1" x14ac:dyDescent="0.3">
      <c r="B2787" s="507"/>
      <c r="C2787" s="527" t="s">
        <v>105</v>
      </c>
      <c r="D2787" s="526"/>
      <c r="E2787" s="526"/>
      <c r="F2787" s="526"/>
      <c r="G2787" s="526"/>
      <c r="H2787" s="547"/>
    </row>
    <row r="2788" spans="1:9" ht="15.75" thickBot="1" x14ac:dyDescent="0.3">
      <c r="B2788" s="507"/>
      <c r="C2788" s="527" t="s">
        <v>106</v>
      </c>
      <c r="D2788" s="526"/>
      <c r="E2788" s="526"/>
      <c r="F2788" s="526"/>
      <c r="G2788" s="526"/>
      <c r="H2788" s="547"/>
    </row>
    <row r="2789" spans="1:9" ht="15.75" thickBot="1" x14ac:dyDescent="0.3">
      <c r="B2789" s="507"/>
      <c r="C2789" s="527" t="s">
        <v>107</v>
      </c>
      <c r="D2789" s="526"/>
      <c r="E2789" s="526"/>
      <c r="F2789" s="526"/>
      <c r="G2789" s="526"/>
      <c r="H2789" s="547"/>
    </row>
    <row r="2790" spans="1:9" ht="15.75" thickBot="1" x14ac:dyDescent="0.3">
      <c r="B2790" s="507"/>
      <c r="C2790" s="533" t="s">
        <v>504</v>
      </c>
      <c r="D2790" s="528">
        <f>D2780+D2785</f>
        <v>0</v>
      </c>
      <c r="E2790" s="528">
        <f>E2780+E2785</f>
        <v>0</v>
      </c>
      <c r="F2790" s="528">
        <f>F2780+F2785</f>
        <v>253728</v>
      </c>
      <c r="G2790" s="528">
        <f>G2780+G2785</f>
        <v>500000</v>
      </c>
      <c r="H2790" s="547"/>
    </row>
    <row r="2791" spans="1:9" ht="15.75" thickBot="1" x14ac:dyDescent="0.3">
      <c r="C2791" s="845" t="s">
        <v>197</v>
      </c>
      <c r="D2791" s="846"/>
      <c r="E2791" s="846"/>
      <c r="F2791" s="846"/>
      <c r="G2791" s="847"/>
    </row>
    <row r="2792" spans="1:9" ht="15.75" thickBot="1" x14ac:dyDescent="0.3">
      <c r="C2792" s="845" t="s">
        <v>254</v>
      </c>
      <c r="D2792" s="846"/>
      <c r="E2792" s="846"/>
      <c r="F2792" s="846"/>
      <c r="G2792" s="847"/>
    </row>
    <row r="2793" spans="1:9" ht="15.75" thickBot="1" x14ac:dyDescent="0.3">
      <c r="C2793" s="515" t="s">
        <v>96</v>
      </c>
      <c r="D2793" s="879" t="s">
        <v>1143</v>
      </c>
      <c r="E2793" s="880"/>
      <c r="F2793" s="877"/>
      <c r="G2793" s="878"/>
    </row>
    <row r="2794" spans="1:9" ht="42" customHeight="1" thickBot="1" x14ac:dyDescent="0.3">
      <c r="C2794" s="515" t="s">
        <v>97</v>
      </c>
      <c r="D2794" s="515" t="s">
        <v>1144</v>
      </c>
      <c r="E2794" s="540" t="s">
        <v>200</v>
      </c>
      <c r="F2794" s="877" t="s">
        <v>1145</v>
      </c>
      <c r="G2794" s="878"/>
    </row>
    <row r="2795" spans="1:9" ht="24" customHeight="1" thickBot="1" x14ac:dyDescent="0.3">
      <c r="C2795" s="217" t="s">
        <v>38</v>
      </c>
      <c r="D2795" s="778" t="s">
        <v>1146</v>
      </c>
      <c r="E2795" s="779"/>
      <c r="F2795" s="779"/>
      <c r="G2795" s="650"/>
    </row>
    <row r="2796" spans="1:9" ht="15.75" thickBot="1" x14ac:dyDescent="0.3">
      <c r="C2796" s="217" t="s">
        <v>40</v>
      </c>
      <c r="D2796" s="851" t="s">
        <v>1147</v>
      </c>
      <c r="E2796" s="852"/>
      <c r="F2796" s="852"/>
      <c r="G2796" s="853"/>
      <c r="H2796" s="519"/>
      <c r="I2796" s="151"/>
    </row>
    <row r="2797" spans="1:9" x14ac:dyDescent="0.25">
      <c r="C2797" s="854"/>
      <c r="D2797" s="516">
        <v>2020</v>
      </c>
      <c r="E2797" s="516">
        <v>2021</v>
      </c>
      <c r="F2797" s="516">
        <v>2022</v>
      </c>
      <c r="G2797" s="516">
        <v>2023</v>
      </c>
      <c r="H2797" s="519"/>
      <c r="I2797" s="151"/>
    </row>
    <row r="2798" spans="1:9" ht="15.75" thickBot="1" x14ac:dyDescent="0.3">
      <c r="C2798" s="855"/>
      <c r="D2798" s="518" t="s">
        <v>16</v>
      </c>
      <c r="E2798" s="518" t="s">
        <v>16</v>
      </c>
      <c r="F2798" s="518" t="s">
        <v>16</v>
      </c>
      <c r="G2798" s="518" t="s">
        <v>16</v>
      </c>
      <c r="H2798" s="519"/>
      <c r="I2798" s="151"/>
    </row>
    <row r="2799" spans="1:9" ht="15.75" thickBot="1" x14ac:dyDescent="0.3">
      <c r="A2799" s="507"/>
      <c r="B2799" s="507"/>
      <c r="C2799" s="553" t="s">
        <v>42</v>
      </c>
      <c r="D2799" s="541">
        <v>4</v>
      </c>
      <c r="E2799" s="541">
        <v>4</v>
      </c>
      <c r="F2799" s="541">
        <v>4</v>
      </c>
      <c r="G2799" s="541">
        <v>4</v>
      </c>
      <c r="H2799" s="587"/>
      <c r="I2799" s="151"/>
    </row>
    <row r="2800" spans="1:9" ht="15.75" thickBot="1" x14ac:dyDescent="0.3">
      <c r="A2800" s="507"/>
      <c r="B2800" s="507"/>
      <c r="C2800" s="553" t="s">
        <v>43</v>
      </c>
      <c r="D2800" s="522">
        <v>44970.822</v>
      </c>
      <c r="E2800" s="522">
        <v>30000</v>
      </c>
      <c r="F2800" s="522">
        <v>30000</v>
      </c>
      <c r="G2800" s="522">
        <v>30000</v>
      </c>
      <c r="H2800" s="521"/>
      <c r="I2800" s="549"/>
    </row>
    <row r="2801" spans="3:13" ht="15.75" thickBot="1" x14ac:dyDescent="0.3">
      <c r="C2801" s="217" t="s">
        <v>44</v>
      </c>
      <c r="D2801" s="520">
        <f>D2800/D2799</f>
        <v>11242.7055</v>
      </c>
      <c r="E2801" s="520">
        <f>E2800/E2799</f>
        <v>7500</v>
      </c>
      <c r="F2801" s="520">
        <f>F2800/F2799</f>
        <v>7500</v>
      </c>
      <c r="G2801" s="520">
        <f>G2800/G2799</f>
        <v>7500</v>
      </c>
      <c r="H2801" s="519"/>
      <c r="I2801" s="595"/>
    </row>
    <row r="2802" spans="3:13" ht="15.75" thickBot="1" x14ac:dyDescent="0.3">
      <c r="C2802" s="217" t="s">
        <v>45</v>
      </c>
      <c r="D2802" s="523" t="e">
        <f>D2799/C2799-1</f>
        <v>#VALUE!</v>
      </c>
      <c r="E2802" s="523">
        <f t="shared" ref="E2802:F2804" si="107">E2799/D2799-1</f>
        <v>0</v>
      </c>
      <c r="F2802" s="523">
        <f t="shared" si="107"/>
        <v>0</v>
      </c>
      <c r="G2802" s="523">
        <f>G2799/F2799-1</f>
        <v>0</v>
      </c>
      <c r="H2802" s="519"/>
      <c r="I2802" s="153"/>
      <c r="J2802" s="56"/>
      <c r="K2802" s="56"/>
      <c r="L2802" s="56"/>
      <c r="M2802" s="56"/>
    </row>
    <row r="2803" spans="3:13" ht="15.75" thickBot="1" x14ac:dyDescent="0.3">
      <c r="C2803" s="217" t="s">
        <v>47</v>
      </c>
      <c r="D2803" s="523" t="e">
        <f>D2800/C2800-1</f>
        <v>#VALUE!</v>
      </c>
      <c r="E2803" s="523">
        <f t="shared" si="107"/>
        <v>-0.33290078620310748</v>
      </c>
      <c r="F2803" s="523">
        <f t="shared" si="107"/>
        <v>0</v>
      </c>
      <c r="G2803" s="523">
        <f>G2800/F2800-1</f>
        <v>0</v>
      </c>
      <c r="H2803" s="519"/>
      <c r="I2803" s="151"/>
    </row>
    <row r="2804" spans="3:13" ht="15.75" thickBot="1" x14ac:dyDescent="0.3">
      <c r="C2804" s="217" t="s">
        <v>48</v>
      </c>
      <c r="D2804" s="523" t="e">
        <f>D2801/C2801-1</f>
        <v>#VALUE!</v>
      </c>
      <c r="E2804" s="523">
        <f t="shared" si="107"/>
        <v>-0.33290078620310748</v>
      </c>
      <c r="F2804" s="523">
        <f t="shared" si="107"/>
        <v>0</v>
      </c>
      <c r="G2804" s="523">
        <f>G2801/F2801-1</f>
        <v>0</v>
      </c>
    </row>
    <row r="2805" spans="3:13" ht="15.75" thickBot="1" x14ac:dyDescent="0.3">
      <c r="C2805" s="856" t="s">
        <v>665</v>
      </c>
      <c r="D2805" s="857"/>
      <c r="E2805" s="857"/>
      <c r="F2805" s="857"/>
      <c r="G2805" s="858"/>
    </row>
    <row r="2806" spans="3:13" x14ac:dyDescent="0.25">
      <c r="C2806" s="854"/>
      <c r="D2806" s="516">
        <v>2020</v>
      </c>
      <c r="E2806" s="516">
        <v>2021</v>
      </c>
      <c r="F2806" s="516">
        <v>2022</v>
      </c>
      <c r="G2806" s="516">
        <v>2023</v>
      </c>
    </row>
    <row r="2807" spans="3:13" ht="15.75" thickBot="1" x14ac:dyDescent="0.3">
      <c r="C2807" s="855"/>
      <c r="D2807" s="518" t="s">
        <v>16</v>
      </c>
      <c r="E2807" s="518" t="s">
        <v>16</v>
      </c>
      <c r="F2807" s="518" t="s">
        <v>16</v>
      </c>
      <c r="G2807" s="518" t="s">
        <v>16</v>
      </c>
    </row>
    <row r="2808" spans="3:13" ht="15.75" thickBot="1" x14ac:dyDescent="0.3">
      <c r="C2808" s="525" t="s">
        <v>104</v>
      </c>
      <c r="D2808" s="526">
        <f>D2809+D2810+D2811+D2812</f>
        <v>44970.822</v>
      </c>
      <c r="E2808" s="526">
        <f>E2809+E2810+E2811+E2812</f>
        <v>30000</v>
      </c>
      <c r="F2808" s="526">
        <f>F2809+F2810+F2811+F2812</f>
        <v>30000</v>
      </c>
      <c r="G2808" s="526">
        <f>G2809+G2810+G2811+G2812</f>
        <v>30000</v>
      </c>
    </row>
    <row r="2809" spans="3:13" ht="15.75" thickBot="1" x14ac:dyDescent="0.3">
      <c r="C2809" s="527" t="s">
        <v>51</v>
      </c>
      <c r="D2809" s="526">
        <f>+D2800</f>
        <v>44970.822</v>
      </c>
      <c r="E2809" s="526">
        <f>+E2800</f>
        <v>30000</v>
      </c>
      <c r="F2809" s="526">
        <f>+F2800</f>
        <v>30000</v>
      </c>
      <c r="G2809" s="526">
        <f>+G2800</f>
        <v>30000</v>
      </c>
    </row>
    <row r="2810" spans="3:13" ht="15.75" thickBot="1" x14ac:dyDescent="0.3">
      <c r="C2810" s="527" t="s">
        <v>105</v>
      </c>
      <c r="D2810" s="526"/>
      <c r="E2810" s="526"/>
      <c r="F2810" s="526"/>
      <c r="G2810" s="526"/>
    </row>
    <row r="2811" spans="3:13" ht="15.75" thickBot="1" x14ac:dyDescent="0.3">
      <c r="C2811" s="527" t="s">
        <v>106</v>
      </c>
      <c r="D2811" s="526"/>
      <c r="E2811" s="526"/>
      <c r="F2811" s="526"/>
      <c r="G2811" s="526"/>
    </row>
    <row r="2812" spans="3:13" ht="15.75" thickBot="1" x14ac:dyDescent="0.3">
      <c r="C2812" s="527" t="s">
        <v>107</v>
      </c>
      <c r="D2812" s="526"/>
      <c r="E2812" s="526"/>
      <c r="F2812" s="526"/>
      <c r="G2812" s="526"/>
    </row>
    <row r="2813" spans="3:13" ht="15.75" thickBot="1" x14ac:dyDescent="0.3">
      <c r="C2813" s="525" t="s">
        <v>108</v>
      </c>
      <c r="D2813" s="528">
        <f>D2814+D2815+D2816+D2817</f>
        <v>0</v>
      </c>
      <c r="E2813" s="528">
        <f>E2814+E2815+E2816+E2817</f>
        <v>0</v>
      </c>
      <c r="F2813" s="528">
        <f>F2814+F2815+F2816+F2817</f>
        <v>0</v>
      </c>
      <c r="G2813" s="528">
        <f>G2814+G2815+G2816+G2817</f>
        <v>0</v>
      </c>
    </row>
    <row r="2814" spans="3:13" ht="15.75" thickBot="1" x14ac:dyDescent="0.3">
      <c r="C2814" s="527" t="s">
        <v>51</v>
      </c>
      <c r="D2814" s="528"/>
      <c r="E2814" s="528"/>
      <c r="F2814" s="528"/>
      <c r="G2814" s="528"/>
    </row>
    <row r="2815" spans="3:13" ht="15.75" thickBot="1" x14ac:dyDescent="0.3">
      <c r="C2815" s="527" t="s">
        <v>105</v>
      </c>
      <c r="D2815" s="528"/>
      <c r="E2815" s="528"/>
      <c r="F2815" s="528"/>
      <c r="G2815" s="528"/>
    </row>
    <row r="2816" spans="3:13" ht="15.75" thickBot="1" x14ac:dyDescent="0.3">
      <c r="C2816" s="527" t="s">
        <v>106</v>
      </c>
      <c r="D2816" s="528"/>
      <c r="E2816" s="528"/>
      <c r="F2816" s="528"/>
      <c r="G2816" s="528"/>
    </row>
    <row r="2817" spans="3:10" ht="15.75" thickBot="1" x14ac:dyDescent="0.3">
      <c r="C2817" s="527" t="s">
        <v>107</v>
      </c>
      <c r="D2817" s="528"/>
      <c r="E2817" s="528"/>
      <c r="F2817" s="528"/>
      <c r="G2817" s="528"/>
    </row>
    <row r="2818" spans="3:10" ht="15" customHeight="1" thickBot="1" x14ac:dyDescent="0.3">
      <c r="C2818" s="533" t="s">
        <v>323</v>
      </c>
      <c r="D2818" s="528">
        <f>D2808+D2813</f>
        <v>44970.822</v>
      </c>
      <c r="E2818" s="528">
        <f>E2808+E2813</f>
        <v>30000</v>
      </c>
      <c r="F2818" s="528">
        <f>F2808+F2813</f>
        <v>30000</v>
      </c>
      <c r="G2818" s="528">
        <f>G2808+G2813</f>
        <v>30000</v>
      </c>
    </row>
    <row r="2819" spans="3:10" ht="15.75" thickBot="1" x14ac:dyDescent="0.3">
      <c r="C2819" s="596"/>
      <c r="D2819" s="597"/>
      <c r="E2819" s="597"/>
      <c r="F2819" s="597"/>
      <c r="G2819" s="597"/>
    </row>
    <row r="2820" spans="3:10" ht="36.75" thickBot="1" x14ac:dyDescent="0.3">
      <c r="C2820" s="510" t="s">
        <v>116</v>
      </c>
      <c r="D2820" s="598">
        <f>+D2800+D2772+D2597+D2572+D2547+D2522+D2497+D2472+D2447+D2422+D2397+D2372+D2347+D2322+D2297+D2272+D2241+D2191+D2166+D2141+D2116+D2091+D2051+D2014+D1977+D1938+D1907+D1882+D1856+D1831+D1803+D1778+D1753+D1728+D1703+D1678+D1653+D1628+D1603+D1578+D1553+D1528+D1503+D1478+D1453+D1428+D1403+D1378+D1353+D1328+D1303+D1278+D1253+D1228+D1203+D1178+D1153+D1128+D1103+D1078+D1053+D1028+D1003+D978+D953+D928+D903+D878+D853+D828+D803+D778+D753+D728+D703+D678+D653+D628+D603+D578+D553+D528+D503+D478+D453+D428+D403+D378+D353+D328+D300+D275+D250+D225+D200+D175+D150+D125+D100+D75+D32</f>
        <v>4031951.796959938</v>
      </c>
      <c r="E2820" s="598">
        <f>+E2800+E2772+E2597+E2572+E2547+E2522+E2497+E2472+E2447+E2422+E2397+E2372+E2347+E2322+E2297+E2272+E2241+E2191+E2166+E2141+E2116+E2091+E2051+E2014+E1977+E1938+E1907+E1882+E1856+E1831+E1803+E1778+E1753+E1728+E1703+E1678+E1653+E1628+E1603+E1578+E1553+E1528+E1503+E1478+E1453+E1428+E1403+E1378+E1353+E1328+E1303+E1278+E1253+E1228+E1203+E1178+E1153+E1128+E1103+E1078+E1053+E1028+E1003+E978+E953+E928+E903+E878+E853+E828+E803+E778+E753+E728+E703+E678+E653+E628+E603+E578+E553+E528+E503+E478+E453+E428+E403+E378+E353+E328+E300+E275+E250+E225+E200+E175+E150+E125+E100+E75+E32+E2622+E2747+E2722+E2697+E2672+E2647+E2216</f>
        <v>3893232.0234523737</v>
      </c>
      <c r="F2820" s="598">
        <f>+F2800+F2772+F2597+F2572+F2547+F2522+F2497+F2472+F2447+F2422+F2397+F2372+F2347+F2322+F2297+F2272+F2241+F2191+F2166+F2141+F2116+F2091+F2051+F2014+F1977+F1938+F1907+F1882+F1856+F1831+F1803+F1778+F1753+F1728+F1703+F1678+F1653+F1628+F1603+F1578+F1553+F1528+F1503+F1478+F1453+F1428+F1403+F1378+F1353+F1328+F1303+F1278+F1253+F1228+F1203+F1178+F1153+F1128+F1103+F1078+F1053+F1028+F1003+F978+F953+F928+F903+F878+F853+F828+F803+F778+F753+F728+F703+F678+F653+F628+F603+F578+F553+F528+F503+F478+F453+F428+F403+F378+F353+F328+F300+F275+F250+F225+F200+F175+F150+F125+F100+F75+F32+F2622+F2747+F2722+F2697+F2672+F2647+F2216</f>
        <v>1553491.2339999999</v>
      </c>
      <c r="G2820" s="598">
        <f>+G2800+G2772+G2597+G2572+G2547+G2522+G2497+G2472+G2447+G2422+G2397+G2372+G2347+G2322+G2297+G2272+G2241+G2191+G2166+G2141+G2116+G2091+G2051+G2014+G1977+G1938+G1907+G1882+G1856+G1831+G1803+G1778+G1753+G1728+G1703+G1678+G1653+G1628+G1603+G1578+G1553+G1528+G1503+G1478+G1453+G1428+G1403+G1378+G1353+G1328+G1303+G1278+G1253+G1228+G1203+G1178+G1153+G1128+G1103+G1078+G1053+G1028+G1003+G978+G953+G928+G903+G878+G853+G828+G803+G778+G753+G728+G703+G678+G653+G628+G603+G578+G553+G528+G503+G478+G453+G428+G403+G378+G353+G328+G300+G275+G250+G225+G200+G175+G150+G125+G100+G75+G32+G2622+G2747+G2722+G2697+G2672+G2647+G2216</f>
        <v>1840000</v>
      </c>
      <c r="J2820" s="56"/>
    </row>
    <row r="2821" spans="3:10" ht="24.75" thickBot="1" x14ac:dyDescent="0.3">
      <c r="C2821" s="510" t="s">
        <v>117</v>
      </c>
      <c r="D2821" s="598">
        <f>+D2822+D2825+D2828+D2843+D2848</f>
        <v>4031951.7969599376</v>
      </c>
      <c r="E2821" s="598">
        <f>+E2822+E2825+E2828+E2843+E2848</f>
        <v>3893231.5884523736</v>
      </c>
      <c r="F2821" s="598">
        <f>+F2822+F2825+F2828+F2843+F2848</f>
        <v>1553491.2339999999</v>
      </c>
      <c r="G2821" s="598">
        <f>+G2822+G2825+G2828+G2843+G2848</f>
        <v>1840000</v>
      </c>
      <c r="I2821" s="56"/>
    </row>
    <row r="2822" spans="3:10" ht="15.75" customHeight="1" thickBot="1" x14ac:dyDescent="0.3">
      <c r="C2822" s="525" t="s">
        <v>50</v>
      </c>
      <c r="D2822" s="579">
        <f>D2823+D2824</f>
        <v>215900</v>
      </c>
      <c r="E2822" s="579">
        <f>E2823+E2824</f>
        <v>222753.96825396825</v>
      </c>
      <c r="F2822" s="579">
        <f>F2823+F2824</f>
        <v>222753.96825396825</v>
      </c>
      <c r="G2822" s="579">
        <f>G2823+G2824</f>
        <v>222753.96825396825</v>
      </c>
    </row>
    <row r="2823" spans="3:10" ht="15.75" thickBot="1" x14ac:dyDescent="0.3">
      <c r="C2823" s="527" t="s">
        <v>51</v>
      </c>
      <c r="D2823" s="528">
        <f>+D1985+D1948+D40+D2022</f>
        <v>215900</v>
      </c>
      <c r="E2823" s="528">
        <f>+E1985+E1948+E40+E2022</f>
        <v>222753.96825396825</v>
      </c>
      <c r="F2823" s="528">
        <f>+F1985+F1948+F40+F2022</f>
        <v>222753.96825396825</v>
      </c>
      <c r="G2823" s="528">
        <f>+G1985+G1948+G40+G2022</f>
        <v>222753.96825396825</v>
      </c>
    </row>
    <row r="2824" spans="3:10" ht="15.75" thickBot="1" x14ac:dyDescent="0.3">
      <c r="C2824" s="527" t="s">
        <v>118</v>
      </c>
      <c r="D2824" s="528"/>
      <c r="E2824" s="528"/>
      <c r="F2824" s="528"/>
      <c r="G2824" s="528"/>
      <c r="I2824" s="56"/>
    </row>
    <row r="2825" spans="3:10" ht="24.75" thickBot="1" x14ac:dyDescent="0.3">
      <c r="C2825" s="525" t="s">
        <v>53</v>
      </c>
      <c r="D2825" s="579">
        <f>D2826+D2827</f>
        <v>36100</v>
      </c>
      <c r="E2825" s="579">
        <f>E2826+E2827</f>
        <v>37246.031746031746</v>
      </c>
      <c r="F2825" s="579">
        <f>F2826+F2827</f>
        <v>37246.031746031746</v>
      </c>
      <c r="G2825" s="579">
        <f>G2826+G2827</f>
        <v>37246.031746031746</v>
      </c>
      <c r="I2825" s="56"/>
    </row>
    <row r="2826" spans="3:10" ht="15.75" thickBot="1" x14ac:dyDescent="0.3">
      <c r="C2826" s="527" t="s">
        <v>51</v>
      </c>
      <c r="D2826" s="526">
        <f>+D1988+D1951+D43+D2025</f>
        <v>36100</v>
      </c>
      <c r="E2826" s="526">
        <f>+E1988+E1951+E43+E2025</f>
        <v>37246.031746031746</v>
      </c>
      <c r="F2826" s="526">
        <f>+F1988+F1951+F43+F2025</f>
        <v>37246.031746031746</v>
      </c>
      <c r="G2826" s="526">
        <f>+G1988+G1951+G43+G2025</f>
        <v>37246.031746031746</v>
      </c>
    </row>
    <row r="2827" spans="3:10" ht="15.75" thickBot="1" x14ac:dyDescent="0.3">
      <c r="C2827" s="527" t="s">
        <v>118</v>
      </c>
      <c r="D2827" s="528"/>
      <c r="E2827" s="528"/>
      <c r="F2827" s="528"/>
      <c r="G2827" s="528"/>
      <c r="I2827" s="56"/>
    </row>
    <row r="2828" spans="3:10" ht="15.75" thickBot="1" x14ac:dyDescent="0.3">
      <c r="C2828" s="525" t="s">
        <v>54</v>
      </c>
      <c r="D2828" s="579">
        <f>D2829+D2830</f>
        <v>397000</v>
      </c>
      <c r="E2828" s="579">
        <f>E2829+E2830</f>
        <v>400000</v>
      </c>
      <c r="F2828" s="579">
        <f>F2829+F2830</f>
        <v>430000</v>
      </c>
      <c r="G2828" s="579">
        <f>G2829+G2830</f>
        <v>440000</v>
      </c>
    </row>
    <row r="2829" spans="3:10" ht="15.75" thickBot="1" x14ac:dyDescent="0.3">
      <c r="C2829" s="527" t="s">
        <v>51</v>
      </c>
      <c r="D2829" s="528">
        <f>+D1991+D1954+D46+D2066</f>
        <v>397000</v>
      </c>
      <c r="E2829" s="528">
        <f>+E1991+E1954+E46+E2066</f>
        <v>400000</v>
      </c>
      <c r="F2829" s="528">
        <f>+F1991+F1954+F46+F2066</f>
        <v>430000</v>
      </c>
      <c r="G2829" s="528">
        <f>+G1991+G1954+G46+G2066</f>
        <v>440000</v>
      </c>
    </row>
    <row r="2830" spans="3:10" ht="15.75" thickBot="1" x14ac:dyDescent="0.3">
      <c r="C2830" s="527" t="s">
        <v>118</v>
      </c>
      <c r="D2830" s="528"/>
      <c r="E2830" s="528"/>
      <c r="F2830" s="528"/>
      <c r="G2830" s="528"/>
    </row>
    <row r="2831" spans="3:10" ht="15.75" thickBot="1" x14ac:dyDescent="0.3">
      <c r="C2831" s="525" t="s">
        <v>55</v>
      </c>
      <c r="D2831" s="579"/>
      <c r="E2831" s="579"/>
      <c r="F2831" s="579"/>
      <c r="G2831" s="579"/>
    </row>
    <row r="2832" spans="3:10" ht="15.75" thickBot="1" x14ac:dyDescent="0.3">
      <c r="C2832" s="527" t="s">
        <v>51</v>
      </c>
      <c r="D2832" s="526"/>
      <c r="E2832" s="526"/>
      <c r="F2832" s="526"/>
      <c r="G2832" s="526"/>
    </row>
    <row r="2833" spans="3:11" ht="15.75" thickBot="1" x14ac:dyDescent="0.3">
      <c r="C2833" s="527" t="s">
        <v>118</v>
      </c>
      <c r="D2833" s="528"/>
      <c r="E2833" s="528"/>
      <c r="F2833" s="528"/>
      <c r="G2833" s="528"/>
    </row>
    <row r="2834" spans="3:11" ht="15.75" thickBot="1" x14ac:dyDescent="0.3">
      <c r="C2834" s="525" t="s">
        <v>56</v>
      </c>
      <c r="D2834" s="579"/>
      <c r="E2834" s="579"/>
      <c r="F2834" s="579"/>
      <c r="G2834" s="579"/>
    </row>
    <row r="2835" spans="3:11" ht="15.75" thickBot="1" x14ac:dyDescent="0.3">
      <c r="C2835" s="527" t="s">
        <v>51</v>
      </c>
      <c r="D2835" s="526"/>
      <c r="E2835" s="526"/>
      <c r="F2835" s="526"/>
      <c r="G2835" s="526"/>
    </row>
    <row r="2836" spans="3:11" ht="15.75" thickBot="1" x14ac:dyDescent="0.3">
      <c r="C2836" s="527" t="s">
        <v>118</v>
      </c>
      <c r="D2836" s="528"/>
      <c r="E2836" s="528"/>
      <c r="F2836" s="528"/>
      <c r="G2836" s="528"/>
    </row>
    <row r="2837" spans="3:11" ht="15.75" thickBot="1" x14ac:dyDescent="0.3">
      <c r="C2837" s="525" t="s">
        <v>57</v>
      </c>
      <c r="D2837" s="579"/>
      <c r="E2837" s="579"/>
      <c r="F2837" s="579"/>
      <c r="G2837" s="579"/>
    </row>
    <row r="2838" spans="3:11" ht="15.75" thickBot="1" x14ac:dyDescent="0.3">
      <c r="C2838" s="527" t="s">
        <v>51</v>
      </c>
      <c r="D2838" s="526"/>
      <c r="E2838" s="526"/>
      <c r="F2838" s="526"/>
      <c r="G2838" s="526"/>
    </row>
    <row r="2839" spans="3:11" ht="15.75" thickBot="1" x14ac:dyDescent="0.3">
      <c r="C2839" s="527" t="s">
        <v>118</v>
      </c>
      <c r="D2839" s="528"/>
      <c r="E2839" s="528"/>
      <c r="F2839" s="528"/>
      <c r="G2839" s="528"/>
    </row>
    <row r="2840" spans="3:11" ht="24.75" thickBot="1" x14ac:dyDescent="0.3">
      <c r="C2840" s="525" t="s">
        <v>58</v>
      </c>
      <c r="D2840" s="579"/>
      <c r="E2840" s="579"/>
      <c r="F2840" s="579"/>
      <c r="G2840" s="579"/>
    </row>
    <row r="2841" spans="3:11" ht="15.75" thickBot="1" x14ac:dyDescent="0.3">
      <c r="C2841" s="527" t="s">
        <v>51</v>
      </c>
      <c r="D2841" s="526"/>
      <c r="E2841" s="526"/>
      <c r="F2841" s="526"/>
      <c r="G2841" s="526"/>
      <c r="H2841" s="517"/>
      <c r="I2841" s="2"/>
    </row>
    <row r="2842" spans="3:11" ht="15.75" thickBot="1" x14ac:dyDescent="0.3">
      <c r="C2842" s="527" t="s">
        <v>118</v>
      </c>
      <c r="D2842" s="528"/>
      <c r="E2842" s="528"/>
      <c r="F2842" s="528"/>
      <c r="G2842" s="528"/>
      <c r="H2842" s="517"/>
      <c r="I2842" s="524"/>
    </row>
    <row r="2843" spans="3:11" ht="15.75" thickBot="1" x14ac:dyDescent="0.3">
      <c r="C2843" s="525" t="s">
        <v>119</v>
      </c>
      <c r="D2843" s="579">
        <f>D2844+D2845+D2846+D2847</f>
        <v>44970.822</v>
      </c>
      <c r="E2843" s="579">
        <f>E2844+E2845+E2846+E2847</f>
        <v>30000</v>
      </c>
      <c r="F2843" s="579">
        <f>F2844+F2845+F2846+F2847</f>
        <v>30000</v>
      </c>
      <c r="G2843" s="579">
        <f>G2844+G2845+G2846+G2847</f>
        <v>30000</v>
      </c>
      <c r="H2843" s="517"/>
      <c r="I2843" s="524"/>
    </row>
    <row r="2844" spans="3:11" ht="15.75" thickBot="1" x14ac:dyDescent="0.3">
      <c r="C2844" s="527" t="s">
        <v>51</v>
      </c>
      <c r="D2844" s="526">
        <f>+D2100+D2250+D2809</f>
        <v>44970.822</v>
      </c>
      <c r="E2844" s="526">
        <f>+E2100+E2250+E2809</f>
        <v>30000</v>
      </c>
      <c r="F2844" s="526">
        <f>+F2100+F2250+F2809</f>
        <v>30000</v>
      </c>
      <c r="G2844" s="526">
        <f>+G2100+G2250+G2809</f>
        <v>30000</v>
      </c>
      <c r="H2844" s="584"/>
      <c r="I2844" s="524"/>
    </row>
    <row r="2845" spans="3:11" ht="15.75" thickBot="1" x14ac:dyDescent="0.3">
      <c r="C2845" s="527" t="s">
        <v>120</v>
      </c>
      <c r="D2845" s="526"/>
      <c r="E2845" s="526">
        <f t="shared" ref="E2845:G2847" si="108">+E2101+E2251+E2810</f>
        <v>0</v>
      </c>
      <c r="F2845" s="526">
        <f t="shared" si="108"/>
        <v>0</v>
      </c>
      <c r="G2845" s="526">
        <f t="shared" si="108"/>
        <v>0</v>
      </c>
      <c r="H2845" s="517"/>
      <c r="I2845" s="2"/>
      <c r="K2845" s="56"/>
    </row>
    <row r="2846" spans="3:11" ht="15.75" thickBot="1" x14ac:dyDescent="0.3">
      <c r="C2846" s="527" t="s">
        <v>106</v>
      </c>
      <c r="D2846" s="526">
        <f>+D2102+D2252+D2811</f>
        <v>0</v>
      </c>
      <c r="E2846" s="526">
        <f t="shared" si="108"/>
        <v>0</v>
      </c>
      <c r="F2846" s="526">
        <f t="shared" si="108"/>
        <v>0</v>
      </c>
      <c r="G2846" s="526">
        <f t="shared" si="108"/>
        <v>0</v>
      </c>
      <c r="H2846" s="517"/>
      <c r="I2846" s="524"/>
      <c r="K2846" s="56"/>
    </row>
    <row r="2847" spans="3:11" ht="15.75" thickBot="1" x14ac:dyDescent="0.3">
      <c r="C2847" s="527" t="s">
        <v>107</v>
      </c>
      <c r="D2847" s="526">
        <f>+D2103+D2253+D2812</f>
        <v>0</v>
      </c>
      <c r="E2847" s="526">
        <f t="shared" si="108"/>
        <v>0</v>
      </c>
      <c r="F2847" s="526">
        <f t="shared" si="108"/>
        <v>0</v>
      </c>
      <c r="G2847" s="526">
        <f t="shared" si="108"/>
        <v>0</v>
      </c>
      <c r="H2847" s="517"/>
      <c r="I2847" s="524"/>
      <c r="K2847" s="56"/>
    </row>
    <row r="2848" spans="3:11" ht="15.75" thickBot="1" x14ac:dyDescent="0.3">
      <c r="C2848" s="525" t="s">
        <v>121</v>
      </c>
      <c r="D2848" s="579">
        <f>D2849+D2850+D2851+D2852</f>
        <v>3337980.9749599374</v>
      </c>
      <c r="E2848" s="579">
        <f>E2849+E2850+E2851+E2852</f>
        <v>3203231.5884523736</v>
      </c>
      <c r="F2848" s="579">
        <f>F2849+F2850+F2851+F2852</f>
        <v>833491.23399999994</v>
      </c>
      <c r="G2848" s="579">
        <f>G2849+G2850+G2851+G2852</f>
        <v>1110000</v>
      </c>
      <c r="H2848" s="517"/>
      <c r="I2848" s="524"/>
      <c r="J2848" s="56"/>
      <c r="K2848" s="56"/>
    </row>
    <row r="2849" spans="1:11" ht="15.75" thickBot="1" x14ac:dyDescent="0.3">
      <c r="C2849" s="527" t="s">
        <v>51</v>
      </c>
      <c r="D2849" s="526">
        <f>+D2786+D2611+D2586+D2561+D2536+D2511+D2486+D2461+D2436+D2411+D2386+D2361+D2336+D2311+D2286+D2205+D2180+D2155+D2130+D2105+D1921+D1896+D1870+D1845+D1817+D1792+D1767+D1742+D1717+D1692+D1667+D1642+D1617+D1592+D1567+D1542+D1517+D1492+D1467+D1442+D1417+D1392+D1367+D1342+D1317+D1292+D1267+D1242+D1217+D1192+D1167+D1142+D1117+D1092+D1067+D1042+D1017+D992+D967+D942+D917+D892+D867+D842+D817+D792+D767+D742+D717+D692+D667+D642+D617+D592+D567+D542+D517+D492+D467+D442+D417+D392+D367+D342+D314+D289+D264+D239+D214+D189+D164+D139+D114+D89</f>
        <v>1772180.9749599374</v>
      </c>
      <c r="E2849" s="526">
        <f>+E2786+E2611+E2586+E2561+E2536+E2511+E2486+E2461+E2436+E2411+E2386+E2361+E2336+E2311+E2286+E2205+E2180+E2155+E2130+E2105+E1921+E1896+E1870+E1845+E1817+E1792+E1767+E1742+E1717+E1692+E1667+E1642+E1617+E1592+E1567+E1542+E1517+E1492+E1467+E1442+E1417+E1392+E1367+E1342+E1317+E1292+E1267+E1242+E1217+E1192+E1167+E1142+E1117+E1092+E1067+E1042+E1017+E992+E967+E942+E917+E892+E867+E842+E817+E792+E767+E742+E717+E692+E667+E642+E617+E592+E567+E542+E517+E492+E467+E442+E417+E392+E367+E342+E314+E289+E264+E239+E214+E189+E164+E139+E114+E89+E2255+E2636+E2761+E2736+E2711+E2686+E2661+E2230</f>
        <v>1727739.5884523734</v>
      </c>
      <c r="F2849" s="526">
        <f>+F2786+F2611+F2586+F2561+F2536+F2511+F2486+F2461+F2436+F2411+F2386+F2361+F2336+F2311+F2286+F2205+F2180+F2155+F2130+F2105+F1921+F1896+F1870+F1845+F1817+F1792+F1767+F1742+F1717+F1692+F1667+F1642+F1617+F1592+F1567+F1542+F1517+F1492+F1467+F1442+F1417+F1392+F1367+F1342+F1317+F1292+F1267+F1242+F1217+F1192+F1167+F1142+F1117+F1092+F1067+F1042+F1017+F992+F967+F942+F917+F892+F867+F842+F817+F792+F767+F742+F717+F692+F667+F642+F617+F592+F567+F542+F517+F492+F467+F442+F417+F392+F367+F342+F314+F289+F264+F239+F214+F189+F164+F139+F114+F89+F2255+F2636+F2761+F2736+F2711+F2686+F2661+F2230</f>
        <v>833491.23399999994</v>
      </c>
      <c r="G2849" s="526">
        <f>+G2786+G2611+G2586+G2561+G2536+G2511+G2486+G2461+G2436+G2411+G2386+G2361+G2336+G2311+G2286+G2205+G2180+G2155+G2130+G2105+G1921+G1896+G1870+G1845+G1817+G1792+G1767+G1742+G1717+G1692+G1667+G1642+G1617+G1592+G1567+G1542+G1517+G1492+G1467+G1442+G1417+G1392+G1367+G1342+G1317+G1292+G1267+G1242+G1217+G1192+G1167+G1142+G1117+G1092+G1067+G1042+G1017+G992+G967+G942+G917+G892+G867+G842+G817+G792+G767+G742+G717+G692+G667+G642+G617+G592+G567+G542+G517+G492+G467+G442+G417+G392+G367+G342+G314+G289+G264+G239+G214+G189+G164+G139+G114+G89+G2255+G2636+G2761+G2736+G2711+G2686+G2661+G2230</f>
        <v>1110000</v>
      </c>
      <c r="H2849" s="517"/>
      <c r="I2849" s="524"/>
      <c r="J2849" s="56"/>
    </row>
    <row r="2850" spans="1:11" ht="15.75" thickBot="1" x14ac:dyDescent="0.3">
      <c r="C2850" s="527" t="s">
        <v>120</v>
      </c>
      <c r="D2850" s="526">
        <f>+D1846+D1897</f>
        <v>1405800</v>
      </c>
      <c r="E2850" s="526">
        <f>+E1846+E1897</f>
        <v>1212641</v>
      </c>
      <c r="F2850" s="526">
        <f>+F1846+F1897</f>
        <v>0</v>
      </c>
      <c r="G2850" s="526">
        <f>+G1846+G1897</f>
        <v>0</v>
      </c>
      <c r="I2850" s="56"/>
    </row>
    <row r="2851" spans="1:11" ht="15.75" thickBot="1" x14ac:dyDescent="0.3">
      <c r="C2851" s="527" t="s">
        <v>106</v>
      </c>
      <c r="D2851" s="526">
        <f>+D2107+D2257+D2816+D1872</f>
        <v>10000</v>
      </c>
      <c r="E2851" s="526">
        <f>+E2107+E2257+E2816+E1872</f>
        <v>10000</v>
      </c>
      <c r="F2851" s="526">
        <f>+F2107+F2257+F2816+F1872</f>
        <v>0</v>
      </c>
      <c r="G2851" s="526">
        <f>+G2107+G2257+G2816+G1872</f>
        <v>0</v>
      </c>
      <c r="K2851" s="56"/>
    </row>
    <row r="2852" spans="1:11" ht="15.75" thickBot="1" x14ac:dyDescent="0.3">
      <c r="C2852" s="527" t="s">
        <v>107</v>
      </c>
      <c r="D2852" s="526">
        <f>+D1873+D1924</f>
        <v>150000</v>
      </c>
      <c r="E2852" s="526">
        <f>+E1873+E1924</f>
        <v>252851</v>
      </c>
      <c r="F2852" s="526">
        <f>+F1873+F1924</f>
        <v>0</v>
      </c>
      <c r="G2852" s="526">
        <f>+G1873+G1924</f>
        <v>0</v>
      </c>
      <c r="I2852" s="56"/>
      <c r="K2852" s="550"/>
    </row>
    <row r="2853" spans="1:11" ht="15.75" thickBot="1" x14ac:dyDescent="0.3">
      <c r="C2853" s="599" t="s">
        <v>60</v>
      </c>
      <c r="D2853" s="535">
        <f>+D2821-D2820</f>
        <v>0</v>
      </c>
      <c r="E2853" s="535">
        <f>+E2821-E2820</f>
        <v>-0.43500000005587935</v>
      </c>
      <c r="F2853" s="535">
        <f>+F2821-F2820</f>
        <v>0</v>
      </c>
      <c r="G2853" s="535">
        <f>+G2821-G2820</f>
        <v>0</v>
      </c>
      <c r="K2853" s="56"/>
    </row>
    <row r="2854" spans="1:11" ht="15.75" thickBot="1" x14ac:dyDescent="0.3">
      <c r="C2854" s="600"/>
      <c r="D2854" s="601"/>
      <c r="E2854" s="601"/>
      <c r="F2854" s="601"/>
      <c r="G2854" s="601"/>
    </row>
    <row r="2855" spans="1:11" x14ac:dyDescent="0.25">
      <c r="A2855" s="827" t="s">
        <v>122</v>
      </c>
      <c r="B2855" s="236" t="s">
        <v>3</v>
      </c>
      <c r="C2855" s="237" t="s">
        <v>296</v>
      </c>
      <c r="D2855" s="827" t="s">
        <v>6</v>
      </c>
      <c r="E2855" s="236" t="s">
        <v>3</v>
      </c>
      <c r="F2855" s="237" t="s">
        <v>124</v>
      </c>
      <c r="G2855" s="827" t="s">
        <v>7</v>
      </c>
      <c r="H2855" s="236" t="s">
        <v>3</v>
      </c>
      <c r="I2855" s="237" t="s">
        <v>125</v>
      </c>
    </row>
    <row r="2856" spans="1:11" ht="20.25" customHeight="1" x14ac:dyDescent="0.25">
      <c r="A2856" s="828"/>
      <c r="B2856" s="96" t="s">
        <v>4</v>
      </c>
      <c r="C2856" s="238"/>
      <c r="D2856" s="828"/>
      <c r="E2856" s="96" t="s">
        <v>4</v>
      </c>
      <c r="F2856" s="238"/>
      <c r="G2856" s="828"/>
      <c r="H2856" s="96" t="s">
        <v>4</v>
      </c>
      <c r="I2856" s="238"/>
      <c r="K2856" s="56"/>
    </row>
    <row r="2857" spans="1:11" ht="36.75" customHeight="1" thickBot="1" x14ac:dyDescent="0.3">
      <c r="A2857" s="829"/>
      <c r="B2857" s="239" t="s">
        <v>5</v>
      </c>
      <c r="C2857" s="602" t="s">
        <v>135</v>
      </c>
      <c r="D2857" s="829"/>
      <c r="E2857" s="603" t="s">
        <v>5</v>
      </c>
      <c r="F2857" s="602" t="s">
        <v>135</v>
      </c>
      <c r="G2857" s="829"/>
      <c r="H2857" s="603" t="s">
        <v>5</v>
      </c>
      <c r="I2857" s="602" t="s">
        <v>135</v>
      </c>
    </row>
    <row r="2858" spans="1:11" x14ac:dyDescent="0.25">
      <c r="A2858" s="99"/>
      <c r="B2858" s="97"/>
      <c r="C2858" s="97"/>
      <c r="D2858" s="604"/>
      <c r="E2858" s="99"/>
      <c r="F2858" s="97"/>
      <c r="G2858" s="97"/>
    </row>
    <row r="2860" spans="1:11" x14ac:dyDescent="0.25">
      <c r="A2860" s="605"/>
      <c r="C2860" s="606" t="s">
        <v>1148</v>
      </c>
      <c r="E2860" s="607"/>
      <c r="K2860" s="56"/>
    </row>
    <row r="2861" spans="1:11" x14ac:dyDescent="0.25">
      <c r="A2861" s="605"/>
      <c r="C2861" s="608"/>
      <c r="D2861" s="607"/>
      <c r="E2861" s="607"/>
      <c r="F2861" s="607"/>
      <c r="G2861" s="607"/>
      <c r="K2861" s="56"/>
    </row>
    <row r="2862" spans="1:11" x14ac:dyDescent="0.25">
      <c r="A2862" s="605"/>
      <c r="C2862" s="609" t="s">
        <v>1149</v>
      </c>
      <c r="D2862" s="607"/>
      <c r="E2862" s="607"/>
      <c r="F2862" s="607"/>
      <c r="G2862" s="607"/>
      <c r="K2862" s="610"/>
    </row>
    <row r="2863" spans="1:11" x14ac:dyDescent="0.25">
      <c r="A2863" s="605"/>
      <c r="C2863" s="609" t="s">
        <v>1150</v>
      </c>
      <c r="D2863" s="607"/>
      <c r="E2863" s="607"/>
      <c r="F2863" s="607"/>
      <c r="K2863" s="56"/>
    </row>
    <row r="2864" spans="1:11" x14ac:dyDescent="0.25">
      <c r="A2864" s="605"/>
      <c r="C2864" s="609" t="s">
        <v>1151</v>
      </c>
      <c r="D2864" s="607"/>
      <c r="E2864" s="607"/>
      <c r="F2864" s="607"/>
      <c r="G2864" s="607"/>
    </row>
    <row r="2865" spans="1:7" x14ac:dyDescent="0.25">
      <c r="A2865" s="605"/>
      <c r="C2865" s="606" t="s">
        <v>1152</v>
      </c>
      <c r="D2865" s="607"/>
      <c r="E2865" s="607"/>
      <c r="F2865" s="607"/>
      <c r="G2865" s="607"/>
    </row>
    <row r="2869" spans="1:7" x14ac:dyDescent="0.25">
      <c r="D2869" s="607"/>
    </row>
    <row r="2871" spans="1:7" x14ac:dyDescent="0.25">
      <c r="D2871" s="607"/>
    </row>
  </sheetData>
  <mergeCells count="692">
    <mergeCell ref="D2795:G2795"/>
    <mergeCell ref="D2796:G2796"/>
    <mergeCell ref="C2797:C2798"/>
    <mergeCell ref="C2805:G2805"/>
    <mergeCell ref="C2806:C2807"/>
    <mergeCell ref="A2855:A2857"/>
    <mergeCell ref="D2855:D2857"/>
    <mergeCell ref="G2855:G2857"/>
    <mergeCell ref="C2777:G2777"/>
    <mergeCell ref="C2778:C2779"/>
    <mergeCell ref="C2791:G2791"/>
    <mergeCell ref="C2792:G2792"/>
    <mergeCell ref="D2793:G2793"/>
    <mergeCell ref="F2794:G2794"/>
    <mergeCell ref="C2752:G2752"/>
    <mergeCell ref="C2753:C2754"/>
    <mergeCell ref="F2766:G2766"/>
    <mergeCell ref="D2767:G2767"/>
    <mergeCell ref="D2768:G2768"/>
    <mergeCell ref="C2769:C2770"/>
    <mergeCell ref="C2727:G2727"/>
    <mergeCell ref="C2728:C2729"/>
    <mergeCell ref="F2741:G2741"/>
    <mergeCell ref="D2742:G2742"/>
    <mergeCell ref="D2743:G2743"/>
    <mergeCell ref="C2744:C2745"/>
    <mergeCell ref="C2702:G2702"/>
    <mergeCell ref="C2703:C2704"/>
    <mergeCell ref="F2716:G2716"/>
    <mergeCell ref="D2717:G2717"/>
    <mergeCell ref="D2718:G2718"/>
    <mergeCell ref="C2719:C2720"/>
    <mergeCell ref="C2677:G2677"/>
    <mergeCell ref="C2678:C2679"/>
    <mergeCell ref="F2691:G2691"/>
    <mergeCell ref="D2692:G2692"/>
    <mergeCell ref="D2693:G2693"/>
    <mergeCell ref="C2694:C2695"/>
    <mergeCell ref="C2652:G2652"/>
    <mergeCell ref="C2653:C2654"/>
    <mergeCell ref="F2666:G2666"/>
    <mergeCell ref="D2667:G2667"/>
    <mergeCell ref="D2668:G2668"/>
    <mergeCell ref="C2669:C2670"/>
    <mergeCell ref="C2627:G2627"/>
    <mergeCell ref="C2628:C2629"/>
    <mergeCell ref="F2641:G2641"/>
    <mergeCell ref="D2642:G2642"/>
    <mergeCell ref="D2643:G2643"/>
    <mergeCell ref="C2644:C2645"/>
    <mergeCell ref="C2602:G2602"/>
    <mergeCell ref="C2603:C2604"/>
    <mergeCell ref="F2616:G2616"/>
    <mergeCell ref="D2617:G2617"/>
    <mergeCell ref="D2618:G2618"/>
    <mergeCell ref="C2619:C2620"/>
    <mergeCell ref="C2577:G2577"/>
    <mergeCell ref="C2578:C2579"/>
    <mergeCell ref="F2591:G2591"/>
    <mergeCell ref="D2592:G2592"/>
    <mergeCell ref="D2593:G2593"/>
    <mergeCell ref="C2594:C2595"/>
    <mergeCell ref="C2552:G2552"/>
    <mergeCell ref="C2553:C2554"/>
    <mergeCell ref="F2566:G2566"/>
    <mergeCell ref="D2567:G2567"/>
    <mergeCell ref="D2568:G2568"/>
    <mergeCell ref="C2569:C2570"/>
    <mergeCell ref="C2527:G2527"/>
    <mergeCell ref="C2528:C2529"/>
    <mergeCell ref="F2541:G2541"/>
    <mergeCell ref="D2542:G2542"/>
    <mergeCell ref="D2543:G2543"/>
    <mergeCell ref="C2544:C2545"/>
    <mergeCell ref="C2502:G2502"/>
    <mergeCell ref="C2503:C2504"/>
    <mergeCell ref="F2516:G2516"/>
    <mergeCell ref="D2517:G2517"/>
    <mergeCell ref="D2518:G2518"/>
    <mergeCell ref="C2519:C2520"/>
    <mergeCell ref="C2477:G2477"/>
    <mergeCell ref="C2478:C2479"/>
    <mergeCell ref="F2491:G2491"/>
    <mergeCell ref="D2492:G2492"/>
    <mergeCell ref="D2493:G2493"/>
    <mergeCell ref="C2494:C2495"/>
    <mergeCell ref="C2452:G2452"/>
    <mergeCell ref="C2453:C2454"/>
    <mergeCell ref="F2466:G2466"/>
    <mergeCell ref="D2467:G2467"/>
    <mergeCell ref="D2468:G2468"/>
    <mergeCell ref="C2469:C2470"/>
    <mergeCell ref="C2427:G2427"/>
    <mergeCell ref="C2428:C2429"/>
    <mergeCell ref="F2441:G2441"/>
    <mergeCell ref="D2442:G2442"/>
    <mergeCell ref="D2443:G2443"/>
    <mergeCell ref="C2444:C2445"/>
    <mergeCell ref="C2402:G2402"/>
    <mergeCell ref="C2403:C2404"/>
    <mergeCell ref="F2416:G2416"/>
    <mergeCell ref="D2417:G2417"/>
    <mergeCell ref="D2418:G2418"/>
    <mergeCell ref="C2419:C2420"/>
    <mergeCell ref="C2377:G2377"/>
    <mergeCell ref="C2378:C2379"/>
    <mergeCell ref="F2391:G2391"/>
    <mergeCell ref="D2392:G2392"/>
    <mergeCell ref="D2393:G2393"/>
    <mergeCell ref="C2394:C2395"/>
    <mergeCell ref="C2352:G2352"/>
    <mergeCell ref="C2353:C2354"/>
    <mergeCell ref="F2366:G2366"/>
    <mergeCell ref="D2367:G2367"/>
    <mergeCell ref="D2368:G2368"/>
    <mergeCell ref="C2369:C2370"/>
    <mergeCell ref="C2327:G2327"/>
    <mergeCell ref="C2328:C2329"/>
    <mergeCell ref="F2341:G2341"/>
    <mergeCell ref="D2342:G2342"/>
    <mergeCell ref="D2343:G2343"/>
    <mergeCell ref="C2344:C2345"/>
    <mergeCell ref="C2302:G2302"/>
    <mergeCell ref="C2303:C2304"/>
    <mergeCell ref="F2316:G2316"/>
    <mergeCell ref="D2317:G2317"/>
    <mergeCell ref="D2318:G2318"/>
    <mergeCell ref="C2319:C2320"/>
    <mergeCell ref="C2277:G2277"/>
    <mergeCell ref="C2278:C2279"/>
    <mergeCell ref="F2291:G2291"/>
    <mergeCell ref="D2292:G2292"/>
    <mergeCell ref="D2293:G2293"/>
    <mergeCell ref="C2294:C2295"/>
    <mergeCell ref="C2264:G2264"/>
    <mergeCell ref="D2265:G2265"/>
    <mergeCell ref="F2266:G2266"/>
    <mergeCell ref="D2267:G2267"/>
    <mergeCell ref="D2268:G2268"/>
    <mergeCell ref="C2269:C2270"/>
    <mergeCell ref="C2238:C2239"/>
    <mergeCell ref="C2246:G2246"/>
    <mergeCell ref="C2247:C2248"/>
    <mergeCell ref="D2260:G2260"/>
    <mergeCell ref="C2261:G2261"/>
    <mergeCell ref="C2263:G2263"/>
    <mergeCell ref="C2213:C2214"/>
    <mergeCell ref="C2221:G2221"/>
    <mergeCell ref="C2222:C2223"/>
    <mergeCell ref="F2235:G2235"/>
    <mergeCell ref="D2236:G2236"/>
    <mergeCell ref="D2237:G2237"/>
    <mergeCell ref="C2188:C2189"/>
    <mergeCell ref="C2196:G2196"/>
    <mergeCell ref="C2197:C2198"/>
    <mergeCell ref="F2210:G2210"/>
    <mergeCell ref="D2211:G2211"/>
    <mergeCell ref="D2212:G2212"/>
    <mergeCell ref="C2163:C2164"/>
    <mergeCell ref="C2171:G2171"/>
    <mergeCell ref="C2172:C2173"/>
    <mergeCell ref="F2185:G2185"/>
    <mergeCell ref="D2186:G2186"/>
    <mergeCell ref="D2187:G2187"/>
    <mergeCell ref="C2138:C2139"/>
    <mergeCell ref="C2146:G2146"/>
    <mergeCell ref="C2147:C2148"/>
    <mergeCell ref="F2160:G2160"/>
    <mergeCell ref="D2161:G2161"/>
    <mergeCell ref="D2162:G2162"/>
    <mergeCell ref="C2113:C2114"/>
    <mergeCell ref="C2121:G2121"/>
    <mergeCell ref="C2122:C2123"/>
    <mergeCell ref="F2135:G2135"/>
    <mergeCell ref="D2136:G2136"/>
    <mergeCell ref="D2137:G2137"/>
    <mergeCell ref="C2088:C2089"/>
    <mergeCell ref="C2096:G2096"/>
    <mergeCell ref="C2097:C2098"/>
    <mergeCell ref="F2110:G2110"/>
    <mergeCell ref="D2111:G2111"/>
    <mergeCell ref="D2112:G2112"/>
    <mergeCell ref="C2082:G2082"/>
    <mergeCell ref="C2083:G2083"/>
    <mergeCell ref="D2084:G2084"/>
    <mergeCell ref="F2085:G2085"/>
    <mergeCell ref="D2086:G2086"/>
    <mergeCell ref="D2087:G2087"/>
    <mergeCell ref="D2045:G2045"/>
    <mergeCell ref="D2046:G2046"/>
    <mergeCell ref="D2047:G2047"/>
    <mergeCell ref="C2048:C2049"/>
    <mergeCell ref="C2056:G2056"/>
    <mergeCell ref="C2057:C2058"/>
    <mergeCell ref="D2008:G2008"/>
    <mergeCell ref="D2009:G2009"/>
    <mergeCell ref="D2010:G2010"/>
    <mergeCell ref="C2011:C2012"/>
    <mergeCell ref="C2019:G2019"/>
    <mergeCell ref="C2020:C2021"/>
    <mergeCell ref="D1971:G1971"/>
    <mergeCell ref="D1972:G1972"/>
    <mergeCell ref="D1973:G1973"/>
    <mergeCell ref="C1974:C1975"/>
    <mergeCell ref="C1982:G1982"/>
    <mergeCell ref="C1983:C1984"/>
    <mergeCell ref="D1933:G1933"/>
    <mergeCell ref="D1934:G1934"/>
    <mergeCell ref="C1935:C1936"/>
    <mergeCell ref="C1943:C1944"/>
    <mergeCell ref="C1945:G1945"/>
    <mergeCell ref="C1946:C1947"/>
    <mergeCell ref="C1913:C1914"/>
    <mergeCell ref="D1926:G1926"/>
    <mergeCell ref="C1927:G1927"/>
    <mergeCell ref="C1930:G1930"/>
    <mergeCell ref="C1931:G1931"/>
    <mergeCell ref="D1932:G1932"/>
    <mergeCell ref="C1888:C1889"/>
    <mergeCell ref="F1901:G1901"/>
    <mergeCell ref="D1902:G1902"/>
    <mergeCell ref="D1903:G1903"/>
    <mergeCell ref="C1904:C1905"/>
    <mergeCell ref="C1912:G1912"/>
    <mergeCell ref="D1875:G1875"/>
    <mergeCell ref="F1876:G1876"/>
    <mergeCell ref="D1877:G1877"/>
    <mergeCell ref="D1878:G1878"/>
    <mergeCell ref="C1879:C1880"/>
    <mergeCell ref="C1887:G1887"/>
    <mergeCell ref="F1850:G1850"/>
    <mergeCell ref="D1851:G1851"/>
    <mergeCell ref="D1852:G1852"/>
    <mergeCell ref="C1853:C1854"/>
    <mergeCell ref="C1861:G1861"/>
    <mergeCell ref="C1862:C1863"/>
    <mergeCell ref="F1825:G1825"/>
    <mergeCell ref="D1826:G1826"/>
    <mergeCell ref="D1827:G1827"/>
    <mergeCell ref="C1828:C1829"/>
    <mergeCell ref="C1836:G1836"/>
    <mergeCell ref="C1837:C1838"/>
    <mergeCell ref="C1800:C1801"/>
    <mergeCell ref="C1808:G1808"/>
    <mergeCell ref="C1809:C1810"/>
    <mergeCell ref="C1822:G1822"/>
    <mergeCell ref="C1823:G1823"/>
    <mergeCell ref="D1824:G1824"/>
    <mergeCell ref="C1775:C1776"/>
    <mergeCell ref="C1783:G1783"/>
    <mergeCell ref="C1784:C1785"/>
    <mergeCell ref="F1797:G1797"/>
    <mergeCell ref="D1798:G1798"/>
    <mergeCell ref="D1799:G1799"/>
    <mergeCell ref="C1750:C1751"/>
    <mergeCell ref="C1758:G1758"/>
    <mergeCell ref="C1759:C1760"/>
    <mergeCell ref="F1772:G1772"/>
    <mergeCell ref="D1773:G1773"/>
    <mergeCell ref="D1774:G1774"/>
    <mergeCell ref="C1725:C1726"/>
    <mergeCell ref="C1733:G1733"/>
    <mergeCell ref="C1734:C1735"/>
    <mergeCell ref="F1747:G1747"/>
    <mergeCell ref="D1748:G1748"/>
    <mergeCell ref="D1749:G1749"/>
    <mergeCell ref="C1700:C1701"/>
    <mergeCell ref="C1708:G1708"/>
    <mergeCell ref="C1709:C1710"/>
    <mergeCell ref="F1722:G1722"/>
    <mergeCell ref="D1723:G1723"/>
    <mergeCell ref="D1724:G1724"/>
    <mergeCell ref="C1675:C1676"/>
    <mergeCell ref="C1683:G1683"/>
    <mergeCell ref="C1684:C1685"/>
    <mergeCell ref="F1697:G1697"/>
    <mergeCell ref="D1698:G1698"/>
    <mergeCell ref="D1699:G1699"/>
    <mergeCell ref="C1650:C1651"/>
    <mergeCell ref="C1658:G1658"/>
    <mergeCell ref="C1659:C1660"/>
    <mergeCell ref="F1672:G1672"/>
    <mergeCell ref="D1673:G1673"/>
    <mergeCell ref="D1674:G1674"/>
    <mergeCell ref="C1625:C1626"/>
    <mergeCell ref="C1633:G1633"/>
    <mergeCell ref="C1634:C1635"/>
    <mergeCell ref="F1647:G1647"/>
    <mergeCell ref="D1648:G1648"/>
    <mergeCell ref="D1649:G1649"/>
    <mergeCell ref="C1600:C1601"/>
    <mergeCell ref="C1608:G1608"/>
    <mergeCell ref="C1609:C1610"/>
    <mergeCell ref="F1622:G1622"/>
    <mergeCell ref="D1623:G1623"/>
    <mergeCell ref="D1624:G1624"/>
    <mergeCell ref="C1575:C1576"/>
    <mergeCell ref="C1583:G1583"/>
    <mergeCell ref="C1584:C1585"/>
    <mergeCell ref="F1597:G1597"/>
    <mergeCell ref="D1598:G1598"/>
    <mergeCell ref="D1599:G1599"/>
    <mergeCell ref="C1550:C1551"/>
    <mergeCell ref="C1558:G1558"/>
    <mergeCell ref="C1559:C1560"/>
    <mergeCell ref="F1572:G1572"/>
    <mergeCell ref="D1573:G1573"/>
    <mergeCell ref="D1574:G1574"/>
    <mergeCell ref="C1525:C1526"/>
    <mergeCell ref="C1533:G1533"/>
    <mergeCell ref="C1534:C1535"/>
    <mergeCell ref="F1547:G1547"/>
    <mergeCell ref="D1548:G1548"/>
    <mergeCell ref="D1549:G1549"/>
    <mergeCell ref="C1500:C1501"/>
    <mergeCell ref="C1508:G1508"/>
    <mergeCell ref="C1509:C1510"/>
    <mergeCell ref="F1522:G1522"/>
    <mergeCell ref="D1523:G1523"/>
    <mergeCell ref="D1524:G1524"/>
    <mergeCell ref="C1475:C1476"/>
    <mergeCell ref="C1483:G1483"/>
    <mergeCell ref="C1484:C1485"/>
    <mergeCell ref="F1497:G1497"/>
    <mergeCell ref="D1498:G1498"/>
    <mergeCell ref="D1499:G1499"/>
    <mergeCell ref="C1450:C1451"/>
    <mergeCell ref="C1458:G1458"/>
    <mergeCell ref="C1459:C1460"/>
    <mergeCell ref="F1472:G1472"/>
    <mergeCell ref="D1473:G1473"/>
    <mergeCell ref="D1474:G1474"/>
    <mergeCell ref="C1425:C1426"/>
    <mergeCell ref="C1433:G1433"/>
    <mergeCell ref="C1434:C1435"/>
    <mergeCell ref="F1447:G1447"/>
    <mergeCell ref="D1448:G1448"/>
    <mergeCell ref="D1449:G1449"/>
    <mergeCell ref="C1400:C1401"/>
    <mergeCell ref="C1408:G1408"/>
    <mergeCell ref="C1409:C1410"/>
    <mergeCell ref="F1422:G1422"/>
    <mergeCell ref="D1423:G1423"/>
    <mergeCell ref="D1424:G1424"/>
    <mergeCell ref="C1375:C1376"/>
    <mergeCell ref="C1383:G1383"/>
    <mergeCell ref="C1384:C1385"/>
    <mergeCell ref="F1397:G1397"/>
    <mergeCell ref="D1398:G1398"/>
    <mergeCell ref="D1399:G1399"/>
    <mergeCell ref="C1350:C1351"/>
    <mergeCell ref="C1358:G1358"/>
    <mergeCell ref="C1359:C1360"/>
    <mergeCell ref="F1372:G1372"/>
    <mergeCell ref="D1373:G1373"/>
    <mergeCell ref="D1374:G1374"/>
    <mergeCell ref="C1325:C1326"/>
    <mergeCell ref="C1333:G1333"/>
    <mergeCell ref="C1334:C1335"/>
    <mergeCell ref="F1347:G1347"/>
    <mergeCell ref="D1348:G1348"/>
    <mergeCell ref="D1349:G1349"/>
    <mergeCell ref="C1300:C1301"/>
    <mergeCell ref="C1308:G1308"/>
    <mergeCell ref="C1309:C1310"/>
    <mergeCell ref="F1322:G1322"/>
    <mergeCell ref="D1323:G1323"/>
    <mergeCell ref="D1324:G1324"/>
    <mergeCell ref="C1275:C1276"/>
    <mergeCell ref="C1283:G1283"/>
    <mergeCell ref="C1284:C1285"/>
    <mergeCell ref="F1297:G1297"/>
    <mergeCell ref="D1298:G1298"/>
    <mergeCell ref="D1299:G1299"/>
    <mergeCell ref="C1250:C1251"/>
    <mergeCell ref="C1258:G1258"/>
    <mergeCell ref="C1259:C1260"/>
    <mergeCell ref="F1272:G1272"/>
    <mergeCell ref="D1273:G1273"/>
    <mergeCell ref="D1274:G1274"/>
    <mergeCell ref="C1225:C1226"/>
    <mergeCell ref="C1233:G1233"/>
    <mergeCell ref="C1234:C1235"/>
    <mergeCell ref="F1247:G1247"/>
    <mergeCell ref="D1248:G1248"/>
    <mergeCell ref="D1249:G1249"/>
    <mergeCell ref="C1200:C1201"/>
    <mergeCell ref="C1208:G1208"/>
    <mergeCell ref="C1209:C1210"/>
    <mergeCell ref="F1222:G1222"/>
    <mergeCell ref="D1223:G1223"/>
    <mergeCell ref="D1224:G1224"/>
    <mergeCell ref="C1175:C1176"/>
    <mergeCell ref="C1183:G1183"/>
    <mergeCell ref="C1184:C1185"/>
    <mergeCell ref="F1197:G1197"/>
    <mergeCell ref="D1198:G1198"/>
    <mergeCell ref="D1199:G1199"/>
    <mergeCell ref="C1150:C1151"/>
    <mergeCell ref="C1158:G1158"/>
    <mergeCell ref="C1159:C1160"/>
    <mergeCell ref="F1172:G1172"/>
    <mergeCell ref="D1173:G1173"/>
    <mergeCell ref="D1174:G1174"/>
    <mergeCell ref="C1125:C1126"/>
    <mergeCell ref="C1133:G1133"/>
    <mergeCell ref="C1134:C1135"/>
    <mergeCell ref="F1147:G1147"/>
    <mergeCell ref="D1148:G1148"/>
    <mergeCell ref="D1149:G1149"/>
    <mergeCell ref="C1100:C1101"/>
    <mergeCell ref="C1108:G1108"/>
    <mergeCell ref="C1109:C1110"/>
    <mergeCell ref="F1122:G1122"/>
    <mergeCell ref="D1123:G1123"/>
    <mergeCell ref="D1124:G1124"/>
    <mergeCell ref="C1075:C1076"/>
    <mergeCell ref="C1083:G1083"/>
    <mergeCell ref="C1084:C1085"/>
    <mergeCell ref="F1097:G1097"/>
    <mergeCell ref="D1098:G1098"/>
    <mergeCell ref="D1099:G1099"/>
    <mergeCell ref="C1050:C1051"/>
    <mergeCell ref="C1058:G1058"/>
    <mergeCell ref="C1059:C1060"/>
    <mergeCell ref="F1072:G1072"/>
    <mergeCell ref="D1073:G1073"/>
    <mergeCell ref="D1074:G1074"/>
    <mergeCell ref="C1025:C1026"/>
    <mergeCell ref="C1033:G1033"/>
    <mergeCell ref="C1034:C1035"/>
    <mergeCell ref="F1047:G1047"/>
    <mergeCell ref="D1048:G1048"/>
    <mergeCell ref="D1049:G1049"/>
    <mergeCell ref="C1000:C1001"/>
    <mergeCell ref="C1008:G1008"/>
    <mergeCell ref="C1009:C1010"/>
    <mergeCell ref="F1022:G1022"/>
    <mergeCell ref="D1023:G1023"/>
    <mergeCell ref="D1024:G1024"/>
    <mergeCell ref="C975:C976"/>
    <mergeCell ref="C983:G983"/>
    <mergeCell ref="C984:C985"/>
    <mergeCell ref="F997:G997"/>
    <mergeCell ref="D998:G998"/>
    <mergeCell ref="D999:G999"/>
    <mergeCell ref="C950:C951"/>
    <mergeCell ref="C958:G958"/>
    <mergeCell ref="C959:C960"/>
    <mergeCell ref="F972:G972"/>
    <mergeCell ref="D973:G973"/>
    <mergeCell ref="D974:G974"/>
    <mergeCell ref="C925:C926"/>
    <mergeCell ref="C933:G933"/>
    <mergeCell ref="C934:C935"/>
    <mergeCell ref="F947:G947"/>
    <mergeCell ref="D948:G948"/>
    <mergeCell ref="D949:G949"/>
    <mergeCell ref="C900:C901"/>
    <mergeCell ref="C908:G908"/>
    <mergeCell ref="C909:C910"/>
    <mergeCell ref="F922:G922"/>
    <mergeCell ref="D923:G923"/>
    <mergeCell ref="D924:G924"/>
    <mergeCell ref="C875:C876"/>
    <mergeCell ref="C883:G883"/>
    <mergeCell ref="C884:C885"/>
    <mergeCell ref="F897:G897"/>
    <mergeCell ref="D898:G898"/>
    <mergeCell ref="D899:G899"/>
    <mergeCell ref="C850:C851"/>
    <mergeCell ref="C858:G858"/>
    <mergeCell ref="C859:C860"/>
    <mergeCell ref="F872:G872"/>
    <mergeCell ref="D873:G873"/>
    <mergeCell ref="D874:G874"/>
    <mergeCell ref="C825:C826"/>
    <mergeCell ref="C833:G833"/>
    <mergeCell ref="C834:C835"/>
    <mergeCell ref="F847:G847"/>
    <mergeCell ref="D848:G848"/>
    <mergeCell ref="D849:G849"/>
    <mergeCell ref="C800:C801"/>
    <mergeCell ref="C808:G808"/>
    <mergeCell ref="C809:C810"/>
    <mergeCell ref="F822:G822"/>
    <mergeCell ref="D823:G823"/>
    <mergeCell ref="D824:G824"/>
    <mergeCell ref="C775:C776"/>
    <mergeCell ref="C783:G783"/>
    <mergeCell ref="C784:C785"/>
    <mergeCell ref="F797:G797"/>
    <mergeCell ref="D798:G798"/>
    <mergeCell ref="D799:G799"/>
    <mergeCell ref="C750:C751"/>
    <mergeCell ref="C758:G758"/>
    <mergeCell ref="C759:C760"/>
    <mergeCell ref="F772:G772"/>
    <mergeCell ref="D773:G773"/>
    <mergeCell ref="D774:G774"/>
    <mergeCell ref="C725:C726"/>
    <mergeCell ref="C733:G733"/>
    <mergeCell ref="C734:C735"/>
    <mergeCell ref="F747:G747"/>
    <mergeCell ref="D748:G748"/>
    <mergeCell ref="D749:G749"/>
    <mergeCell ref="C700:C701"/>
    <mergeCell ref="C708:G708"/>
    <mergeCell ref="C709:C710"/>
    <mergeCell ref="F722:G722"/>
    <mergeCell ref="D723:G723"/>
    <mergeCell ref="D724:G724"/>
    <mergeCell ref="C675:C676"/>
    <mergeCell ref="C683:G683"/>
    <mergeCell ref="C684:C685"/>
    <mergeCell ref="F697:G697"/>
    <mergeCell ref="D698:G698"/>
    <mergeCell ref="D699:G699"/>
    <mergeCell ref="C650:C651"/>
    <mergeCell ref="C658:G658"/>
    <mergeCell ref="C659:C660"/>
    <mergeCell ref="F672:G672"/>
    <mergeCell ref="D673:G673"/>
    <mergeCell ref="D674:G674"/>
    <mergeCell ref="C625:C626"/>
    <mergeCell ref="C633:G633"/>
    <mergeCell ref="C634:C635"/>
    <mergeCell ref="F647:G647"/>
    <mergeCell ref="D648:G648"/>
    <mergeCell ref="D649:G649"/>
    <mergeCell ref="C600:C601"/>
    <mergeCell ref="C608:G608"/>
    <mergeCell ref="C609:C610"/>
    <mergeCell ref="F622:G622"/>
    <mergeCell ref="D623:G623"/>
    <mergeCell ref="D624:G624"/>
    <mergeCell ref="C575:C576"/>
    <mergeCell ref="C583:G583"/>
    <mergeCell ref="C584:C585"/>
    <mergeCell ref="F597:G597"/>
    <mergeCell ref="D598:G598"/>
    <mergeCell ref="D599:G599"/>
    <mergeCell ref="C550:C551"/>
    <mergeCell ref="C558:G558"/>
    <mergeCell ref="C559:C560"/>
    <mergeCell ref="F572:G572"/>
    <mergeCell ref="D573:G573"/>
    <mergeCell ref="D574:G574"/>
    <mergeCell ref="C525:C526"/>
    <mergeCell ref="C533:G533"/>
    <mergeCell ref="C534:C535"/>
    <mergeCell ref="F547:G547"/>
    <mergeCell ref="D548:G548"/>
    <mergeCell ref="D549:G549"/>
    <mergeCell ref="C500:C501"/>
    <mergeCell ref="C508:G508"/>
    <mergeCell ref="C509:C510"/>
    <mergeCell ref="F522:G522"/>
    <mergeCell ref="D523:G523"/>
    <mergeCell ref="D524:G524"/>
    <mergeCell ref="C475:C476"/>
    <mergeCell ref="C483:G483"/>
    <mergeCell ref="C484:C485"/>
    <mergeCell ref="F497:G497"/>
    <mergeCell ref="D498:G498"/>
    <mergeCell ref="D499:G499"/>
    <mergeCell ref="C450:C451"/>
    <mergeCell ref="C458:G458"/>
    <mergeCell ref="C459:C460"/>
    <mergeCell ref="F472:G472"/>
    <mergeCell ref="D473:G473"/>
    <mergeCell ref="D474:G474"/>
    <mergeCell ref="C425:C426"/>
    <mergeCell ref="C433:G433"/>
    <mergeCell ref="C434:C435"/>
    <mergeCell ref="F447:G447"/>
    <mergeCell ref="D448:G448"/>
    <mergeCell ref="D449:G449"/>
    <mergeCell ref="C400:C401"/>
    <mergeCell ref="C408:G408"/>
    <mergeCell ref="C409:C410"/>
    <mergeCell ref="F422:G422"/>
    <mergeCell ref="D423:G423"/>
    <mergeCell ref="D424:G424"/>
    <mergeCell ref="C375:C376"/>
    <mergeCell ref="C383:G383"/>
    <mergeCell ref="C384:C385"/>
    <mergeCell ref="F397:G397"/>
    <mergeCell ref="D398:G398"/>
    <mergeCell ref="D399:G399"/>
    <mergeCell ref="C350:C351"/>
    <mergeCell ref="C358:G358"/>
    <mergeCell ref="C359:C360"/>
    <mergeCell ref="F372:G372"/>
    <mergeCell ref="D373:G373"/>
    <mergeCell ref="D374:G374"/>
    <mergeCell ref="C325:C326"/>
    <mergeCell ref="C333:G333"/>
    <mergeCell ref="C334:C335"/>
    <mergeCell ref="F347:G347"/>
    <mergeCell ref="D348:G348"/>
    <mergeCell ref="D349:G349"/>
    <mergeCell ref="C319:G319"/>
    <mergeCell ref="C320:G320"/>
    <mergeCell ref="D321:G321"/>
    <mergeCell ref="F322:G322"/>
    <mergeCell ref="D323:G323"/>
    <mergeCell ref="D324:G324"/>
    <mergeCell ref="F294:G294"/>
    <mergeCell ref="D295:G295"/>
    <mergeCell ref="D296:G296"/>
    <mergeCell ref="C297:C298"/>
    <mergeCell ref="C305:G305"/>
    <mergeCell ref="C306:C307"/>
    <mergeCell ref="F269:G269"/>
    <mergeCell ref="D270:G270"/>
    <mergeCell ref="D271:G271"/>
    <mergeCell ref="C272:C273"/>
    <mergeCell ref="C280:G280"/>
    <mergeCell ref="C281:C282"/>
    <mergeCell ref="F244:G244"/>
    <mergeCell ref="D245:G245"/>
    <mergeCell ref="D246:G246"/>
    <mergeCell ref="C247:C248"/>
    <mergeCell ref="C255:G255"/>
    <mergeCell ref="C256:C257"/>
    <mergeCell ref="F219:G219"/>
    <mergeCell ref="D220:G220"/>
    <mergeCell ref="D221:G221"/>
    <mergeCell ref="C222:C223"/>
    <mergeCell ref="C230:G230"/>
    <mergeCell ref="C231:C232"/>
    <mergeCell ref="F194:G194"/>
    <mergeCell ref="D195:G195"/>
    <mergeCell ref="D196:G196"/>
    <mergeCell ref="C197:C198"/>
    <mergeCell ref="C205:G205"/>
    <mergeCell ref="C206:C207"/>
    <mergeCell ref="F169:G169"/>
    <mergeCell ref="D170:G170"/>
    <mergeCell ref="D171:G171"/>
    <mergeCell ref="C172:C173"/>
    <mergeCell ref="C180:G180"/>
    <mergeCell ref="C181:C182"/>
    <mergeCell ref="F144:G144"/>
    <mergeCell ref="D145:G145"/>
    <mergeCell ref="D146:G146"/>
    <mergeCell ref="C147:C148"/>
    <mergeCell ref="C155:G155"/>
    <mergeCell ref="C156:C157"/>
    <mergeCell ref="F119:G119"/>
    <mergeCell ref="D120:G120"/>
    <mergeCell ref="D121:G121"/>
    <mergeCell ref="C122:C123"/>
    <mergeCell ref="C130:G130"/>
    <mergeCell ref="C131:C132"/>
    <mergeCell ref="F94:G94"/>
    <mergeCell ref="D95:G95"/>
    <mergeCell ref="D96:G96"/>
    <mergeCell ref="C97:C98"/>
    <mergeCell ref="C105:G105"/>
    <mergeCell ref="C106:C107"/>
    <mergeCell ref="F69:G69"/>
    <mergeCell ref="D70:G70"/>
    <mergeCell ref="D71:G71"/>
    <mergeCell ref="C72:C73"/>
    <mergeCell ref="C80:G80"/>
    <mergeCell ref="C81:C82"/>
    <mergeCell ref="C38:C39"/>
    <mergeCell ref="C63:G63"/>
    <mergeCell ref="C64:G64"/>
    <mergeCell ref="C66:G66"/>
    <mergeCell ref="C67:G67"/>
    <mergeCell ref="D68:G68"/>
    <mergeCell ref="D28:G28"/>
    <mergeCell ref="C29:C30"/>
    <mergeCell ref="C37:G37"/>
    <mergeCell ref="C11:G13"/>
    <mergeCell ref="D14:G14"/>
    <mergeCell ref="C15:C16"/>
    <mergeCell ref="D20:G20"/>
    <mergeCell ref="C21:G21"/>
    <mergeCell ref="C24:G24"/>
    <mergeCell ref="B3:H3"/>
    <mergeCell ref="C4:G4"/>
    <mergeCell ref="D7:G7"/>
    <mergeCell ref="D8:G8"/>
    <mergeCell ref="D9:G9"/>
    <mergeCell ref="C10:G10"/>
    <mergeCell ref="C25:G25"/>
    <mergeCell ref="D26:G26"/>
    <mergeCell ref="D27:G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817"/>
  <sheetViews>
    <sheetView tabSelected="1" topLeftCell="A783" zoomScale="148" zoomScaleNormal="148" workbookViewId="0">
      <selection activeCell="B810" sqref="B810"/>
    </sheetView>
  </sheetViews>
  <sheetFormatPr defaultRowHeight="15" x14ac:dyDescent="0.25"/>
  <cols>
    <col min="1" max="1" width="40.28515625" customWidth="1"/>
    <col min="2" max="3" width="13.28515625" customWidth="1"/>
    <col min="4" max="4" width="11.5703125" customWidth="1"/>
    <col min="5" max="5" width="11.7109375" customWidth="1"/>
    <col min="6" max="6" width="13.7109375" bestFit="1" customWidth="1"/>
    <col min="7" max="7" width="12.5703125" bestFit="1" customWidth="1"/>
    <col min="8" max="8" width="11.28515625" customWidth="1"/>
    <col min="9" max="9" width="11.5703125" customWidth="1"/>
  </cols>
  <sheetData>
    <row r="1" spans="1:7" x14ac:dyDescent="0.25">
      <c r="A1" s="612" t="s">
        <v>138</v>
      </c>
      <c r="B1" s="612"/>
      <c r="C1" s="612"/>
      <c r="D1" s="612"/>
      <c r="E1" s="612"/>
      <c r="F1" s="102"/>
    </row>
    <row r="2" spans="1:7" x14ac:dyDescent="0.25">
      <c r="A2" s="616" t="s">
        <v>137</v>
      </c>
      <c r="B2" s="616"/>
      <c r="C2" s="616"/>
      <c r="D2" s="616"/>
      <c r="E2" s="616"/>
      <c r="F2" s="135"/>
    </row>
    <row r="3" spans="1:7" ht="15.75" thickBot="1" x14ac:dyDescent="0.3"/>
    <row r="4" spans="1:7" ht="33" customHeight="1" thickBot="1" x14ac:dyDescent="0.3">
      <c r="A4" s="5" t="s">
        <v>10</v>
      </c>
      <c r="B4" s="924" t="s">
        <v>139</v>
      </c>
      <c r="C4" s="925"/>
      <c r="D4" s="925"/>
      <c r="E4" s="926"/>
    </row>
    <row r="5" spans="1:7" ht="15.75" thickBot="1" x14ac:dyDescent="0.3">
      <c r="A5" s="5" t="s">
        <v>0</v>
      </c>
      <c r="B5" s="618" t="s">
        <v>140</v>
      </c>
      <c r="C5" s="619"/>
      <c r="D5" s="619"/>
      <c r="E5" s="620"/>
    </row>
    <row r="6" spans="1:7" ht="15.75" thickBot="1" x14ac:dyDescent="0.3">
      <c r="A6" s="5" t="s">
        <v>11</v>
      </c>
      <c r="B6" s="621" t="s">
        <v>130</v>
      </c>
      <c r="C6" s="622"/>
      <c r="D6" s="622"/>
      <c r="E6" s="623"/>
    </row>
    <row r="7" spans="1:7" ht="15.75" thickBot="1" x14ac:dyDescent="0.3">
      <c r="A7" s="613" t="s">
        <v>2</v>
      </c>
      <c r="B7" s="614"/>
      <c r="C7" s="614"/>
      <c r="D7" s="614"/>
      <c r="E7" s="615"/>
    </row>
    <row r="8" spans="1:7" x14ac:dyDescent="0.25">
      <c r="A8" s="912" t="s">
        <v>141</v>
      </c>
      <c r="B8" s="913"/>
      <c r="C8" s="913"/>
      <c r="D8" s="913"/>
      <c r="E8" s="914"/>
    </row>
    <row r="9" spans="1:7" x14ac:dyDescent="0.25">
      <c r="A9" s="915"/>
      <c r="B9" s="916"/>
      <c r="C9" s="916"/>
      <c r="D9" s="916"/>
      <c r="E9" s="917"/>
    </row>
    <row r="10" spans="1:7" ht="22.5" customHeight="1" thickBot="1" x14ac:dyDescent="0.3">
      <c r="A10" s="918"/>
      <c r="B10" s="919"/>
      <c r="C10" s="919"/>
      <c r="D10" s="919"/>
      <c r="E10" s="920"/>
    </row>
    <row r="11" spans="1:7" ht="66.75" customHeight="1" thickBot="1" x14ac:dyDescent="0.3">
      <c r="A11" s="11" t="s">
        <v>13</v>
      </c>
      <c r="B11" s="630" t="s">
        <v>142</v>
      </c>
      <c r="C11" s="631"/>
      <c r="D11" s="631"/>
      <c r="E11" s="632"/>
      <c r="G11" s="136"/>
    </row>
    <row r="12" spans="1:7" x14ac:dyDescent="0.25">
      <c r="A12" s="633" t="s">
        <v>143</v>
      </c>
      <c r="B12" s="12">
        <v>2020</v>
      </c>
      <c r="C12" s="12">
        <v>2021</v>
      </c>
      <c r="D12" s="12">
        <v>2022</v>
      </c>
      <c r="E12" s="12">
        <v>2023</v>
      </c>
    </row>
    <row r="13" spans="1:7" ht="15.75" thickBot="1" x14ac:dyDescent="0.3">
      <c r="A13" s="634"/>
      <c r="B13" s="14" t="s">
        <v>1</v>
      </c>
      <c r="C13" s="14" t="s">
        <v>16</v>
      </c>
      <c r="D13" s="14" t="s">
        <v>16</v>
      </c>
      <c r="E13" s="14" t="s">
        <v>16</v>
      </c>
    </row>
    <row r="14" spans="1:7" ht="23.25" thickBot="1" x14ac:dyDescent="0.3">
      <c r="A14" s="19" t="s">
        <v>144</v>
      </c>
      <c r="B14" s="137">
        <v>502843</v>
      </c>
      <c r="C14" s="137">
        <v>517928</v>
      </c>
      <c r="D14" s="137">
        <v>533466</v>
      </c>
      <c r="E14" s="137">
        <v>549470</v>
      </c>
      <c r="G14" s="138"/>
    </row>
    <row r="15" spans="1:7" ht="23.25" thickBot="1" x14ac:dyDescent="0.3">
      <c r="A15" s="19" t="s">
        <v>145</v>
      </c>
      <c r="B15" s="139">
        <v>38729</v>
      </c>
      <c r="C15" s="139">
        <v>41440</v>
      </c>
      <c r="D15" s="139">
        <v>44341</v>
      </c>
      <c r="E15" s="139">
        <v>47445</v>
      </c>
    </row>
    <row r="16" spans="1:7" ht="15.75" thickBot="1" x14ac:dyDescent="0.3">
      <c r="A16" s="19" t="s">
        <v>146</v>
      </c>
      <c r="B16" s="140" t="s">
        <v>147</v>
      </c>
      <c r="C16" s="140" t="s">
        <v>148</v>
      </c>
      <c r="D16" s="140" t="s">
        <v>149</v>
      </c>
      <c r="E16" s="140" t="s">
        <v>149</v>
      </c>
    </row>
    <row r="17" spans="1:7" ht="23.25" thickBot="1" x14ac:dyDescent="0.3">
      <c r="A17" s="19" t="s">
        <v>150</v>
      </c>
      <c r="B17" s="140" t="s">
        <v>151</v>
      </c>
      <c r="C17" s="140" t="s">
        <v>152</v>
      </c>
      <c r="D17" s="140" t="s">
        <v>153</v>
      </c>
      <c r="E17" s="140" t="s">
        <v>153</v>
      </c>
    </row>
    <row r="18" spans="1:7" ht="23.25" thickBot="1" x14ac:dyDescent="0.3">
      <c r="A18" s="19" t="s">
        <v>154</v>
      </c>
      <c r="B18" s="141" t="s">
        <v>155</v>
      </c>
      <c r="C18" s="141" t="s">
        <v>156</v>
      </c>
      <c r="D18" s="141" t="s">
        <v>157</v>
      </c>
      <c r="E18" s="141" t="s">
        <v>157</v>
      </c>
      <c r="G18" s="142"/>
    </row>
    <row r="19" spans="1:7" ht="46.5" customHeight="1" thickBot="1" x14ac:dyDescent="0.3">
      <c r="A19" s="21" t="s">
        <v>24</v>
      </c>
      <c r="B19" s="921" t="s">
        <v>158</v>
      </c>
      <c r="C19" s="922"/>
      <c r="D19" s="922"/>
      <c r="E19" s="923"/>
      <c r="G19" s="143"/>
    </row>
    <row r="20" spans="1:7" ht="15.75" thickBot="1" x14ac:dyDescent="0.3">
      <c r="A20" s="638" t="s">
        <v>159</v>
      </c>
      <c r="B20" s="639"/>
      <c r="C20" s="639"/>
      <c r="D20" s="639"/>
      <c r="E20" s="640"/>
      <c r="G20" s="2"/>
    </row>
    <row r="21" spans="1:7" ht="23.25" thickBot="1" x14ac:dyDescent="0.3">
      <c r="A21" s="144" t="s">
        <v>160</v>
      </c>
      <c r="B21" s="139">
        <v>2300</v>
      </c>
      <c r="C21" s="139">
        <v>2400</v>
      </c>
      <c r="D21" s="139">
        <v>2450</v>
      </c>
      <c r="E21" s="139">
        <v>2500</v>
      </c>
      <c r="G21" s="2"/>
    </row>
    <row r="22" spans="1:7" ht="23.25" thickBot="1" x14ac:dyDescent="0.3">
      <c r="A22" s="145" t="s">
        <v>161</v>
      </c>
      <c r="B22" s="137">
        <v>345</v>
      </c>
      <c r="C22" s="139">
        <v>360</v>
      </c>
      <c r="D22" s="139">
        <v>368</v>
      </c>
      <c r="E22" s="139">
        <v>375</v>
      </c>
      <c r="G22" s="2"/>
    </row>
    <row r="23" spans="1:7" ht="15.75" thickBot="1" x14ac:dyDescent="0.3">
      <c r="A23" s="662" t="s">
        <v>33</v>
      </c>
      <c r="B23" s="663"/>
      <c r="C23" s="663"/>
      <c r="D23" s="663"/>
      <c r="E23" s="664"/>
    </row>
    <row r="24" spans="1:7" ht="15.75" thickBot="1" x14ac:dyDescent="0.3">
      <c r="A24" s="665" t="s">
        <v>162</v>
      </c>
      <c r="B24" s="668"/>
      <c r="C24" s="668"/>
      <c r="D24" s="668"/>
      <c r="E24" s="667"/>
    </row>
    <row r="25" spans="1:7" ht="24.75" customHeight="1" thickBot="1" x14ac:dyDescent="0.3">
      <c r="A25" s="83" t="s">
        <v>35</v>
      </c>
      <c r="B25" s="776" t="s">
        <v>163</v>
      </c>
      <c r="C25" s="777"/>
      <c r="D25" s="777"/>
      <c r="E25" s="657"/>
    </row>
    <row r="26" spans="1:7" ht="36" customHeight="1" thickBot="1" x14ac:dyDescent="0.3">
      <c r="A26" s="19" t="s">
        <v>38</v>
      </c>
      <c r="B26" s="933" t="s">
        <v>164</v>
      </c>
      <c r="C26" s="934"/>
      <c r="D26" s="934"/>
      <c r="E26" s="935"/>
    </row>
    <row r="27" spans="1:7" ht="15.75" thickBot="1" x14ac:dyDescent="0.3">
      <c r="A27" s="19" t="s">
        <v>40</v>
      </c>
      <c r="B27" s="651" t="s">
        <v>165</v>
      </c>
      <c r="C27" s="652"/>
      <c r="D27" s="652"/>
      <c r="E27" s="653"/>
    </row>
    <row r="28" spans="1:7" x14ac:dyDescent="0.25">
      <c r="A28" s="633"/>
      <c r="B28" s="30">
        <v>2020</v>
      </c>
      <c r="C28" s="30">
        <v>2021</v>
      </c>
      <c r="D28" s="30">
        <v>2022</v>
      </c>
      <c r="E28" s="30">
        <v>2023</v>
      </c>
    </row>
    <row r="29" spans="1:7" ht="15.75" thickBot="1" x14ac:dyDescent="0.3">
      <c r="A29" s="634"/>
      <c r="B29" s="32" t="s">
        <v>1</v>
      </c>
      <c r="C29" s="32" t="s">
        <v>16</v>
      </c>
      <c r="D29" s="32" t="s">
        <v>16</v>
      </c>
      <c r="E29" s="32" t="s">
        <v>16</v>
      </c>
    </row>
    <row r="30" spans="1:7" ht="15.75" thickBot="1" x14ac:dyDescent="0.3">
      <c r="A30" s="19" t="s">
        <v>42</v>
      </c>
      <c r="B30" s="146">
        <v>2300</v>
      </c>
      <c r="C30" s="146">
        <v>2400</v>
      </c>
      <c r="D30" s="146">
        <v>2450</v>
      </c>
      <c r="E30" s="146">
        <v>2500</v>
      </c>
    </row>
    <row r="31" spans="1:7" ht="15.75" thickBot="1" x14ac:dyDescent="0.3">
      <c r="A31" s="147" t="s">
        <v>43</v>
      </c>
      <c r="B31" s="33">
        <f>B60</f>
        <v>1395574</v>
      </c>
      <c r="C31" s="33">
        <f>C60</f>
        <v>2023250</v>
      </c>
      <c r="D31" s="33">
        <f>D60</f>
        <v>1120876</v>
      </c>
      <c r="E31" s="33">
        <f>E60</f>
        <v>1140699</v>
      </c>
    </row>
    <row r="32" spans="1:7" ht="15.75" thickBot="1" x14ac:dyDescent="0.3">
      <c r="A32" s="19" t="s">
        <v>44</v>
      </c>
      <c r="B32" s="33">
        <f>B31/B30</f>
        <v>606.77130434782612</v>
      </c>
      <c r="C32" s="33">
        <f>C31/C30</f>
        <v>843.02083333333337</v>
      </c>
      <c r="D32" s="33">
        <f>D31/D30</f>
        <v>457.50040816326532</v>
      </c>
      <c r="E32" s="33">
        <f>E31/E30</f>
        <v>456.27960000000002</v>
      </c>
      <c r="F32" s="148"/>
    </row>
    <row r="33" spans="1:7" ht="15.75" thickBot="1" x14ac:dyDescent="0.3">
      <c r="A33" s="19" t="s">
        <v>45</v>
      </c>
      <c r="B33" s="133" t="s">
        <v>46</v>
      </c>
      <c r="C33" s="35">
        <f>C30/B30-1</f>
        <v>4.3478260869565188E-2</v>
      </c>
      <c r="D33" s="35">
        <f t="shared" ref="D33:E35" si="0">D30/C30-1</f>
        <v>2.0833333333333259E-2</v>
      </c>
      <c r="E33" s="35">
        <f t="shared" si="0"/>
        <v>2.0408163265306145E-2</v>
      </c>
    </row>
    <row r="34" spans="1:7" ht="15.75" thickBot="1" x14ac:dyDescent="0.3">
      <c r="A34" s="19" t="s">
        <v>47</v>
      </c>
      <c r="B34" s="133" t="s">
        <v>46</v>
      </c>
      <c r="C34" s="35">
        <f>C31/B31-1</f>
        <v>0.44976189008966916</v>
      </c>
      <c r="D34" s="35">
        <f t="shared" si="0"/>
        <v>-0.44600222414432222</v>
      </c>
      <c r="E34" s="35">
        <f t="shared" si="0"/>
        <v>1.7685274731549239E-2</v>
      </c>
    </row>
    <row r="35" spans="1:7" ht="15.75" thickBot="1" x14ac:dyDescent="0.3">
      <c r="A35" s="19" t="s">
        <v>48</v>
      </c>
      <c r="B35" s="133" t="s">
        <v>46</v>
      </c>
      <c r="C35" s="35">
        <f>C32/B32-1</f>
        <v>0.38935514466926624</v>
      </c>
      <c r="D35" s="35">
        <f t="shared" si="0"/>
        <v>-0.45730830120260135</v>
      </c>
      <c r="E35" s="35">
        <f t="shared" si="0"/>
        <v>-2.6684307630817639E-3</v>
      </c>
    </row>
    <row r="36" spans="1:7" ht="15.75" customHeight="1" thickBot="1" x14ac:dyDescent="0.3">
      <c r="A36" s="624" t="s">
        <v>166</v>
      </c>
      <c r="B36" s="625"/>
      <c r="C36" s="625"/>
      <c r="D36" s="625"/>
      <c r="E36" s="626"/>
    </row>
    <row r="37" spans="1:7" x14ac:dyDescent="0.25">
      <c r="A37" s="633"/>
      <c r="B37" s="30">
        <v>2020</v>
      </c>
      <c r="C37" s="30">
        <v>2021</v>
      </c>
      <c r="D37" s="30">
        <v>2022</v>
      </c>
      <c r="E37" s="30">
        <v>2023</v>
      </c>
    </row>
    <row r="38" spans="1:7" ht="15.75" thickBot="1" x14ac:dyDescent="0.3">
      <c r="A38" s="634"/>
      <c r="B38" s="32" t="s">
        <v>1</v>
      </c>
      <c r="C38" s="32" t="s">
        <v>16</v>
      </c>
      <c r="D38" s="32" t="s">
        <v>16</v>
      </c>
      <c r="E38" s="32" t="s">
        <v>16</v>
      </c>
      <c r="G38" s="149"/>
    </row>
    <row r="39" spans="1:7" ht="15.75" thickBot="1" x14ac:dyDescent="0.3">
      <c r="A39" s="37" t="s">
        <v>50</v>
      </c>
      <c r="B39" s="58">
        <f>B40+B41</f>
        <v>137000</v>
      </c>
      <c r="C39" s="58">
        <f>C40+C41</f>
        <v>145650</v>
      </c>
      <c r="D39" s="58">
        <f>D40+D41</f>
        <v>154400</v>
      </c>
      <c r="E39" s="58">
        <f>E40+E41</f>
        <v>154400</v>
      </c>
      <c r="G39" s="150"/>
    </row>
    <row r="40" spans="1:7" ht="15.75" thickBot="1" x14ac:dyDescent="0.3">
      <c r="A40" s="38" t="s">
        <v>51</v>
      </c>
      <c r="B40" s="58">
        <v>137000</v>
      </c>
      <c r="C40" s="58">
        <f>154400-8750</f>
        <v>145650</v>
      </c>
      <c r="D40" s="58">
        <v>154400</v>
      </c>
      <c r="E40" s="58">
        <v>154400</v>
      </c>
      <c r="G40" s="151"/>
    </row>
    <row r="41" spans="1:7" ht="15.75" thickBot="1" x14ac:dyDescent="0.3">
      <c r="A41" s="38" t="s">
        <v>52</v>
      </c>
      <c r="B41" s="58">
        <v>0</v>
      </c>
      <c r="C41" s="58">
        <v>0</v>
      </c>
      <c r="D41" s="58">
        <v>0</v>
      </c>
      <c r="E41" s="58">
        <v>0</v>
      </c>
      <c r="G41" s="152"/>
    </row>
    <row r="42" spans="1:7" ht="15.75" thickBot="1" x14ac:dyDescent="0.3">
      <c r="A42" s="37" t="s">
        <v>53</v>
      </c>
      <c r="B42" s="58">
        <f>B43+B44</f>
        <v>22100</v>
      </c>
      <c r="C42" s="58">
        <f>C43+C44</f>
        <v>25600</v>
      </c>
      <c r="D42" s="58">
        <f>D43+D44</f>
        <v>25600</v>
      </c>
      <c r="E42" s="58">
        <f>E43+E44</f>
        <v>25600</v>
      </c>
      <c r="G42" s="152"/>
    </row>
    <row r="43" spans="1:7" ht="15.75" thickBot="1" x14ac:dyDescent="0.3">
      <c r="A43" s="38" t="s">
        <v>51</v>
      </c>
      <c r="B43" s="58">
        <v>22100</v>
      </c>
      <c r="C43" s="58">
        <v>25600</v>
      </c>
      <c r="D43" s="58">
        <v>25600</v>
      </c>
      <c r="E43" s="58">
        <v>25600</v>
      </c>
      <c r="G43" s="153"/>
    </row>
    <row r="44" spans="1:7" ht="15.75" thickBot="1" x14ac:dyDescent="0.3">
      <c r="A44" s="38" t="s">
        <v>52</v>
      </c>
      <c r="B44" s="58">
        <v>0</v>
      </c>
      <c r="C44" s="58">
        <v>0</v>
      </c>
      <c r="D44" s="58">
        <v>0</v>
      </c>
      <c r="E44" s="58">
        <v>0</v>
      </c>
    </row>
    <row r="45" spans="1:7" ht="15.75" thickBot="1" x14ac:dyDescent="0.3">
      <c r="A45" s="37" t="s">
        <v>54</v>
      </c>
      <c r="B45" s="57">
        <f>B46+B47</f>
        <v>92574</v>
      </c>
      <c r="C45" s="57">
        <f>C46+C47</f>
        <v>97863</v>
      </c>
      <c r="D45" s="57">
        <f>D46+D47</f>
        <v>121466</v>
      </c>
      <c r="E45" s="57">
        <f>E46+E47</f>
        <v>121466</v>
      </c>
    </row>
    <row r="46" spans="1:7" ht="15.75" thickBot="1" x14ac:dyDescent="0.3">
      <c r="A46" s="38" t="s">
        <v>51</v>
      </c>
      <c r="B46" s="57">
        <v>92574</v>
      </c>
      <c r="C46" s="74">
        <v>97863</v>
      </c>
      <c r="D46" s="58">
        <v>121466</v>
      </c>
      <c r="E46" s="58">
        <v>121466</v>
      </c>
    </row>
    <row r="47" spans="1:7" ht="15.75" thickBot="1" x14ac:dyDescent="0.3">
      <c r="A47" s="38" t="s">
        <v>52</v>
      </c>
      <c r="B47" s="57">
        <v>0</v>
      </c>
      <c r="C47" s="74">
        <v>0</v>
      </c>
      <c r="D47" s="58">
        <v>0</v>
      </c>
      <c r="E47" s="58">
        <v>0</v>
      </c>
    </row>
    <row r="48" spans="1:7" ht="15.75" thickBot="1" x14ac:dyDescent="0.3">
      <c r="A48" s="37" t="s">
        <v>55</v>
      </c>
      <c r="B48" s="57">
        <f>B49+B50</f>
        <v>0</v>
      </c>
      <c r="C48" s="57">
        <f>C49+C50</f>
        <v>0</v>
      </c>
      <c r="D48" s="57">
        <f>D49+D50</f>
        <v>0</v>
      </c>
      <c r="E48" s="57">
        <f>E49+E50</f>
        <v>0</v>
      </c>
    </row>
    <row r="49" spans="1:5" ht="15.75" thickBot="1" x14ac:dyDescent="0.3">
      <c r="A49" s="38" t="s">
        <v>51</v>
      </c>
      <c r="B49" s="57">
        <v>0</v>
      </c>
      <c r="C49" s="74">
        <v>0</v>
      </c>
      <c r="D49" s="58">
        <v>0</v>
      </c>
      <c r="E49" s="58">
        <v>0</v>
      </c>
    </row>
    <row r="50" spans="1:5" ht="15.75" thickBot="1" x14ac:dyDescent="0.3">
      <c r="A50" s="38" t="s">
        <v>52</v>
      </c>
      <c r="B50" s="57">
        <v>0</v>
      </c>
      <c r="C50" s="74">
        <v>0</v>
      </c>
      <c r="D50" s="58">
        <v>0</v>
      </c>
      <c r="E50" s="58">
        <v>0</v>
      </c>
    </row>
    <row r="51" spans="1:5" ht="15.75" thickBot="1" x14ac:dyDescent="0.3">
      <c r="A51" s="37" t="s">
        <v>56</v>
      </c>
      <c r="B51" s="57">
        <f>B52+B53</f>
        <v>0</v>
      </c>
      <c r="C51" s="57">
        <f>C52+C53</f>
        <v>0</v>
      </c>
      <c r="D51" s="57">
        <f>D52+D53</f>
        <v>0</v>
      </c>
      <c r="E51" s="57">
        <f>E52+E53</f>
        <v>0</v>
      </c>
    </row>
    <row r="52" spans="1:5" ht="15.75" thickBot="1" x14ac:dyDescent="0.3">
      <c r="A52" s="38" t="s">
        <v>51</v>
      </c>
      <c r="B52" s="57">
        <v>0</v>
      </c>
      <c r="C52" s="74">
        <v>0</v>
      </c>
      <c r="D52" s="58">
        <v>0</v>
      </c>
      <c r="E52" s="58">
        <v>0</v>
      </c>
    </row>
    <row r="53" spans="1:5" ht="15.75" thickBot="1" x14ac:dyDescent="0.3">
      <c r="A53" s="38" t="s">
        <v>52</v>
      </c>
      <c r="B53" s="57">
        <v>0</v>
      </c>
      <c r="C53" s="74">
        <v>0</v>
      </c>
      <c r="D53" s="58">
        <v>0</v>
      </c>
      <c r="E53" s="58">
        <v>0</v>
      </c>
    </row>
    <row r="54" spans="1:5" ht="15.75" thickBot="1" x14ac:dyDescent="0.3">
      <c r="A54" s="37" t="s">
        <v>57</v>
      </c>
      <c r="B54" s="57">
        <f>B55+B56</f>
        <v>0</v>
      </c>
      <c r="C54" s="57">
        <f>C55+C56</f>
        <v>0</v>
      </c>
      <c r="D54" s="57">
        <f>D55+D56</f>
        <v>0</v>
      </c>
      <c r="E54" s="57">
        <f>E55+E56</f>
        <v>0</v>
      </c>
    </row>
    <row r="55" spans="1:5" ht="15.75" thickBot="1" x14ac:dyDescent="0.3">
      <c r="A55" s="38" t="s">
        <v>51</v>
      </c>
      <c r="B55" s="57">
        <v>0</v>
      </c>
      <c r="C55" s="74">
        <v>0</v>
      </c>
      <c r="D55" s="58">
        <v>0</v>
      </c>
      <c r="E55" s="58">
        <v>0</v>
      </c>
    </row>
    <row r="56" spans="1:5" ht="15.75" thickBot="1" x14ac:dyDescent="0.3">
      <c r="A56" s="38" t="s">
        <v>52</v>
      </c>
      <c r="B56" s="57">
        <v>0</v>
      </c>
      <c r="C56" s="74">
        <v>0</v>
      </c>
      <c r="D56" s="58">
        <v>0</v>
      </c>
      <c r="E56" s="58">
        <v>0</v>
      </c>
    </row>
    <row r="57" spans="1:5" ht="15.75" thickBot="1" x14ac:dyDescent="0.3">
      <c r="A57" s="37" t="s">
        <v>58</v>
      </c>
      <c r="B57" s="74">
        <f>B58+B59</f>
        <v>1143900</v>
      </c>
      <c r="C57" s="74">
        <f>C58+C59</f>
        <v>1754137</v>
      </c>
      <c r="D57" s="74">
        <f>D58+D59</f>
        <v>819410</v>
      </c>
      <c r="E57" s="74">
        <f>E58+E59</f>
        <v>839233</v>
      </c>
    </row>
    <row r="58" spans="1:5" ht="15.75" thickBot="1" x14ac:dyDescent="0.3">
      <c r="A58" s="38" t="s">
        <v>51</v>
      </c>
      <c r="B58" s="73">
        <v>1143900</v>
      </c>
      <c r="C58" s="74">
        <v>1754137</v>
      </c>
      <c r="D58" s="74">
        <f>839410-20000</f>
        <v>819410</v>
      </c>
      <c r="E58" s="74">
        <f>849233-10000</f>
        <v>839233</v>
      </c>
    </row>
    <row r="59" spans="1:5" ht="15.75" thickBot="1" x14ac:dyDescent="0.3">
      <c r="A59" s="38" t="s">
        <v>52</v>
      </c>
      <c r="B59" s="73">
        <v>0</v>
      </c>
      <c r="C59" s="74">
        <v>0</v>
      </c>
      <c r="D59" s="74">
        <v>0</v>
      </c>
      <c r="E59" s="74">
        <v>0</v>
      </c>
    </row>
    <row r="60" spans="1:5" ht="15.75" thickBot="1" x14ac:dyDescent="0.3">
      <c r="A60" s="154" t="s">
        <v>59</v>
      </c>
      <c r="B60" s="93">
        <f>B57+B54+B51+B48+B45+B42+B39</f>
        <v>1395574</v>
      </c>
      <c r="C60" s="93">
        <f>C57+C54+C51+C48+C45+C42+C39</f>
        <v>2023250</v>
      </c>
      <c r="D60" s="93">
        <f>D57+D54+D51+D48+D45+D42+D39</f>
        <v>1120876</v>
      </c>
      <c r="E60" s="93">
        <f>E57+E54+E51+E48+E45+E42+E39</f>
        <v>1140699</v>
      </c>
    </row>
    <row r="61" spans="1:5" ht="15.75" thickBot="1" x14ac:dyDescent="0.3">
      <c r="A61" s="50" t="s">
        <v>60</v>
      </c>
      <c r="B61" s="155">
        <f>IF(B60-B31=0,0,"Error")</f>
        <v>0</v>
      </c>
      <c r="C61" s="155">
        <f>IF(C60-C31=0,0,"Error")</f>
        <v>0</v>
      </c>
      <c r="D61" s="155">
        <f>IF(D60-D31=0,0,"Error")</f>
        <v>0</v>
      </c>
      <c r="E61" s="155">
        <f>IF(E60-E31=0,0,"Error")</f>
        <v>0</v>
      </c>
    </row>
    <row r="62" spans="1:5" ht="25.5" customHeight="1" thickBot="1" x14ac:dyDescent="0.3">
      <c r="A62" s="156" t="s">
        <v>61</v>
      </c>
      <c r="B62" s="927" t="s">
        <v>167</v>
      </c>
      <c r="C62" s="928"/>
      <c r="D62" s="928"/>
      <c r="E62" s="929"/>
    </row>
    <row r="63" spans="1:5" ht="39.75" customHeight="1" thickBot="1" x14ac:dyDescent="0.3">
      <c r="A63" s="19" t="s">
        <v>38</v>
      </c>
      <c r="B63" s="930" t="s">
        <v>168</v>
      </c>
      <c r="C63" s="931"/>
      <c r="D63" s="931"/>
      <c r="E63" s="932"/>
    </row>
    <row r="64" spans="1:5" ht="15.75" thickBot="1" x14ac:dyDescent="0.3">
      <c r="A64" s="19" t="s">
        <v>40</v>
      </c>
      <c r="B64" s="651" t="s">
        <v>169</v>
      </c>
      <c r="C64" s="652"/>
      <c r="D64" s="652"/>
      <c r="E64" s="653"/>
    </row>
    <row r="65" spans="1:5" ht="15.75" thickBot="1" x14ac:dyDescent="0.3">
      <c r="A65" s="19" t="s">
        <v>42</v>
      </c>
      <c r="B65" s="146">
        <v>10</v>
      </c>
      <c r="C65" s="146">
        <v>5</v>
      </c>
      <c r="D65" s="146">
        <v>8</v>
      </c>
      <c r="E65" s="146">
        <v>8</v>
      </c>
    </row>
    <row r="66" spans="1:5" x14ac:dyDescent="0.25">
      <c r="A66" s="633"/>
      <c r="B66" s="30">
        <v>2020</v>
      </c>
      <c r="C66" s="30">
        <v>2021</v>
      </c>
      <c r="D66" s="30">
        <v>2022</v>
      </c>
      <c r="E66" s="30">
        <v>2023</v>
      </c>
    </row>
    <row r="67" spans="1:5" ht="15.75" thickBot="1" x14ac:dyDescent="0.3">
      <c r="A67" s="634"/>
      <c r="B67" s="32" t="s">
        <v>1</v>
      </c>
      <c r="C67" s="32" t="s">
        <v>16</v>
      </c>
      <c r="D67" s="32" t="s">
        <v>16</v>
      </c>
      <c r="E67" s="32" t="s">
        <v>16</v>
      </c>
    </row>
    <row r="68" spans="1:5" ht="15.75" thickBot="1" x14ac:dyDescent="0.3">
      <c r="A68" s="19" t="s">
        <v>43</v>
      </c>
      <c r="B68" s="33">
        <f>B76+B79+B82+B85+B88+B91+B94</f>
        <v>10549</v>
      </c>
      <c r="C68" s="33">
        <f>C76+C79+C82+C85+C88+C91+C94</f>
        <v>8000</v>
      </c>
      <c r="D68" s="33">
        <f>D76+D79+D82+D85+D88+D91+D94</f>
        <v>15000</v>
      </c>
      <c r="E68" s="33">
        <f>E76+E79+E82+E85+E88+E91+E94</f>
        <v>15000</v>
      </c>
    </row>
    <row r="69" spans="1:5" ht="15.75" thickBot="1" x14ac:dyDescent="0.3">
      <c r="A69" s="19" t="s">
        <v>44</v>
      </c>
      <c r="B69" s="33">
        <f>B68/B65</f>
        <v>1054.9000000000001</v>
      </c>
      <c r="C69" s="33">
        <f>C68/C65</f>
        <v>1600</v>
      </c>
      <c r="D69" s="33">
        <f>D68/D65</f>
        <v>1875</v>
      </c>
      <c r="E69" s="33">
        <f>E68/E65</f>
        <v>1875</v>
      </c>
    </row>
    <row r="70" spans="1:5" ht="15.75" thickBot="1" x14ac:dyDescent="0.3">
      <c r="A70" s="19" t="s">
        <v>45</v>
      </c>
      <c r="B70" s="133"/>
      <c r="C70" s="35">
        <v>0</v>
      </c>
      <c r="D70" s="35">
        <v>0</v>
      </c>
      <c r="E70" s="35">
        <v>0</v>
      </c>
    </row>
    <row r="71" spans="1:5" ht="15.75" thickBot="1" x14ac:dyDescent="0.3">
      <c r="A71" s="19" t="s">
        <v>47</v>
      </c>
      <c r="B71" s="133"/>
      <c r="C71" s="35">
        <v>0</v>
      </c>
      <c r="D71" s="35">
        <v>0</v>
      </c>
      <c r="E71" s="35">
        <v>0</v>
      </c>
    </row>
    <row r="72" spans="1:5" ht="15.75" thickBot="1" x14ac:dyDescent="0.3">
      <c r="A72" s="19" t="s">
        <v>48</v>
      </c>
      <c r="B72" s="133"/>
      <c r="C72" s="35">
        <v>0</v>
      </c>
      <c r="D72" s="35">
        <v>0</v>
      </c>
      <c r="E72" s="35">
        <v>0</v>
      </c>
    </row>
    <row r="73" spans="1:5" ht="15.75" thickBot="1" x14ac:dyDescent="0.3">
      <c r="A73" s="624" t="s">
        <v>170</v>
      </c>
      <c r="B73" s="625"/>
      <c r="C73" s="625"/>
      <c r="D73" s="625"/>
      <c r="E73" s="626"/>
    </row>
    <row r="74" spans="1:5" x14ac:dyDescent="0.25">
      <c r="A74" s="633"/>
      <c r="B74" s="12">
        <v>2020</v>
      </c>
      <c r="C74" s="12">
        <v>2021</v>
      </c>
      <c r="D74" s="12">
        <v>2022</v>
      </c>
      <c r="E74" s="12">
        <v>2023</v>
      </c>
    </row>
    <row r="75" spans="1:5" ht="15.75" thickBot="1" x14ac:dyDescent="0.3">
      <c r="A75" s="634"/>
      <c r="B75" s="32" t="s">
        <v>1</v>
      </c>
      <c r="C75" s="32" t="s">
        <v>16</v>
      </c>
      <c r="D75" s="32" t="s">
        <v>16</v>
      </c>
      <c r="E75" s="32" t="s">
        <v>16</v>
      </c>
    </row>
    <row r="76" spans="1:5" ht="15.75" thickBot="1" x14ac:dyDescent="0.3">
      <c r="A76" s="37" t="s">
        <v>50</v>
      </c>
      <c r="B76" s="58">
        <f>B77+B78</f>
        <v>0</v>
      </c>
      <c r="C76" s="58">
        <f>C77+C78</f>
        <v>0</v>
      </c>
      <c r="D76" s="58">
        <f>D77+D78</f>
        <v>0</v>
      </c>
      <c r="E76" s="58">
        <f>E77+E78</f>
        <v>0</v>
      </c>
    </row>
    <row r="77" spans="1:5" ht="15.75" thickBot="1" x14ac:dyDescent="0.3">
      <c r="A77" s="38" t="s">
        <v>51</v>
      </c>
      <c r="B77" s="58">
        <v>0</v>
      </c>
      <c r="C77" s="58">
        <v>0</v>
      </c>
      <c r="D77" s="58">
        <v>0</v>
      </c>
      <c r="E77" s="58">
        <v>0</v>
      </c>
    </row>
    <row r="78" spans="1:5" ht="15.75" thickBot="1" x14ac:dyDescent="0.3">
      <c r="A78" s="38" t="s">
        <v>52</v>
      </c>
      <c r="B78" s="58">
        <v>0</v>
      </c>
      <c r="C78" s="58">
        <v>0</v>
      </c>
      <c r="D78" s="58">
        <v>0</v>
      </c>
      <c r="E78" s="58">
        <v>0</v>
      </c>
    </row>
    <row r="79" spans="1:5" ht="15.75" thickBot="1" x14ac:dyDescent="0.3">
      <c r="A79" s="37" t="s">
        <v>53</v>
      </c>
      <c r="B79" s="58">
        <f>B80+B81</f>
        <v>0</v>
      </c>
      <c r="C79" s="58">
        <f>C80+C81</f>
        <v>0</v>
      </c>
      <c r="D79" s="58">
        <f>D80+D81</f>
        <v>0</v>
      </c>
      <c r="E79" s="58">
        <f>E80+E81</f>
        <v>0</v>
      </c>
    </row>
    <row r="80" spans="1:5" ht="15.75" thickBot="1" x14ac:dyDescent="0.3">
      <c r="A80" s="38" t="s">
        <v>51</v>
      </c>
      <c r="B80" s="58">
        <v>0</v>
      </c>
      <c r="C80" s="58">
        <v>0</v>
      </c>
      <c r="D80" s="58">
        <v>0</v>
      </c>
      <c r="E80" s="58">
        <v>0</v>
      </c>
    </row>
    <row r="81" spans="1:5" ht="15.75" thickBot="1" x14ac:dyDescent="0.3">
      <c r="A81" s="38" t="s">
        <v>52</v>
      </c>
      <c r="B81" s="58">
        <v>0</v>
      </c>
      <c r="C81" s="58">
        <v>0</v>
      </c>
      <c r="D81" s="58">
        <v>0</v>
      </c>
      <c r="E81" s="58">
        <v>0</v>
      </c>
    </row>
    <row r="82" spans="1:5" ht="15.75" thickBot="1" x14ac:dyDescent="0.3">
      <c r="A82" s="37" t="s">
        <v>54</v>
      </c>
      <c r="B82" s="57">
        <f>B83+B84</f>
        <v>10549</v>
      </c>
      <c r="C82" s="57">
        <f>C83+C84</f>
        <v>8000</v>
      </c>
      <c r="D82" s="57">
        <f>D83+D84</f>
        <v>15000</v>
      </c>
      <c r="E82" s="57">
        <f>E83+E84</f>
        <v>15000</v>
      </c>
    </row>
    <row r="83" spans="1:5" ht="15.75" thickBot="1" x14ac:dyDescent="0.3">
      <c r="A83" s="38" t="s">
        <v>51</v>
      </c>
      <c r="B83" s="57">
        <v>10549</v>
      </c>
      <c r="C83" s="74">
        <v>8000</v>
      </c>
      <c r="D83" s="58">
        <v>15000</v>
      </c>
      <c r="E83" s="58">
        <v>15000</v>
      </c>
    </row>
    <row r="84" spans="1:5" ht="15.75" thickBot="1" x14ac:dyDescent="0.3">
      <c r="A84" s="38" t="s">
        <v>52</v>
      </c>
      <c r="B84" s="57">
        <v>0</v>
      </c>
      <c r="C84" s="74">
        <v>0</v>
      </c>
      <c r="D84" s="58">
        <v>0</v>
      </c>
      <c r="E84" s="58">
        <v>0</v>
      </c>
    </row>
    <row r="85" spans="1:5" ht="15.75" thickBot="1" x14ac:dyDescent="0.3">
      <c r="A85" s="37" t="s">
        <v>55</v>
      </c>
      <c r="B85" s="57">
        <f>B86+B87</f>
        <v>0</v>
      </c>
      <c r="C85" s="57">
        <f>C86+C87</f>
        <v>0</v>
      </c>
      <c r="D85" s="57">
        <f>D86+D87</f>
        <v>0</v>
      </c>
      <c r="E85" s="57">
        <f>E86+E87</f>
        <v>0</v>
      </c>
    </row>
    <row r="86" spans="1:5" ht="15.75" thickBot="1" x14ac:dyDescent="0.3">
      <c r="A86" s="38" t="s">
        <v>51</v>
      </c>
      <c r="B86" s="58">
        <v>0</v>
      </c>
      <c r="C86" s="58">
        <v>0</v>
      </c>
      <c r="D86" s="58">
        <v>0</v>
      </c>
      <c r="E86" s="58">
        <v>0</v>
      </c>
    </row>
    <row r="87" spans="1:5" ht="15.75" thickBot="1" x14ac:dyDescent="0.3">
      <c r="A87" s="38" t="s">
        <v>52</v>
      </c>
      <c r="B87" s="58">
        <v>0</v>
      </c>
      <c r="C87" s="58">
        <v>0</v>
      </c>
      <c r="D87" s="58">
        <v>0</v>
      </c>
      <c r="E87" s="58">
        <v>0</v>
      </c>
    </row>
    <row r="88" spans="1:5" ht="15.75" thickBot="1" x14ac:dyDescent="0.3">
      <c r="A88" s="37" t="s">
        <v>56</v>
      </c>
      <c r="B88" s="57">
        <f>B89+B90</f>
        <v>0</v>
      </c>
      <c r="C88" s="57">
        <f>C89+C90</f>
        <v>0</v>
      </c>
      <c r="D88" s="57">
        <f>D89+D90</f>
        <v>0</v>
      </c>
      <c r="E88" s="57">
        <f>E89+E90</f>
        <v>0</v>
      </c>
    </row>
    <row r="89" spans="1:5" ht="15.75" thickBot="1" x14ac:dyDescent="0.3">
      <c r="A89" s="38" t="s">
        <v>51</v>
      </c>
      <c r="B89" s="58">
        <v>0</v>
      </c>
      <c r="C89" s="58">
        <v>0</v>
      </c>
      <c r="D89" s="58">
        <v>0</v>
      </c>
      <c r="E89" s="58">
        <v>0</v>
      </c>
    </row>
    <row r="90" spans="1:5" ht="15.75" thickBot="1" x14ac:dyDescent="0.3">
      <c r="A90" s="38" t="s">
        <v>52</v>
      </c>
      <c r="B90" s="58">
        <v>0</v>
      </c>
      <c r="C90" s="58">
        <v>0</v>
      </c>
      <c r="D90" s="58">
        <v>0</v>
      </c>
      <c r="E90" s="58">
        <v>0</v>
      </c>
    </row>
    <row r="91" spans="1:5" ht="15.75" thickBot="1" x14ac:dyDescent="0.3">
      <c r="A91" s="37" t="s">
        <v>57</v>
      </c>
      <c r="B91" s="57">
        <f>B92+B93</f>
        <v>0</v>
      </c>
      <c r="C91" s="57">
        <f>C92+C93</f>
        <v>0</v>
      </c>
      <c r="D91" s="57">
        <f>D92+D93</f>
        <v>0</v>
      </c>
      <c r="E91" s="57">
        <f>E92+E93</f>
        <v>0</v>
      </c>
    </row>
    <row r="92" spans="1:5" ht="15.75" thickBot="1" x14ac:dyDescent="0.3">
      <c r="A92" s="38" t="s">
        <v>51</v>
      </c>
      <c r="B92" s="58">
        <v>0</v>
      </c>
      <c r="C92" s="58">
        <v>0</v>
      </c>
      <c r="D92" s="58">
        <v>0</v>
      </c>
      <c r="E92" s="58">
        <v>0</v>
      </c>
    </row>
    <row r="93" spans="1:5" ht="15.75" thickBot="1" x14ac:dyDescent="0.3">
      <c r="A93" s="38" t="s">
        <v>52</v>
      </c>
      <c r="B93" s="58">
        <v>0</v>
      </c>
      <c r="C93" s="58">
        <v>0</v>
      </c>
      <c r="D93" s="58">
        <v>0</v>
      </c>
      <c r="E93" s="58">
        <v>0</v>
      </c>
    </row>
    <row r="94" spans="1:5" ht="15.75" thickBot="1" x14ac:dyDescent="0.3">
      <c r="A94" s="37" t="s">
        <v>58</v>
      </c>
      <c r="B94" s="57">
        <f>B95+B96</f>
        <v>0</v>
      </c>
      <c r="C94" s="57">
        <f>C95+C96</f>
        <v>0</v>
      </c>
      <c r="D94" s="57">
        <f>D95+D96</f>
        <v>0</v>
      </c>
      <c r="E94" s="57">
        <f>E95+E96</f>
        <v>0</v>
      </c>
    </row>
    <row r="95" spans="1:5" ht="15.75" thickBot="1" x14ac:dyDescent="0.3">
      <c r="A95" s="38" t="s">
        <v>51</v>
      </c>
      <c r="B95" s="58">
        <v>0</v>
      </c>
      <c r="C95" s="58">
        <v>0</v>
      </c>
      <c r="D95" s="58">
        <v>0</v>
      </c>
      <c r="E95" s="58">
        <v>0</v>
      </c>
    </row>
    <row r="96" spans="1:5" ht="15.75" thickBot="1" x14ac:dyDescent="0.3">
      <c r="A96" s="38" t="s">
        <v>52</v>
      </c>
      <c r="B96" s="58">
        <v>0</v>
      </c>
      <c r="C96" s="58">
        <v>0</v>
      </c>
      <c r="D96" s="58">
        <v>0</v>
      </c>
      <c r="E96" s="58">
        <v>0</v>
      </c>
    </row>
    <row r="97" spans="1:5" ht="15.75" thickBot="1" x14ac:dyDescent="0.3">
      <c r="A97" s="154" t="s">
        <v>67</v>
      </c>
      <c r="B97" s="93">
        <f>B94+B91+B88+B85+B82+B79+B76</f>
        <v>10549</v>
      </c>
      <c r="C97" s="93">
        <f>C94+C91+C88+C85+C82+C79+C76</f>
        <v>8000</v>
      </c>
      <c r="D97" s="93">
        <f>D94+D91+D88+D85+D82+D79+D76</f>
        <v>15000</v>
      </c>
      <c r="E97" s="93">
        <f>E94+E91+E88+E85+E82+E79+E76</f>
        <v>15000</v>
      </c>
    </row>
    <row r="98" spans="1:5" ht="15.75" thickBot="1" x14ac:dyDescent="0.3">
      <c r="A98" s="50" t="s">
        <v>60</v>
      </c>
      <c r="B98" s="52">
        <f>IF(B97-B68=0,0,"Error")</f>
        <v>0</v>
      </c>
      <c r="C98" s="52">
        <f>IF(C97-C68=0,0,"Error")</f>
        <v>0</v>
      </c>
      <c r="D98" s="52">
        <f>IF(D97-D68=0,0,"Error")</f>
        <v>0</v>
      </c>
      <c r="E98" s="52">
        <f>IF(E97-E68=0,0,"Error")</f>
        <v>0</v>
      </c>
    </row>
    <row r="99" spans="1:5" ht="21.75" customHeight="1" thickBot="1" x14ac:dyDescent="0.3">
      <c r="A99" s="156" t="s">
        <v>68</v>
      </c>
      <c r="B99" s="936" t="s">
        <v>171</v>
      </c>
      <c r="C99" s="937"/>
      <c r="D99" s="937"/>
      <c r="E99" s="938"/>
    </row>
    <row r="100" spans="1:5" ht="59.25" customHeight="1" thickBot="1" x14ac:dyDescent="0.3">
      <c r="A100" s="19" t="s">
        <v>38</v>
      </c>
      <c r="B100" s="933" t="s">
        <v>172</v>
      </c>
      <c r="C100" s="934"/>
      <c r="D100" s="934"/>
      <c r="E100" s="935"/>
    </row>
    <row r="101" spans="1:5" ht="15.75" thickBot="1" x14ac:dyDescent="0.3">
      <c r="A101" s="19" t="s">
        <v>40</v>
      </c>
      <c r="B101" s="651" t="s">
        <v>173</v>
      </c>
      <c r="C101" s="652"/>
      <c r="D101" s="652"/>
      <c r="E101" s="653"/>
    </row>
    <row r="102" spans="1:5" x14ac:dyDescent="0.25">
      <c r="A102" s="633"/>
      <c r="B102" s="30">
        <v>2020</v>
      </c>
      <c r="C102" s="30">
        <v>2021</v>
      </c>
      <c r="D102" s="30">
        <v>2022</v>
      </c>
      <c r="E102" s="30">
        <v>2023</v>
      </c>
    </row>
    <row r="103" spans="1:5" ht="15.75" thickBot="1" x14ac:dyDescent="0.3">
      <c r="A103" s="634"/>
      <c r="B103" s="32" t="s">
        <v>1</v>
      </c>
      <c r="C103" s="32" t="s">
        <v>16</v>
      </c>
      <c r="D103" s="32" t="s">
        <v>16</v>
      </c>
      <c r="E103" s="32" t="s">
        <v>16</v>
      </c>
    </row>
    <row r="104" spans="1:5" ht="15.75" thickBot="1" x14ac:dyDescent="0.3">
      <c r="A104" s="19" t="s">
        <v>42</v>
      </c>
      <c r="B104" s="146">
        <v>1200000</v>
      </c>
      <c r="C104" s="146">
        <v>1218000</v>
      </c>
      <c r="D104" s="146">
        <v>1236400</v>
      </c>
      <c r="E104" s="146">
        <v>1255480</v>
      </c>
    </row>
    <row r="105" spans="1:5" ht="15.75" thickBot="1" x14ac:dyDescent="0.3">
      <c r="A105" s="19" t="s">
        <v>43</v>
      </c>
      <c r="B105" s="33">
        <f>B113+B116+B119+B122+B125+B128+B131</f>
        <v>25615</v>
      </c>
      <c r="C105" s="33">
        <f>C113+C116+C119+C122+C125+C128+C131</f>
        <v>30020</v>
      </c>
      <c r="D105" s="33">
        <f>D113+D116+D119+D122+D125+D128+D131</f>
        <v>30420</v>
      </c>
      <c r="E105" s="33">
        <f>E113+E116+E119+E122+E125+E128+E131</f>
        <v>30420</v>
      </c>
    </row>
    <row r="106" spans="1:5" ht="15.75" thickBot="1" x14ac:dyDescent="0.3">
      <c r="A106" s="19" t="s">
        <v>44</v>
      </c>
      <c r="B106" s="157">
        <f>B105/B104</f>
        <v>2.1345833333333335E-2</v>
      </c>
      <c r="C106" s="157">
        <f>C105/C104</f>
        <v>2.4646962233169131E-2</v>
      </c>
      <c r="D106" s="157">
        <f>D105/D104</f>
        <v>2.46036881268198E-2</v>
      </c>
      <c r="E106" s="157">
        <f>E105/E104</f>
        <v>2.422977665912639E-2</v>
      </c>
    </row>
    <row r="107" spans="1:5" ht="15.75" thickBot="1" x14ac:dyDescent="0.3">
      <c r="A107" s="19" t="s">
        <v>45</v>
      </c>
      <c r="B107" s="133"/>
      <c r="C107" s="35">
        <f>C104/B104-1</f>
        <v>1.4999999999999902E-2</v>
      </c>
      <c r="D107" s="35">
        <f>D104/C104-1</f>
        <v>1.5106732348111551E-2</v>
      </c>
      <c r="E107" s="35">
        <f>E104/D104-1</f>
        <v>1.543189906179232E-2</v>
      </c>
    </row>
    <row r="108" spans="1:5" ht="15.75" thickBot="1" x14ac:dyDescent="0.3">
      <c r="A108" s="19" t="s">
        <v>47</v>
      </c>
      <c r="B108" s="133"/>
      <c r="C108" s="35">
        <f t="shared" ref="C108:E109" si="1">C105/B105-1</f>
        <v>0.17196954909232876</v>
      </c>
      <c r="D108" s="35">
        <f t="shared" si="1"/>
        <v>1.3324450366422491E-2</v>
      </c>
      <c r="E108" s="35">
        <f t="shared" si="1"/>
        <v>0</v>
      </c>
    </row>
    <row r="109" spans="1:5" ht="15.75" thickBot="1" x14ac:dyDescent="0.3">
      <c r="A109" s="19" t="s">
        <v>48</v>
      </c>
      <c r="B109" s="133"/>
      <c r="C109" s="35">
        <f t="shared" si="1"/>
        <v>0.15464980206140755</v>
      </c>
      <c r="D109" s="35">
        <f t="shared" si="1"/>
        <v>-1.7557582123080007E-3</v>
      </c>
      <c r="E109" s="35">
        <f t="shared" si="1"/>
        <v>-1.5197374709274514E-2</v>
      </c>
    </row>
    <row r="110" spans="1:5" ht="15.75" thickBot="1" x14ac:dyDescent="0.3">
      <c r="A110" s="624" t="s">
        <v>174</v>
      </c>
      <c r="B110" s="625"/>
      <c r="C110" s="625"/>
      <c r="D110" s="625"/>
      <c r="E110" s="626"/>
    </row>
    <row r="111" spans="1:5" x14ac:dyDescent="0.25">
      <c r="A111" s="633"/>
      <c r="B111" s="12">
        <v>2020</v>
      </c>
      <c r="C111" s="12">
        <v>2021</v>
      </c>
      <c r="D111" s="12">
        <v>2022</v>
      </c>
      <c r="E111" s="12">
        <v>2023</v>
      </c>
    </row>
    <row r="112" spans="1:5" ht="15.75" thickBot="1" x14ac:dyDescent="0.3">
      <c r="A112" s="634"/>
      <c r="B112" s="32" t="s">
        <v>1</v>
      </c>
      <c r="C112" s="32" t="s">
        <v>16</v>
      </c>
      <c r="D112" s="32" t="s">
        <v>16</v>
      </c>
      <c r="E112" s="32" t="s">
        <v>16</v>
      </c>
    </row>
    <row r="113" spans="1:5" ht="15.75" thickBot="1" x14ac:dyDescent="0.3">
      <c r="A113" s="37" t="s">
        <v>50</v>
      </c>
      <c r="B113" s="58">
        <v>11500</v>
      </c>
      <c r="C113" s="58">
        <f>C114+C115</f>
        <v>12000</v>
      </c>
      <c r="D113" s="58">
        <f>D114+D115</f>
        <v>12000</v>
      </c>
      <c r="E113" s="58">
        <f>E114+E115</f>
        <v>12000</v>
      </c>
    </row>
    <row r="114" spans="1:5" ht="15.75" thickBot="1" x14ac:dyDescent="0.3">
      <c r="A114" s="38" t="s">
        <v>51</v>
      </c>
      <c r="B114" s="58">
        <v>11000</v>
      </c>
      <c r="C114" s="58">
        <v>11000</v>
      </c>
      <c r="D114" s="58">
        <v>11000</v>
      </c>
      <c r="E114" s="58">
        <v>11000</v>
      </c>
    </row>
    <row r="115" spans="1:5" ht="15.75" thickBot="1" x14ac:dyDescent="0.3">
      <c r="A115" s="38" t="s">
        <v>52</v>
      </c>
      <c r="B115" s="58">
        <v>1000</v>
      </c>
      <c r="C115" s="58">
        <v>1000</v>
      </c>
      <c r="D115" s="58">
        <v>1000</v>
      </c>
      <c r="E115" s="58">
        <v>1000</v>
      </c>
    </row>
    <row r="116" spans="1:5" ht="15.75" thickBot="1" x14ac:dyDescent="0.3">
      <c r="A116" s="37" t="s">
        <v>53</v>
      </c>
      <c r="B116" s="58">
        <v>2080</v>
      </c>
      <c r="C116" s="58">
        <f>C117+C118</f>
        <v>2020</v>
      </c>
      <c r="D116" s="58">
        <f>D117+D118</f>
        <v>2020</v>
      </c>
      <c r="E116" s="58">
        <f>E117+E118</f>
        <v>2020</v>
      </c>
    </row>
    <row r="117" spans="1:5" ht="15.75" thickBot="1" x14ac:dyDescent="0.3">
      <c r="A117" s="38" t="s">
        <v>51</v>
      </c>
      <c r="B117" s="58">
        <v>1850</v>
      </c>
      <c r="C117" s="58">
        <v>1850</v>
      </c>
      <c r="D117" s="58">
        <v>1850</v>
      </c>
      <c r="E117" s="58">
        <v>1850</v>
      </c>
    </row>
    <row r="118" spans="1:5" ht="15.75" thickBot="1" x14ac:dyDescent="0.3">
      <c r="A118" s="38" t="s">
        <v>52</v>
      </c>
      <c r="B118" s="58">
        <v>170</v>
      </c>
      <c r="C118" s="58">
        <v>170</v>
      </c>
      <c r="D118" s="58">
        <v>170</v>
      </c>
      <c r="E118" s="58">
        <v>170</v>
      </c>
    </row>
    <row r="119" spans="1:5" ht="15.75" thickBot="1" x14ac:dyDescent="0.3">
      <c r="A119" s="37" t="s">
        <v>54</v>
      </c>
      <c r="B119" s="57">
        <f>SUM(B120:B121)</f>
        <v>12035</v>
      </c>
      <c r="C119" s="74">
        <f>C120+C121</f>
        <v>16000</v>
      </c>
      <c r="D119" s="74">
        <f>D120+D121</f>
        <v>16400</v>
      </c>
      <c r="E119" s="74">
        <f>E120+E121</f>
        <v>16400</v>
      </c>
    </row>
    <row r="120" spans="1:5" ht="15.75" thickBot="1" x14ac:dyDescent="0.3">
      <c r="A120" s="38" t="s">
        <v>51</v>
      </c>
      <c r="B120" s="57">
        <v>12035</v>
      </c>
      <c r="C120" s="74">
        <v>16000</v>
      </c>
      <c r="D120" s="58">
        <v>16400</v>
      </c>
      <c r="E120" s="58">
        <v>16400</v>
      </c>
    </row>
    <row r="121" spans="1:5" ht="15.75" thickBot="1" x14ac:dyDescent="0.3">
      <c r="A121" s="38" t="s">
        <v>52</v>
      </c>
      <c r="B121" s="57"/>
      <c r="C121" s="74">
        <v>0</v>
      </c>
      <c r="D121" s="58">
        <v>0</v>
      </c>
      <c r="E121" s="58">
        <v>0</v>
      </c>
    </row>
    <row r="122" spans="1:5" ht="15.75" thickBot="1" x14ac:dyDescent="0.3">
      <c r="A122" s="37" t="s">
        <v>55</v>
      </c>
      <c r="B122" s="57"/>
      <c r="C122" s="58">
        <f>C123+C124</f>
        <v>0</v>
      </c>
      <c r="D122" s="58">
        <f>D123+D124</f>
        <v>0</v>
      </c>
      <c r="E122" s="58">
        <f>E123+E124</f>
        <v>0</v>
      </c>
    </row>
    <row r="123" spans="1:5" ht="15.75" thickBot="1" x14ac:dyDescent="0.3">
      <c r="A123" s="38" t="s">
        <v>51</v>
      </c>
      <c r="B123" s="57"/>
      <c r="C123" s="58">
        <v>0</v>
      </c>
      <c r="D123" s="58">
        <v>0</v>
      </c>
      <c r="E123" s="58">
        <v>0</v>
      </c>
    </row>
    <row r="124" spans="1:5" ht="15.75" thickBot="1" x14ac:dyDescent="0.3">
      <c r="A124" s="38" t="s">
        <v>52</v>
      </c>
      <c r="B124" s="57"/>
      <c r="C124" s="58">
        <v>0</v>
      </c>
      <c r="D124" s="58">
        <v>0</v>
      </c>
      <c r="E124" s="58">
        <v>0</v>
      </c>
    </row>
    <row r="125" spans="1:5" ht="15.75" thickBot="1" x14ac:dyDescent="0.3">
      <c r="A125" s="37" t="s">
        <v>56</v>
      </c>
      <c r="B125" s="57"/>
      <c r="C125" s="58">
        <f>C126+C127</f>
        <v>0</v>
      </c>
      <c r="D125" s="58">
        <f>D126+D127</f>
        <v>0</v>
      </c>
      <c r="E125" s="58">
        <f>E126+E127</f>
        <v>0</v>
      </c>
    </row>
    <row r="126" spans="1:5" ht="15.75" thickBot="1" x14ac:dyDescent="0.3">
      <c r="A126" s="38" t="s">
        <v>51</v>
      </c>
      <c r="B126" s="57"/>
      <c r="C126" s="58">
        <v>0</v>
      </c>
      <c r="D126" s="58">
        <v>0</v>
      </c>
      <c r="E126" s="58">
        <v>0</v>
      </c>
    </row>
    <row r="127" spans="1:5" ht="15.75" thickBot="1" x14ac:dyDescent="0.3">
      <c r="A127" s="38" t="s">
        <v>52</v>
      </c>
      <c r="B127" s="57"/>
      <c r="C127" s="58">
        <v>0</v>
      </c>
      <c r="D127" s="58">
        <v>0</v>
      </c>
      <c r="E127" s="58">
        <v>0</v>
      </c>
    </row>
    <row r="128" spans="1:5" ht="15.75" thickBot="1" x14ac:dyDescent="0.3">
      <c r="A128" s="37" t="s">
        <v>57</v>
      </c>
      <c r="B128" s="57"/>
      <c r="C128" s="58">
        <f>C129+C130</f>
        <v>0</v>
      </c>
      <c r="D128" s="58">
        <f>D129+D130</f>
        <v>0</v>
      </c>
      <c r="E128" s="58">
        <f>E129+E130</f>
        <v>0</v>
      </c>
    </row>
    <row r="129" spans="1:5" ht="15.75" thickBot="1" x14ac:dyDescent="0.3">
      <c r="A129" s="38" t="s">
        <v>51</v>
      </c>
      <c r="B129" s="57"/>
      <c r="C129" s="58">
        <v>0</v>
      </c>
      <c r="D129" s="58">
        <v>0</v>
      </c>
      <c r="E129" s="58">
        <v>0</v>
      </c>
    </row>
    <row r="130" spans="1:5" ht="15.75" thickBot="1" x14ac:dyDescent="0.3">
      <c r="A130" s="38" t="s">
        <v>52</v>
      </c>
      <c r="B130" s="57"/>
      <c r="C130" s="58">
        <v>0</v>
      </c>
      <c r="D130" s="58">
        <v>0</v>
      </c>
      <c r="E130" s="58">
        <v>0</v>
      </c>
    </row>
    <row r="131" spans="1:5" ht="15.75" thickBot="1" x14ac:dyDescent="0.3">
      <c r="A131" s="37" t="s">
        <v>58</v>
      </c>
      <c r="B131" s="57"/>
      <c r="C131" s="58">
        <f>C132+C133</f>
        <v>0</v>
      </c>
      <c r="D131" s="58">
        <f>D132+D133</f>
        <v>0</v>
      </c>
      <c r="E131" s="58">
        <f>E132+E133</f>
        <v>0</v>
      </c>
    </row>
    <row r="132" spans="1:5" ht="15.75" thickBot="1" x14ac:dyDescent="0.3">
      <c r="A132" s="38" t="s">
        <v>51</v>
      </c>
      <c r="B132" s="57"/>
      <c r="C132" s="58">
        <v>0</v>
      </c>
      <c r="D132" s="58"/>
      <c r="E132" s="58"/>
    </row>
    <row r="133" spans="1:5" ht="15.75" thickBot="1" x14ac:dyDescent="0.3">
      <c r="A133" s="38" t="s">
        <v>52</v>
      </c>
      <c r="B133" s="57"/>
      <c r="C133" s="58">
        <v>0</v>
      </c>
      <c r="D133" s="58">
        <v>0</v>
      </c>
      <c r="E133" s="58">
        <v>0</v>
      </c>
    </row>
    <row r="134" spans="1:5" ht="15.75" thickBot="1" x14ac:dyDescent="0.3">
      <c r="A134" s="154" t="s">
        <v>74</v>
      </c>
      <c r="B134" s="93">
        <f>B131+B128+B125+B122+B119+B116+B113</f>
        <v>25615</v>
      </c>
      <c r="C134" s="93">
        <f>C131+C128+C125+C122+C119+C116+C113</f>
        <v>30020</v>
      </c>
      <c r="D134" s="93">
        <f>D131+D128+D125+D122+D119+D116+D113</f>
        <v>30420</v>
      </c>
      <c r="E134" s="93">
        <f>E131+E128+E125+E122+E119+E116+E113</f>
        <v>30420</v>
      </c>
    </row>
    <row r="135" spans="1:5" ht="15.75" thickBot="1" x14ac:dyDescent="0.3">
      <c r="A135" s="50" t="s">
        <v>60</v>
      </c>
      <c r="B135" s="52">
        <f>IF(B134-B105=0,0,"Error")</f>
        <v>0</v>
      </c>
      <c r="C135" s="52">
        <f>IF(C134-C105=0,0,"Error")</f>
        <v>0</v>
      </c>
      <c r="D135" s="52">
        <f>IF(D134-D105=0,0,"Error")</f>
        <v>0</v>
      </c>
      <c r="E135" s="52">
        <f>IF(E134-E105=0,0,"Error")</f>
        <v>0</v>
      </c>
    </row>
    <row r="136" spans="1:5" ht="22.5" customHeight="1" thickBot="1" x14ac:dyDescent="0.3">
      <c r="A136" s="156" t="s">
        <v>75</v>
      </c>
      <c r="B136" s="662" t="s">
        <v>175</v>
      </c>
      <c r="C136" s="663"/>
      <c r="D136" s="663"/>
      <c r="E136" s="664"/>
    </row>
    <row r="137" spans="1:5" ht="39.75" customHeight="1" thickBot="1" x14ac:dyDescent="0.3">
      <c r="A137" s="19" t="s">
        <v>38</v>
      </c>
      <c r="B137" s="933" t="s">
        <v>176</v>
      </c>
      <c r="C137" s="934"/>
      <c r="D137" s="934"/>
      <c r="E137" s="935"/>
    </row>
    <row r="138" spans="1:5" ht="15.75" thickBot="1" x14ac:dyDescent="0.3">
      <c r="A138" s="19" t="s">
        <v>40</v>
      </c>
      <c r="B138" s="651" t="s">
        <v>177</v>
      </c>
      <c r="C138" s="652"/>
      <c r="D138" s="652"/>
      <c r="E138" s="653"/>
    </row>
    <row r="139" spans="1:5" x14ac:dyDescent="0.25">
      <c r="A139" s="633"/>
      <c r="B139" s="30">
        <v>2020</v>
      </c>
      <c r="C139" s="30">
        <v>2021</v>
      </c>
      <c r="D139" s="30">
        <v>2022</v>
      </c>
      <c r="E139" s="30">
        <v>2023</v>
      </c>
    </row>
    <row r="140" spans="1:5" ht="15.75" thickBot="1" x14ac:dyDescent="0.3">
      <c r="A140" s="634"/>
      <c r="B140" s="32" t="s">
        <v>1</v>
      </c>
      <c r="C140" s="32" t="s">
        <v>16</v>
      </c>
      <c r="D140" s="32" t="s">
        <v>16</v>
      </c>
      <c r="E140" s="32" t="s">
        <v>16</v>
      </c>
    </row>
    <row r="141" spans="1:5" ht="15.75" thickBot="1" x14ac:dyDescent="0.3">
      <c r="A141" s="19" t="s">
        <v>42</v>
      </c>
      <c r="B141" s="146">
        <v>167</v>
      </c>
      <c r="C141" s="146">
        <v>167</v>
      </c>
      <c r="D141" s="146">
        <v>167</v>
      </c>
      <c r="E141" s="146">
        <v>167</v>
      </c>
    </row>
    <row r="142" spans="1:5" ht="15.75" thickBot="1" x14ac:dyDescent="0.3">
      <c r="A142" s="19" t="s">
        <v>43</v>
      </c>
      <c r="B142" s="33">
        <f>B150+B153+B156+B159+B162+B165+B168</f>
        <v>4629</v>
      </c>
      <c r="C142" s="33">
        <f>C150+C153+C156+C159+C162+C165+C168</f>
        <v>5000</v>
      </c>
      <c r="D142" s="33">
        <f>D150+D153+D156+D159+D162+D165+D168</f>
        <v>5000</v>
      </c>
      <c r="E142" s="33">
        <f>E150+E153+E156+E159+E162+E165+E168</f>
        <v>5000</v>
      </c>
    </row>
    <row r="143" spans="1:5" ht="15.75" thickBot="1" x14ac:dyDescent="0.3">
      <c r="A143" s="19" t="s">
        <v>44</v>
      </c>
      <c r="B143" s="33">
        <v>3.190661478599222</v>
      </c>
      <c r="C143" s="33">
        <v>2.9888475836431225</v>
      </c>
      <c r="D143" s="33">
        <v>2.9259896729776247</v>
      </c>
      <c r="E143" s="33">
        <v>2.870967741935484</v>
      </c>
    </row>
    <row r="144" spans="1:5" ht="15.75" thickBot="1" x14ac:dyDescent="0.3">
      <c r="A144" s="19" t="s">
        <v>45</v>
      </c>
      <c r="B144" s="133"/>
      <c r="C144" s="35">
        <v>4.6692607003891107E-2</v>
      </c>
      <c r="D144" s="35">
        <v>7.9925650557620909E-2</v>
      </c>
      <c r="E144" s="35">
        <v>6.7125645438898429E-2</v>
      </c>
    </row>
    <row r="145" spans="1:5" ht="15.75" thickBot="1" x14ac:dyDescent="0.3">
      <c r="A145" s="19" t="s">
        <v>47</v>
      </c>
      <c r="B145" s="133"/>
      <c r="C145" s="35">
        <v>-1.9512195121951237E-2</v>
      </c>
      <c r="D145" s="35">
        <v>5.7213930348258613E-2</v>
      </c>
      <c r="E145" s="35">
        <v>4.705882352941182E-2</v>
      </c>
    </row>
    <row r="146" spans="1:5" ht="15.75" thickBot="1" x14ac:dyDescent="0.3">
      <c r="A146" s="19" t="s">
        <v>48</v>
      </c>
      <c r="B146" s="133"/>
      <c r="C146" s="35">
        <v>-6.3251428053314074E-2</v>
      </c>
      <c r="D146" s="35">
        <v>-2.1030818369426552E-2</v>
      </c>
      <c r="E146" s="35">
        <v>-1.8804554079696278E-2</v>
      </c>
    </row>
    <row r="147" spans="1:5" ht="15.75" thickBot="1" x14ac:dyDescent="0.3">
      <c r="A147" s="624" t="s">
        <v>178</v>
      </c>
      <c r="B147" s="625"/>
      <c r="C147" s="625"/>
      <c r="D147" s="625"/>
      <c r="E147" s="626"/>
    </row>
    <row r="148" spans="1:5" x14ac:dyDescent="0.25">
      <c r="A148" s="633"/>
      <c r="B148" s="30">
        <v>2020</v>
      </c>
      <c r="C148" s="30">
        <v>2021</v>
      </c>
      <c r="D148" s="30">
        <v>2022</v>
      </c>
      <c r="E148" s="30">
        <v>2023</v>
      </c>
    </row>
    <row r="149" spans="1:5" ht="15.75" thickBot="1" x14ac:dyDescent="0.3">
      <c r="A149" s="634"/>
      <c r="B149" s="32" t="s">
        <v>1</v>
      </c>
      <c r="C149" s="32" t="s">
        <v>16</v>
      </c>
      <c r="D149" s="32" t="s">
        <v>16</v>
      </c>
      <c r="E149" s="32" t="s">
        <v>16</v>
      </c>
    </row>
    <row r="150" spans="1:5" ht="15.75" thickBot="1" x14ac:dyDescent="0.3">
      <c r="A150" s="37" t="s">
        <v>50</v>
      </c>
      <c r="B150" s="58">
        <f>B151+B152</f>
        <v>0</v>
      </c>
      <c r="C150" s="58">
        <f>C151+C152</f>
        <v>0</v>
      </c>
      <c r="D150" s="58">
        <f>D151+D152</f>
        <v>0</v>
      </c>
      <c r="E150" s="58">
        <f>E151+E152</f>
        <v>0</v>
      </c>
    </row>
    <row r="151" spans="1:5" ht="15.75" thickBot="1" x14ac:dyDescent="0.3">
      <c r="A151" s="38" t="s">
        <v>51</v>
      </c>
      <c r="B151" s="58">
        <v>0</v>
      </c>
      <c r="C151" s="74">
        <v>0</v>
      </c>
      <c r="D151" s="58">
        <v>0</v>
      </c>
      <c r="E151" s="58">
        <v>0</v>
      </c>
    </row>
    <row r="152" spans="1:5" ht="15.75" thickBot="1" x14ac:dyDescent="0.3">
      <c r="A152" s="38" t="s">
        <v>52</v>
      </c>
      <c r="B152" s="58">
        <v>0</v>
      </c>
      <c r="C152" s="74">
        <v>0</v>
      </c>
      <c r="D152" s="58">
        <v>0</v>
      </c>
      <c r="E152" s="58">
        <v>0</v>
      </c>
    </row>
    <row r="153" spans="1:5" ht="15.75" thickBot="1" x14ac:dyDescent="0.3">
      <c r="A153" s="37" t="s">
        <v>53</v>
      </c>
      <c r="B153" s="58">
        <f>B154+B155</f>
        <v>0</v>
      </c>
      <c r="C153" s="58">
        <f>C154+C155</f>
        <v>0</v>
      </c>
      <c r="D153" s="58">
        <f>D154+D155</f>
        <v>0</v>
      </c>
      <c r="E153" s="58">
        <f>E154+E155</f>
        <v>0</v>
      </c>
    </row>
    <row r="154" spans="1:5" ht="15.75" thickBot="1" x14ac:dyDescent="0.3">
      <c r="A154" s="38" t="s">
        <v>51</v>
      </c>
      <c r="B154" s="58">
        <v>0</v>
      </c>
      <c r="C154" s="74">
        <v>0</v>
      </c>
      <c r="D154" s="58">
        <v>0</v>
      </c>
      <c r="E154" s="58">
        <v>0</v>
      </c>
    </row>
    <row r="155" spans="1:5" ht="15.75" thickBot="1" x14ac:dyDescent="0.3">
      <c r="A155" s="38" t="s">
        <v>52</v>
      </c>
      <c r="B155" s="58">
        <v>0</v>
      </c>
      <c r="C155" s="74">
        <v>0</v>
      </c>
      <c r="D155" s="58">
        <v>0</v>
      </c>
      <c r="E155" s="58">
        <v>0</v>
      </c>
    </row>
    <row r="156" spans="1:5" ht="15.75" thickBot="1" x14ac:dyDescent="0.3">
      <c r="A156" s="37" t="s">
        <v>54</v>
      </c>
      <c r="B156" s="58">
        <f>B157+B158</f>
        <v>4629</v>
      </c>
      <c r="C156" s="58">
        <f>C157+C158</f>
        <v>5000</v>
      </c>
      <c r="D156" s="58">
        <f>D157+D158</f>
        <v>5000</v>
      </c>
      <c r="E156" s="58">
        <f>E157+E158</f>
        <v>5000</v>
      </c>
    </row>
    <row r="157" spans="1:5" ht="15.75" thickBot="1" x14ac:dyDescent="0.3">
      <c r="A157" s="38" t="s">
        <v>51</v>
      </c>
      <c r="B157" s="57">
        <v>4629</v>
      </c>
      <c r="C157" s="74">
        <v>5000</v>
      </c>
      <c r="D157" s="58">
        <v>5000</v>
      </c>
      <c r="E157" s="58">
        <v>5000</v>
      </c>
    </row>
    <row r="158" spans="1:5" ht="15.75" thickBot="1" x14ac:dyDescent="0.3">
      <c r="A158" s="38" t="s">
        <v>52</v>
      </c>
      <c r="B158" s="58">
        <v>0</v>
      </c>
      <c r="C158" s="74">
        <v>0</v>
      </c>
      <c r="D158" s="58">
        <v>0</v>
      </c>
      <c r="E158" s="58">
        <v>0</v>
      </c>
    </row>
    <row r="159" spans="1:5" ht="15.75" thickBot="1" x14ac:dyDescent="0.3">
      <c r="A159" s="37" t="s">
        <v>55</v>
      </c>
      <c r="B159" s="58">
        <f>B160+B161</f>
        <v>0</v>
      </c>
      <c r="C159" s="58">
        <f>C160+C161</f>
        <v>0</v>
      </c>
      <c r="D159" s="58">
        <f>D160+D161</f>
        <v>0</v>
      </c>
      <c r="E159" s="58">
        <f>E160+E161</f>
        <v>0</v>
      </c>
    </row>
    <row r="160" spans="1:5" ht="15.75" thickBot="1" x14ac:dyDescent="0.3">
      <c r="A160" s="38" t="s">
        <v>51</v>
      </c>
      <c r="B160" s="58">
        <v>0</v>
      </c>
      <c r="C160" s="74">
        <v>0</v>
      </c>
      <c r="D160" s="58">
        <v>0</v>
      </c>
      <c r="E160" s="58">
        <v>0</v>
      </c>
    </row>
    <row r="161" spans="1:5" ht="15.75" thickBot="1" x14ac:dyDescent="0.3">
      <c r="A161" s="38" t="s">
        <v>52</v>
      </c>
      <c r="B161" s="58">
        <v>0</v>
      </c>
      <c r="C161" s="74">
        <v>0</v>
      </c>
      <c r="D161" s="58">
        <v>0</v>
      </c>
      <c r="E161" s="58">
        <v>0</v>
      </c>
    </row>
    <row r="162" spans="1:5" ht="15.75" thickBot="1" x14ac:dyDescent="0.3">
      <c r="A162" s="37" t="s">
        <v>56</v>
      </c>
      <c r="B162" s="58">
        <f>B163+B164</f>
        <v>0</v>
      </c>
      <c r="C162" s="58">
        <f>C163+C164</f>
        <v>0</v>
      </c>
      <c r="D162" s="58">
        <f>D163+D164</f>
        <v>0</v>
      </c>
      <c r="E162" s="58">
        <f>E163+E164</f>
        <v>0</v>
      </c>
    </row>
    <row r="163" spans="1:5" ht="15.75" thickBot="1" x14ac:dyDescent="0.3">
      <c r="A163" s="38" t="s">
        <v>51</v>
      </c>
      <c r="B163" s="58">
        <v>0</v>
      </c>
      <c r="C163" s="74">
        <v>0</v>
      </c>
      <c r="D163" s="58">
        <v>0</v>
      </c>
      <c r="E163" s="58">
        <v>0</v>
      </c>
    </row>
    <row r="164" spans="1:5" ht="15.75" thickBot="1" x14ac:dyDescent="0.3">
      <c r="A164" s="38" t="s">
        <v>52</v>
      </c>
      <c r="B164" s="58">
        <v>0</v>
      </c>
      <c r="C164" s="74">
        <v>0</v>
      </c>
      <c r="D164" s="58">
        <v>0</v>
      </c>
      <c r="E164" s="58">
        <v>0</v>
      </c>
    </row>
    <row r="165" spans="1:5" ht="15.75" thickBot="1" x14ac:dyDescent="0.3">
      <c r="A165" s="37" t="s">
        <v>57</v>
      </c>
      <c r="B165" s="58">
        <f>B166+B167</f>
        <v>0</v>
      </c>
      <c r="C165" s="58">
        <f>C166+C167</f>
        <v>0</v>
      </c>
      <c r="D165" s="58">
        <f>D166+D167</f>
        <v>0</v>
      </c>
      <c r="E165" s="58">
        <f>E166+E167</f>
        <v>0</v>
      </c>
    </row>
    <row r="166" spans="1:5" ht="15.75" thickBot="1" x14ac:dyDescent="0.3">
      <c r="A166" s="38" t="s">
        <v>51</v>
      </c>
      <c r="B166" s="58">
        <v>0</v>
      </c>
      <c r="C166" s="74">
        <v>0</v>
      </c>
      <c r="D166" s="58">
        <v>0</v>
      </c>
      <c r="E166" s="58">
        <v>0</v>
      </c>
    </row>
    <row r="167" spans="1:5" ht="15.75" thickBot="1" x14ac:dyDescent="0.3">
      <c r="A167" s="38" t="s">
        <v>52</v>
      </c>
      <c r="B167" s="58">
        <v>0</v>
      </c>
      <c r="C167" s="74">
        <v>0</v>
      </c>
      <c r="D167" s="58">
        <v>0</v>
      </c>
      <c r="E167" s="58">
        <v>0</v>
      </c>
    </row>
    <row r="168" spans="1:5" ht="15.75" thickBot="1" x14ac:dyDescent="0.3">
      <c r="A168" s="37" t="s">
        <v>58</v>
      </c>
      <c r="B168" s="58">
        <f>B169+B170</f>
        <v>0</v>
      </c>
      <c r="C168" s="58">
        <f>C169+C170</f>
        <v>0</v>
      </c>
      <c r="D168" s="58">
        <f>D169+D170</f>
        <v>0</v>
      </c>
      <c r="E168" s="58">
        <f>E169+E170</f>
        <v>0</v>
      </c>
    </row>
    <row r="169" spans="1:5" ht="15.75" thickBot="1" x14ac:dyDescent="0.3">
      <c r="A169" s="38" t="s">
        <v>51</v>
      </c>
      <c r="B169" s="58">
        <v>0</v>
      </c>
      <c r="C169" s="74">
        <v>0</v>
      </c>
      <c r="D169" s="58">
        <v>0</v>
      </c>
      <c r="E169" s="58">
        <v>0</v>
      </c>
    </row>
    <row r="170" spans="1:5" ht="15.75" thickBot="1" x14ac:dyDescent="0.3">
      <c r="A170" s="38" t="s">
        <v>52</v>
      </c>
      <c r="B170" s="58">
        <v>0</v>
      </c>
      <c r="C170" s="74">
        <v>0</v>
      </c>
      <c r="D170" s="58">
        <v>0</v>
      </c>
      <c r="E170" s="58">
        <v>0</v>
      </c>
    </row>
    <row r="171" spans="1:5" ht="15.75" thickBot="1" x14ac:dyDescent="0.3">
      <c r="A171" s="154" t="s">
        <v>81</v>
      </c>
      <c r="B171" s="93">
        <f>B168+B165+B162+B159+B156+B153+B150</f>
        <v>4629</v>
      </c>
      <c r="C171" s="93">
        <f>C168+C165+C162+C159+C156+C153+C150</f>
        <v>5000</v>
      </c>
      <c r="D171" s="93">
        <f>D168+D165+D162+D159+D156+D153+D150</f>
        <v>5000</v>
      </c>
      <c r="E171" s="93">
        <f>E168+E165+E162+E159+E156+E153+E150</f>
        <v>5000</v>
      </c>
    </row>
    <row r="172" spans="1:5" ht="15.75" thickBot="1" x14ac:dyDescent="0.3">
      <c r="A172" s="50" t="s">
        <v>60</v>
      </c>
      <c r="B172" s="52">
        <f>IF(B171-B142=0,0,"Error")</f>
        <v>0</v>
      </c>
      <c r="C172" s="52">
        <f>IF(C171-C142=0,0,"Error")</f>
        <v>0</v>
      </c>
      <c r="D172" s="52">
        <f>IF(D171-D142=0,0,"Error")</f>
        <v>0</v>
      </c>
      <c r="E172" s="52">
        <f>IF(E171-E142=0,0,"Error")</f>
        <v>0</v>
      </c>
    </row>
    <row r="173" spans="1:5" ht="15.75" thickBot="1" x14ac:dyDescent="0.3">
      <c r="A173" s="156" t="s">
        <v>179</v>
      </c>
      <c r="B173" s="942" t="s">
        <v>180</v>
      </c>
      <c r="C173" s="942"/>
      <c r="D173" s="942"/>
      <c r="E173" s="943"/>
    </row>
    <row r="174" spans="1:5" ht="31.5" customHeight="1" thickBot="1" x14ac:dyDescent="0.3">
      <c r="A174" s="19" t="s">
        <v>38</v>
      </c>
      <c r="B174" s="930" t="s">
        <v>181</v>
      </c>
      <c r="C174" s="931"/>
      <c r="D174" s="931"/>
      <c r="E174" s="932"/>
    </row>
    <row r="175" spans="1:5" ht="15.75" thickBot="1" x14ac:dyDescent="0.3">
      <c r="A175" s="19" t="s">
        <v>40</v>
      </c>
      <c r="B175" s="638" t="s">
        <v>182</v>
      </c>
      <c r="C175" s="639"/>
      <c r="D175" s="639"/>
      <c r="E175" s="640"/>
    </row>
    <row r="176" spans="1:5" x14ac:dyDescent="0.25">
      <c r="A176" s="633"/>
      <c r="B176" s="30">
        <v>2020</v>
      </c>
      <c r="C176" s="30">
        <v>2021</v>
      </c>
      <c r="D176" s="30">
        <v>2022</v>
      </c>
      <c r="E176" s="30">
        <v>2023</v>
      </c>
    </row>
    <row r="177" spans="1:5" ht="15.75" thickBot="1" x14ac:dyDescent="0.3">
      <c r="A177" s="634"/>
      <c r="B177" s="32" t="s">
        <v>1</v>
      </c>
      <c r="C177" s="32" t="s">
        <v>16</v>
      </c>
      <c r="D177" s="32" t="s">
        <v>16</v>
      </c>
      <c r="E177" s="32" t="s">
        <v>16</v>
      </c>
    </row>
    <row r="178" spans="1:5" ht="15.75" thickBot="1" x14ac:dyDescent="0.3">
      <c r="A178" s="19" t="s">
        <v>42</v>
      </c>
      <c r="B178" s="33">
        <v>328</v>
      </c>
      <c r="C178" s="33">
        <v>328</v>
      </c>
      <c r="D178" s="33">
        <v>328</v>
      </c>
      <c r="E178" s="33">
        <v>328</v>
      </c>
    </row>
    <row r="179" spans="1:5" ht="15.75" thickBot="1" x14ac:dyDescent="0.3">
      <c r="A179" s="19" t="s">
        <v>43</v>
      </c>
      <c r="B179" s="33">
        <f>B187+B190+B193+B196+B199+B202+B205</f>
        <v>30792</v>
      </c>
      <c r="C179" s="33">
        <f>C187+C190+C193+C196+C199+C202+C205</f>
        <v>32980</v>
      </c>
      <c r="D179" s="33">
        <f>D187+D190+D193+D196+D199+D202+D205</f>
        <v>33604</v>
      </c>
      <c r="E179" s="33">
        <f>E187+E190+E193+E196+E199+E202+E205</f>
        <v>33781</v>
      </c>
    </row>
    <row r="180" spans="1:5" ht="15.75" thickBot="1" x14ac:dyDescent="0.3">
      <c r="A180" s="19" t="s">
        <v>44</v>
      </c>
      <c r="B180" s="33">
        <f>B179/B178</f>
        <v>93.878048780487802</v>
      </c>
      <c r="C180" s="33">
        <f>C179/C178</f>
        <v>100.54878048780488</v>
      </c>
      <c r="D180" s="33">
        <f>D179/D178</f>
        <v>102.45121951219512</v>
      </c>
      <c r="E180" s="33">
        <f>E179/E178</f>
        <v>102.99085365853658</v>
      </c>
    </row>
    <row r="181" spans="1:5" ht="15.75" thickBot="1" x14ac:dyDescent="0.3">
      <c r="A181" s="19" t="s">
        <v>45</v>
      </c>
      <c r="B181" s="133"/>
      <c r="C181" s="35">
        <f t="shared" ref="C181:E183" si="2">C178/B178-1</f>
        <v>0</v>
      </c>
      <c r="D181" s="35">
        <f t="shared" si="2"/>
        <v>0</v>
      </c>
      <c r="E181" s="35">
        <f t="shared" si="2"/>
        <v>0</v>
      </c>
    </row>
    <row r="182" spans="1:5" ht="15.75" thickBot="1" x14ac:dyDescent="0.3">
      <c r="A182" s="19" t="s">
        <v>47</v>
      </c>
      <c r="B182" s="133"/>
      <c r="C182" s="35">
        <f t="shared" si="2"/>
        <v>7.1057417511041887E-2</v>
      </c>
      <c r="D182" s="35">
        <f t="shared" si="2"/>
        <v>1.8920557913887137E-2</v>
      </c>
      <c r="E182" s="35">
        <f t="shared" si="2"/>
        <v>5.2672300916558612E-3</v>
      </c>
    </row>
    <row r="183" spans="1:5" ht="15.75" thickBot="1" x14ac:dyDescent="0.3">
      <c r="A183" s="19" t="s">
        <v>48</v>
      </c>
      <c r="B183" s="133"/>
      <c r="C183" s="35">
        <f t="shared" si="2"/>
        <v>7.1057417511041887E-2</v>
      </c>
      <c r="D183" s="35">
        <f t="shared" si="2"/>
        <v>1.8920557913887137E-2</v>
      </c>
      <c r="E183" s="35">
        <f t="shared" si="2"/>
        <v>5.2672300916556392E-3</v>
      </c>
    </row>
    <row r="184" spans="1:5" ht="15.75" thickBot="1" x14ac:dyDescent="0.3">
      <c r="A184" s="624" t="s">
        <v>183</v>
      </c>
      <c r="B184" s="625"/>
      <c r="C184" s="625"/>
      <c r="D184" s="625"/>
      <c r="E184" s="626"/>
    </row>
    <row r="185" spans="1:5" x14ac:dyDescent="0.25">
      <c r="A185" s="633"/>
      <c r="B185" s="30">
        <v>2020</v>
      </c>
      <c r="C185" s="30">
        <v>2021</v>
      </c>
      <c r="D185" s="30">
        <v>2022</v>
      </c>
      <c r="E185" s="30">
        <v>2023</v>
      </c>
    </row>
    <row r="186" spans="1:5" ht="15.75" thickBot="1" x14ac:dyDescent="0.3">
      <c r="A186" s="634"/>
      <c r="B186" s="32" t="s">
        <v>1</v>
      </c>
      <c r="C186" s="32" t="s">
        <v>16</v>
      </c>
      <c r="D186" s="32" t="s">
        <v>16</v>
      </c>
      <c r="E186" s="32" t="s">
        <v>16</v>
      </c>
    </row>
    <row r="187" spans="1:5" ht="15.75" thickBot="1" x14ac:dyDescent="0.3">
      <c r="A187" s="37" t="s">
        <v>50</v>
      </c>
      <c r="B187" s="58">
        <f>SUM(B188:B189)</f>
        <v>13700</v>
      </c>
      <c r="C187" s="58">
        <f>C188+C189</f>
        <v>13700</v>
      </c>
      <c r="D187" s="58">
        <f>D188+D189</f>
        <v>13700</v>
      </c>
      <c r="E187" s="58">
        <f>E188+E189</f>
        <v>13700</v>
      </c>
    </row>
    <row r="188" spans="1:5" ht="15.75" thickBot="1" x14ac:dyDescent="0.3">
      <c r="A188" s="38" t="s">
        <v>51</v>
      </c>
      <c r="B188" s="58">
        <v>7200</v>
      </c>
      <c r="C188" s="58">
        <v>7200</v>
      </c>
      <c r="D188" s="58">
        <v>7200</v>
      </c>
      <c r="E188" s="58">
        <v>7200</v>
      </c>
    </row>
    <row r="189" spans="1:5" ht="15.75" thickBot="1" x14ac:dyDescent="0.3">
      <c r="A189" s="38" t="s">
        <v>52</v>
      </c>
      <c r="B189" s="58">
        <v>6500</v>
      </c>
      <c r="C189" s="58">
        <v>6500</v>
      </c>
      <c r="D189" s="58">
        <v>6500</v>
      </c>
      <c r="E189" s="58">
        <v>6500</v>
      </c>
    </row>
    <row r="190" spans="1:5" ht="15.75" thickBot="1" x14ac:dyDescent="0.3">
      <c r="A190" s="37" t="s">
        <v>53</v>
      </c>
      <c r="B190" s="58">
        <f>SUM(B191:B192)</f>
        <v>2280</v>
      </c>
      <c r="C190" s="58">
        <f>C191+C192</f>
        <v>2280</v>
      </c>
      <c r="D190" s="58">
        <f>D191+D192</f>
        <v>2280</v>
      </c>
      <c r="E190" s="58">
        <f>E191+E192</f>
        <v>2280</v>
      </c>
    </row>
    <row r="191" spans="1:5" ht="15.75" thickBot="1" x14ac:dyDescent="0.3">
      <c r="A191" s="38" t="s">
        <v>51</v>
      </c>
      <c r="B191" s="58">
        <v>1200</v>
      </c>
      <c r="C191" s="58">
        <v>1200</v>
      </c>
      <c r="D191" s="58">
        <v>1200</v>
      </c>
      <c r="E191" s="58">
        <v>1200</v>
      </c>
    </row>
    <row r="192" spans="1:5" ht="15.75" thickBot="1" x14ac:dyDescent="0.3">
      <c r="A192" s="38" t="s">
        <v>52</v>
      </c>
      <c r="B192" s="58">
        <v>1080</v>
      </c>
      <c r="C192" s="58">
        <v>1080</v>
      </c>
      <c r="D192" s="58">
        <v>1080</v>
      </c>
      <c r="E192" s="58">
        <v>1080</v>
      </c>
    </row>
    <row r="193" spans="1:5" ht="15.75" thickBot="1" x14ac:dyDescent="0.3">
      <c r="A193" s="37" t="s">
        <v>54</v>
      </c>
      <c r="B193" s="74">
        <f>B194+B195</f>
        <v>14812</v>
      </c>
      <c r="C193" s="74">
        <f>C194+C195</f>
        <v>17000</v>
      </c>
      <c r="D193" s="74">
        <f>D194+D195</f>
        <v>17624</v>
      </c>
      <c r="E193" s="74">
        <f>E194+E195</f>
        <v>17801</v>
      </c>
    </row>
    <row r="194" spans="1:5" ht="15.75" thickBot="1" x14ac:dyDescent="0.3">
      <c r="A194" s="38" t="s">
        <v>51</v>
      </c>
      <c r="B194" s="58">
        <v>14812</v>
      </c>
      <c r="C194" s="74">
        <v>17000</v>
      </c>
      <c r="D194" s="58">
        <v>17624</v>
      </c>
      <c r="E194" s="58">
        <v>17801</v>
      </c>
    </row>
    <row r="195" spans="1:5" ht="15.75" thickBot="1" x14ac:dyDescent="0.3">
      <c r="A195" s="38" t="s">
        <v>52</v>
      </c>
      <c r="B195" s="58">
        <v>0</v>
      </c>
      <c r="C195" s="74">
        <v>0</v>
      </c>
      <c r="D195" s="58">
        <v>0</v>
      </c>
      <c r="E195" s="58">
        <v>0</v>
      </c>
    </row>
    <row r="196" spans="1:5" ht="15.75" thickBot="1" x14ac:dyDescent="0.3">
      <c r="A196" s="37" t="s">
        <v>55</v>
      </c>
      <c r="B196" s="57">
        <f>B197+B198</f>
        <v>0</v>
      </c>
      <c r="C196" s="57">
        <f>C197+C198</f>
        <v>0</v>
      </c>
      <c r="D196" s="57">
        <f>D197+D198</f>
        <v>0</v>
      </c>
      <c r="E196" s="57">
        <f>E197+E198</f>
        <v>0</v>
      </c>
    </row>
    <row r="197" spans="1:5" ht="15.75" thickBot="1" x14ac:dyDescent="0.3">
      <c r="A197" s="38" t="s">
        <v>51</v>
      </c>
      <c r="B197" s="57">
        <v>0</v>
      </c>
      <c r="C197" s="57">
        <v>0</v>
      </c>
      <c r="D197" s="57">
        <v>0</v>
      </c>
      <c r="E197" s="57">
        <v>0</v>
      </c>
    </row>
    <row r="198" spans="1:5" ht="15.75" thickBot="1" x14ac:dyDescent="0.3">
      <c r="A198" s="38" t="s">
        <v>52</v>
      </c>
      <c r="B198" s="57">
        <v>0</v>
      </c>
      <c r="C198" s="57">
        <v>0</v>
      </c>
      <c r="D198" s="57">
        <v>0</v>
      </c>
      <c r="E198" s="57">
        <v>0</v>
      </c>
    </row>
    <row r="199" spans="1:5" ht="15.75" thickBot="1" x14ac:dyDescent="0.3">
      <c r="A199" s="37" t="s">
        <v>56</v>
      </c>
      <c r="B199" s="57">
        <f>B200+B201</f>
        <v>0</v>
      </c>
      <c r="C199" s="57">
        <f>C200+C201</f>
        <v>0</v>
      </c>
      <c r="D199" s="57">
        <f>D200+D201</f>
        <v>0</v>
      </c>
      <c r="E199" s="57">
        <f>E200+E201</f>
        <v>0</v>
      </c>
    </row>
    <row r="200" spans="1:5" ht="15.75" thickBot="1" x14ac:dyDescent="0.3">
      <c r="A200" s="38" t="s">
        <v>51</v>
      </c>
      <c r="B200" s="57">
        <v>0</v>
      </c>
      <c r="C200" s="57">
        <v>0</v>
      </c>
      <c r="D200" s="57">
        <v>0</v>
      </c>
      <c r="E200" s="57">
        <v>0</v>
      </c>
    </row>
    <row r="201" spans="1:5" ht="15.75" thickBot="1" x14ac:dyDescent="0.3">
      <c r="A201" s="38" t="s">
        <v>52</v>
      </c>
      <c r="B201" s="57">
        <v>0</v>
      </c>
      <c r="C201" s="57">
        <v>0</v>
      </c>
      <c r="D201" s="57">
        <v>0</v>
      </c>
      <c r="E201" s="57">
        <v>0</v>
      </c>
    </row>
    <row r="202" spans="1:5" ht="15.75" thickBot="1" x14ac:dyDescent="0.3">
      <c r="A202" s="37" t="s">
        <v>57</v>
      </c>
      <c r="B202" s="57">
        <f>B203+B204</f>
        <v>0</v>
      </c>
      <c r="C202" s="57">
        <f>C203+C204</f>
        <v>0</v>
      </c>
      <c r="D202" s="57">
        <f>D203+D204</f>
        <v>0</v>
      </c>
      <c r="E202" s="57">
        <f>E203+E204</f>
        <v>0</v>
      </c>
    </row>
    <row r="203" spans="1:5" ht="15.75" thickBot="1" x14ac:dyDescent="0.3">
      <c r="A203" s="38" t="s">
        <v>51</v>
      </c>
      <c r="B203" s="57">
        <v>0</v>
      </c>
      <c r="C203" s="57">
        <v>0</v>
      </c>
      <c r="D203" s="57">
        <v>0</v>
      </c>
      <c r="E203" s="57">
        <v>0</v>
      </c>
    </row>
    <row r="204" spans="1:5" ht="15.75" thickBot="1" x14ac:dyDescent="0.3">
      <c r="A204" s="38" t="s">
        <v>52</v>
      </c>
      <c r="B204" s="57">
        <v>0</v>
      </c>
      <c r="C204" s="57">
        <v>0</v>
      </c>
      <c r="D204" s="57">
        <v>0</v>
      </c>
      <c r="E204" s="57">
        <v>0</v>
      </c>
    </row>
    <row r="205" spans="1:5" ht="15.75" thickBot="1" x14ac:dyDescent="0.3">
      <c r="A205" s="37" t="s">
        <v>58</v>
      </c>
      <c r="B205" s="57">
        <f>B206+B207</f>
        <v>0</v>
      </c>
      <c r="C205" s="57">
        <f>C206+C207</f>
        <v>0</v>
      </c>
      <c r="D205" s="57">
        <f>D206+D207</f>
        <v>0</v>
      </c>
      <c r="E205" s="57">
        <f>E206+E207</f>
        <v>0</v>
      </c>
    </row>
    <row r="206" spans="1:5" ht="15.75" thickBot="1" x14ac:dyDescent="0.3">
      <c r="A206" s="38" t="s">
        <v>51</v>
      </c>
      <c r="B206" s="57">
        <v>0</v>
      </c>
      <c r="C206" s="57">
        <v>0</v>
      </c>
      <c r="D206" s="57">
        <v>0</v>
      </c>
      <c r="E206" s="57">
        <v>0</v>
      </c>
    </row>
    <row r="207" spans="1:5" ht="15.75" thickBot="1" x14ac:dyDescent="0.3">
      <c r="A207" s="38" t="s">
        <v>52</v>
      </c>
      <c r="B207" s="57">
        <v>0</v>
      </c>
      <c r="C207" s="57">
        <v>0</v>
      </c>
      <c r="D207" s="57">
        <v>0</v>
      </c>
      <c r="E207" s="57">
        <v>0</v>
      </c>
    </row>
    <row r="208" spans="1:5" ht="15.75" thickBot="1" x14ac:dyDescent="0.3">
      <c r="A208" s="154" t="s">
        <v>184</v>
      </c>
      <c r="B208" s="93">
        <f>B205+B202+B199+B196+B193+B190+B187</f>
        <v>30792</v>
      </c>
      <c r="C208" s="93">
        <f>C205+C202+C199+C196+C193+C190+C187</f>
        <v>32980</v>
      </c>
      <c r="D208" s="93">
        <f>D205+D202+D199+D196+D193+D190+D187</f>
        <v>33604</v>
      </c>
      <c r="E208" s="93">
        <f>E205+E202+E199+E196+E193+E190+E187</f>
        <v>33781</v>
      </c>
    </row>
    <row r="209" spans="1:5" ht="15.75" thickBot="1" x14ac:dyDescent="0.3">
      <c r="A209" s="50" t="s">
        <v>60</v>
      </c>
      <c r="B209" s="158">
        <f>B208-B179</f>
        <v>0</v>
      </c>
      <c r="C209" s="158">
        <f>C208-C179</f>
        <v>0</v>
      </c>
      <c r="D209" s="158">
        <f>D208-D179</f>
        <v>0</v>
      </c>
      <c r="E209" s="158">
        <f>E208-E179</f>
        <v>0</v>
      </c>
    </row>
    <row r="210" spans="1:5" ht="15.75" thickBot="1" x14ac:dyDescent="0.3">
      <c r="A210" s="156" t="s">
        <v>185</v>
      </c>
      <c r="B210" s="939" t="s">
        <v>186</v>
      </c>
      <c r="C210" s="940"/>
      <c r="D210" s="940"/>
      <c r="E210" s="941"/>
    </row>
    <row r="211" spans="1:5" ht="51" customHeight="1" thickBot="1" x14ac:dyDescent="0.3">
      <c r="A211" s="19" t="s">
        <v>38</v>
      </c>
      <c r="B211" s="933" t="s">
        <v>187</v>
      </c>
      <c r="C211" s="934"/>
      <c r="D211" s="934"/>
      <c r="E211" s="935"/>
    </row>
    <row r="212" spans="1:5" ht="15.75" thickBot="1" x14ac:dyDescent="0.3">
      <c r="A212" s="19" t="s">
        <v>40</v>
      </c>
      <c r="B212" s="638" t="s">
        <v>188</v>
      </c>
      <c r="C212" s="639"/>
      <c r="D212" s="639"/>
      <c r="E212" s="640"/>
    </row>
    <row r="213" spans="1:5" x14ac:dyDescent="0.25">
      <c r="A213" s="633"/>
      <c r="B213" s="30">
        <v>2020</v>
      </c>
      <c r="C213" s="30">
        <v>2021</v>
      </c>
      <c r="D213" s="30">
        <v>2022</v>
      </c>
      <c r="E213" s="30">
        <v>2023</v>
      </c>
    </row>
    <row r="214" spans="1:5" ht="15.75" thickBot="1" x14ac:dyDescent="0.3">
      <c r="A214" s="634"/>
      <c r="B214" s="32" t="s">
        <v>1</v>
      </c>
      <c r="C214" s="32" t="s">
        <v>16</v>
      </c>
      <c r="D214" s="32" t="s">
        <v>16</v>
      </c>
      <c r="E214" s="32" t="s">
        <v>16</v>
      </c>
    </row>
    <row r="215" spans="1:5" ht="15.75" thickBot="1" x14ac:dyDescent="0.3">
      <c r="A215" s="19" t="s">
        <v>42</v>
      </c>
      <c r="B215" s="33">
        <v>2</v>
      </c>
      <c r="C215" s="33">
        <v>2</v>
      </c>
      <c r="D215" s="33">
        <v>2</v>
      </c>
      <c r="E215" s="33">
        <v>2</v>
      </c>
    </row>
    <row r="216" spans="1:5" ht="15.75" thickBot="1" x14ac:dyDescent="0.3">
      <c r="A216" s="19" t="s">
        <v>43</v>
      </c>
      <c r="B216" s="146">
        <f>B224+B227+B230+B233+B236+B239+B242</f>
        <v>13886</v>
      </c>
      <c r="C216" s="146">
        <f>C224+C227+C230+C233+C236+C239+C242</f>
        <v>10000</v>
      </c>
      <c r="D216" s="146">
        <f>D224+D227+D230+D233+D236+D239+D242</f>
        <v>13000</v>
      </c>
      <c r="E216" s="146">
        <f>E224+E227+E230+E233+E236+E239+E242</f>
        <v>13000</v>
      </c>
    </row>
    <row r="217" spans="1:5" ht="15.75" thickBot="1" x14ac:dyDescent="0.3">
      <c r="A217" s="19" t="s">
        <v>44</v>
      </c>
      <c r="B217" s="33">
        <f>B216/B215</f>
        <v>6943</v>
      </c>
      <c r="C217" s="33">
        <f>C216/C215</f>
        <v>5000</v>
      </c>
      <c r="D217" s="33">
        <f>D216/D215</f>
        <v>6500</v>
      </c>
      <c r="E217" s="33">
        <f>E216/E215</f>
        <v>6500</v>
      </c>
    </row>
    <row r="218" spans="1:5" ht="15.75" thickBot="1" x14ac:dyDescent="0.3">
      <c r="A218" s="19" t="s">
        <v>45</v>
      </c>
      <c r="B218" s="133"/>
      <c r="C218" s="35">
        <f>C215/B215-1</f>
        <v>0</v>
      </c>
      <c r="D218" s="35">
        <f>D215/C215-1</f>
        <v>0</v>
      </c>
      <c r="E218" s="35">
        <f>E215/D215-1</f>
        <v>0</v>
      </c>
    </row>
    <row r="219" spans="1:5" ht="15.75" thickBot="1" x14ac:dyDescent="0.3">
      <c r="A219" s="19" t="s">
        <v>47</v>
      </c>
      <c r="B219" s="133"/>
      <c r="C219" s="35">
        <f t="shared" ref="C219:E220" si="3">C216/B216-1</f>
        <v>-0.27985020884343947</v>
      </c>
      <c r="D219" s="35">
        <f t="shared" si="3"/>
        <v>0.30000000000000004</v>
      </c>
      <c r="E219" s="35">
        <f t="shared" si="3"/>
        <v>0</v>
      </c>
    </row>
    <row r="220" spans="1:5" ht="15.75" thickBot="1" x14ac:dyDescent="0.3">
      <c r="A220" s="19" t="s">
        <v>48</v>
      </c>
      <c r="B220" s="133"/>
      <c r="C220" s="35">
        <f t="shared" si="3"/>
        <v>-0.27985020884343947</v>
      </c>
      <c r="D220" s="35">
        <f t="shared" si="3"/>
        <v>0.30000000000000004</v>
      </c>
      <c r="E220" s="35">
        <f t="shared" si="3"/>
        <v>0</v>
      </c>
    </row>
    <row r="221" spans="1:5" ht="15.75" thickBot="1" x14ac:dyDescent="0.3">
      <c r="A221" s="624" t="s">
        <v>189</v>
      </c>
      <c r="B221" s="625"/>
      <c r="C221" s="625"/>
      <c r="D221" s="625"/>
      <c r="E221" s="626"/>
    </row>
    <row r="222" spans="1:5" x14ac:dyDescent="0.25">
      <c r="A222" s="633"/>
      <c r="B222" s="12">
        <v>2020</v>
      </c>
      <c r="C222" s="12">
        <v>2021</v>
      </c>
      <c r="D222" s="12">
        <v>2022</v>
      </c>
      <c r="E222" s="12">
        <v>2023</v>
      </c>
    </row>
    <row r="223" spans="1:5" ht="15.75" thickBot="1" x14ac:dyDescent="0.3">
      <c r="A223" s="634"/>
      <c r="B223" s="32" t="s">
        <v>1</v>
      </c>
      <c r="C223" s="32" t="s">
        <v>16</v>
      </c>
      <c r="D223" s="32" t="s">
        <v>16</v>
      </c>
      <c r="E223" s="32" t="s">
        <v>16</v>
      </c>
    </row>
    <row r="224" spans="1:5" ht="15.75" thickBot="1" x14ac:dyDescent="0.3">
      <c r="A224" s="37" t="s">
        <v>50</v>
      </c>
      <c r="B224" s="58">
        <f>B225+B226</f>
        <v>0</v>
      </c>
      <c r="C224" s="58">
        <f>C225+C226</f>
        <v>0</v>
      </c>
      <c r="D224" s="58">
        <f>D225+D226</f>
        <v>0</v>
      </c>
      <c r="E224" s="58">
        <f>E225+E226</f>
        <v>0</v>
      </c>
    </row>
    <row r="225" spans="1:5" ht="15.75" thickBot="1" x14ac:dyDescent="0.3">
      <c r="A225" s="38" t="s">
        <v>51</v>
      </c>
      <c r="B225" s="58">
        <v>0</v>
      </c>
      <c r="C225" s="58">
        <v>0</v>
      </c>
      <c r="D225" s="58">
        <v>0</v>
      </c>
      <c r="E225" s="58">
        <v>0</v>
      </c>
    </row>
    <row r="226" spans="1:5" ht="15.75" thickBot="1" x14ac:dyDescent="0.3">
      <c r="A226" s="38" t="s">
        <v>52</v>
      </c>
      <c r="B226" s="58">
        <v>0</v>
      </c>
      <c r="C226" s="58">
        <v>0</v>
      </c>
      <c r="D226" s="58">
        <v>0</v>
      </c>
      <c r="E226" s="58">
        <v>0</v>
      </c>
    </row>
    <row r="227" spans="1:5" ht="15.75" thickBot="1" x14ac:dyDescent="0.3">
      <c r="A227" s="37" t="s">
        <v>53</v>
      </c>
      <c r="B227" s="58">
        <f>B228+B229</f>
        <v>0</v>
      </c>
      <c r="C227" s="58">
        <f>C228+C229</f>
        <v>0</v>
      </c>
      <c r="D227" s="58">
        <f>D228+D229</f>
        <v>0</v>
      </c>
      <c r="E227" s="58">
        <f>E228+E229</f>
        <v>0</v>
      </c>
    </row>
    <row r="228" spans="1:5" ht="15.75" thickBot="1" x14ac:dyDescent="0.3">
      <c r="A228" s="38" t="s">
        <v>51</v>
      </c>
      <c r="B228" s="58">
        <v>0</v>
      </c>
      <c r="C228" s="58">
        <v>0</v>
      </c>
      <c r="D228" s="58">
        <v>0</v>
      </c>
      <c r="E228" s="58">
        <v>0</v>
      </c>
    </row>
    <row r="229" spans="1:5" ht="15.75" thickBot="1" x14ac:dyDescent="0.3">
      <c r="A229" s="38" t="s">
        <v>52</v>
      </c>
      <c r="B229" s="58">
        <v>0</v>
      </c>
      <c r="C229" s="58">
        <v>0</v>
      </c>
      <c r="D229" s="58">
        <v>0</v>
      </c>
      <c r="E229" s="58">
        <v>0</v>
      </c>
    </row>
    <row r="230" spans="1:5" ht="15.75" thickBot="1" x14ac:dyDescent="0.3">
      <c r="A230" s="37" t="s">
        <v>54</v>
      </c>
      <c r="B230" s="58">
        <f>B231+B232</f>
        <v>13886</v>
      </c>
      <c r="C230" s="58">
        <f>C231+C232</f>
        <v>10000</v>
      </c>
      <c r="D230" s="58">
        <f>D231+D232</f>
        <v>13000</v>
      </c>
      <c r="E230" s="58">
        <f>E231+E232</f>
        <v>13000</v>
      </c>
    </row>
    <row r="231" spans="1:5" ht="15.75" thickBot="1" x14ac:dyDescent="0.3">
      <c r="A231" s="38" t="s">
        <v>51</v>
      </c>
      <c r="B231" s="58">
        <v>13886</v>
      </c>
      <c r="C231" s="74">
        <v>10000</v>
      </c>
      <c r="D231" s="58">
        <v>13000</v>
      </c>
      <c r="E231" s="58">
        <v>13000</v>
      </c>
    </row>
    <row r="232" spans="1:5" ht="15.75" thickBot="1" x14ac:dyDescent="0.3">
      <c r="A232" s="38" t="s">
        <v>52</v>
      </c>
      <c r="B232" s="58">
        <v>0</v>
      </c>
      <c r="C232" s="74">
        <v>0</v>
      </c>
      <c r="D232" s="58">
        <v>0</v>
      </c>
      <c r="E232" s="58">
        <v>0</v>
      </c>
    </row>
    <row r="233" spans="1:5" ht="15.75" thickBot="1" x14ac:dyDescent="0.3">
      <c r="A233" s="37" t="s">
        <v>55</v>
      </c>
      <c r="B233" s="57">
        <f>B234+B235</f>
        <v>0</v>
      </c>
      <c r="C233" s="57">
        <f>C234+C235</f>
        <v>0</v>
      </c>
      <c r="D233" s="57">
        <f>D234+D235</f>
        <v>0</v>
      </c>
      <c r="E233" s="57">
        <f>E234+E235</f>
        <v>0</v>
      </c>
    </row>
    <row r="234" spans="1:5" ht="15.75" thickBot="1" x14ac:dyDescent="0.3">
      <c r="A234" s="38" t="s">
        <v>51</v>
      </c>
      <c r="B234" s="57">
        <v>0</v>
      </c>
      <c r="C234" s="58">
        <v>0</v>
      </c>
      <c r="D234" s="58">
        <v>0</v>
      </c>
      <c r="E234" s="58">
        <v>0</v>
      </c>
    </row>
    <row r="235" spans="1:5" ht="15.75" thickBot="1" x14ac:dyDescent="0.3">
      <c r="A235" s="38" t="s">
        <v>52</v>
      </c>
      <c r="B235" s="57">
        <v>0</v>
      </c>
      <c r="C235" s="58">
        <v>0</v>
      </c>
      <c r="D235" s="58">
        <v>0</v>
      </c>
      <c r="E235" s="58">
        <v>0</v>
      </c>
    </row>
    <row r="236" spans="1:5" ht="15.75" thickBot="1" x14ac:dyDescent="0.3">
      <c r="A236" s="37" t="s">
        <v>56</v>
      </c>
      <c r="B236" s="57">
        <f>B237+B238</f>
        <v>0</v>
      </c>
      <c r="C236" s="57">
        <f>C237+C238</f>
        <v>0</v>
      </c>
      <c r="D236" s="57">
        <f>D237+D238</f>
        <v>0</v>
      </c>
      <c r="E236" s="57">
        <f>E237+E238</f>
        <v>0</v>
      </c>
    </row>
    <row r="237" spans="1:5" ht="15.75" thickBot="1" x14ac:dyDescent="0.3">
      <c r="A237" s="38" t="s">
        <v>51</v>
      </c>
      <c r="B237" s="57">
        <v>0</v>
      </c>
      <c r="C237" s="58">
        <v>0</v>
      </c>
      <c r="D237" s="58">
        <v>0</v>
      </c>
      <c r="E237" s="58">
        <v>0</v>
      </c>
    </row>
    <row r="238" spans="1:5" ht="15.75" thickBot="1" x14ac:dyDescent="0.3">
      <c r="A238" s="38" t="s">
        <v>52</v>
      </c>
      <c r="B238" s="57">
        <v>0</v>
      </c>
      <c r="C238" s="58">
        <v>0</v>
      </c>
      <c r="D238" s="58">
        <v>0</v>
      </c>
      <c r="E238" s="58">
        <v>0</v>
      </c>
    </row>
    <row r="239" spans="1:5" ht="15.75" thickBot="1" x14ac:dyDescent="0.3">
      <c r="A239" s="37" t="s">
        <v>57</v>
      </c>
      <c r="B239" s="57">
        <f>B240+B241</f>
        <v>0</v>
      </c>
      <c r="C239" s="57">
        <f>C240+C241</f>
        <v>0</v>
      </c>
      <c r="D239" s="57">
        <f>D240+D241</f>
        <v>0</v>
      </c>
      <c r="E239" s="57">
        <f>E240+E241</f>
        <v>0</v>
      </c>
    </row>
    <row r="240" spans="1:5" ht="15.75" thickBot="1" x14ac:dyDescent="0.3">
      <c r="A240" s="38" t="s">
        <v>51</v>
      </c>
      <c r="B240" s="57">
        <v>0</v>
      </c>
      <c r="C240" s="58">
        <v>0</v>
      </c>
      <c r="D240" s="58">
        <v>0</v>
      </c>
      <c r="E240" s="58">
        <v>0</v>
      </c>
    </row>
    <row r="241" spans="1:5" ht="15.75" thickBot="1" x14ac:dyDescent="0.3">
      <c r="A241" s="38" t="s">
        <v>52</v>
      </c>
      <c r="B241" s="57">
        <v>0</v>
      </c>
      <c r="C241" s="58">
        <v>0</v>
      </c>
      <c r="D241" s="58">
        <v>0</v>
      </c>
      <c r="E241" s="58">
        <v>0</v>
      </c>
    </row>
    <row r="242" spans="1:5" ht="15.75" thickBot="1" x14ac:dyDescent="0.3">
      <c r="A242" s="37" t="s">
        <v>58</v>
      </c>
      <c r="B242" s="57">
        <f>B243+B244</f>
        <v>0</v>
      </c>
      <c r="C242" s="57">
        <f>C243+C244</f>
        <v>0</v>
      </c>
      <c r="D242" s="57">
        <f>D243+D244</f>
        <v>0</v>
      </c>
      <c r="E242" s="57">
        <f>E243+E244</f>
        <v>0</v>
      </c>
    </row>
    <row r="243" spans="1:5" ht="15.75" thickBot="1" x14ac:dyDescent="0.3">
      <c r="A243" s="38" t="s">
        <v>51</v>
      </c>
      <c r="B243" s="57">
        <v>0</v>
      </c>
      <c r="C243" s="58">
        <v>0</v>
      </c>
      <c r="D243" s="58">
        <v>0</v>
      </c>
      <c r="E243" s="58">
        <v>0</v>
      </c>
    </row>
    <row r="244" spans="1:5" ht="15.75" thickBot="1" x14ac:dyDescent="0.3">
      <c r="A244" s="38" t="s">
        <v>52</v>
      </c>
      <c r="B244" s="57">
        <v>0</v>
      </c>
      <c r="C244" s="58">
        <v>0</v>
      </c>
      <c r="D244" s="58">
        <v>0</v>
      </c>
      <c r="E244" s="58">
        <v>0</v>
      </c>
    </row>
    <row r="245" spans="1:5" ht="15.75" thickBot="1" x14ac:dyDescent="0.3">
      <c r="A245" s="154" t="s">
        <v>190</v>
      </c>
      <c r="B245" s="93">
        <f>B242+B239+B236+B233+B230+B227+B224</f>
        <v>13886</v>
      </c>
      <c r="C245" s="93">
        <f>C242+C239+C236+C233+C230+C227+C224</f>
        <v>10000</v>
      </c>
      <c r="D245" s="93">
        <f>D242+D239+D236+D233+D230+D227+D224</f>
        <v>13000</v>
      </c>
      <c r="E245" s="93">
        <f>E242+E239+E236+E233+E230+E227+E224</f>
        <v>13000</v>
      </c>
    </row>
    <row r="246" spans="1:5" ht="15.75" thickBot="1" x14ac:dyDescent="0.3">
      <c r="A246" s="50" t="s">
        <v>60</v>
      </c>
      <c r="B246" s="158">
        <f>B245-B216</f>
        <v>0</v>
      </c>
      <c r="C246" s="158">
        <f>C245-C216</f>
        <v>0</v>
      </c>
      <c r="D246" s="158">
        <f>D245-D216</f>
        <v>0</v>
      </c>
      <c r="E246" s="158">
        <f>E245-E216</f>
        <v>0</v>
      </c>
    </row>
    <row r="247" spans="1:5" ht="15.75" thickBot="1" x14ac:dyDescent="0.3">
      <c r="A247" s="156" t="s">
        <v>191</v>
      </c>
      <c r="B247" s="786" t="s">
        <v>192</v>
      </c>
      <c r="C247" s="787"/>
      <c r="D247" s="787"/>
      <c r="E247" s="788"/>
    </row>
    <row r="248" spans="1:5" ht="65.25" customHeight="1" thickBot="1" x14ac:dyDescent="0.3">
      <c r="A248" s="19" t="s">
        <v>38</v>
      </c>
      <c r="B248" s="933" t="s">
        <v>193</v>
      </c>
      <c r="C248" s="934"/>
      <c r="D248" s="934"/>
      <c r="E248" s="935"/>
    </row>
    <row r="249" spans="1:5" ht="15.75" thickBot="1" x14ac:dyDescent="0.3">
      <c r="A249" s="19" t="s">
        <v>40</v>
      </c>
      <c r="B249" s="651" t="s">
        <v>194</v>
      </c>
      <c r="C249" s="652"/>
      <c r="D249" s="652"/>
      <c r="E249" s="653"/>
    </row>
    <row r="250" spans="1:5" x14ac:dyDescent="0.25">
      <c r="A250" s="633"/>
      <c r="B250" s="30">
        <v>2020</v>
      </c>
      <c r="C250" s="30">
        <v>2021</v>
      </c>
      <c r="D250" s="30">
        <v>2022</v>
      </c>
      <c r="E250" s="30">
        <v>2023</v>
      </c>
    </row>
    <row r="251" spans="1:5" ht="15.75" thickBot="1" x14ac:dyDescent="0.3">
      <c r="A251" s="634"/>
      <c r="B251" s="32" t="s">
        <v>1</v>
      </c>
      <c r="C251" s="32" t="s">
        <v>16</v>
      </c>
      <c r="D251" s="32" t="s">
        <v>16</v>
      </c>
      <c r="E251" s="32" t="s">
        <v>16</v>
      </c>
    </row>
    <row r="252" spans="1:5" ht="15.75" thickBot="1" x14ac:dyDescent="0.3">
      <c r="A252" s="19" t="s">
        <v>42</v>
      </c>
      <c r="B252" s="146">
        <v>10000</v>
      </c>
      <c r="C252" s="146">
        <v>10000</v>
      </c>
      <c r="D252" s="146">
        <v>10000</v>
      </c>
      <c r="E252" s="146">
        <v>10000</v>
      </c>
    </row>
    <row r="253" spans="1:5" ht="15.75" thickBot="1" x14ac:dyDescent="0.3">
      <c r="A253" s="19" t="s">
        <v>43</v>
      </c>
      <c r="B253" s="33">
        <f>B261+B264+B267+B270+B273+B276+B279</f>
        <v>18515</v>
      </c>
      <c r="C253" s="33">
        <f>C261+C264+C267+C270+C273+C276+C279</f>
        <v>22000</v>
      </c>
      <c r="D253" s="33">
        <f>D261+D264+D267+D270+D273+D276+D279</f>
        <v>22100</v>
      </c>
      <c r="E253" s="33">
        <f>E261+E264+E267+E270+E273+E276+E279</f>
        <v>22100</v>
      </c>
    </row>
    <row r="254" spans="1:5" ht="15.75" thickBot="1" x14ac:dyDescent="0.3">
      <c r="A254" s="19" t="s">
        <v>44</v>
      </c>
      <c r="B254" s="33">
        <v>2</v>
      </c>
      <c r="C254" s="33">
        <v>2</v>
      </c>
      <c r="D254" s="33">
        <v>2</v>
      </c>
      <c r="E254" s="33">
        <v>2</v>
      </c>
    </row>
    <row r="255" spans="1:5" ht="15.75" thickBot="1" x14ac:dyDescent="0.3">
      <c r="A255" s="19" t="s">
        <v>45</v>
      </c>
      <c r="B255" s="133"/>
      <c r="C255" s="35">
        <v>0</v>
      </c>
      <c r="D255" s="35">
        <v>0</v>
      </c>
      <c r="E255" s="35">
        <v>0</v>
      </c>
    </row>
    <row r="256" spans="1:5" ht="15.75" thickBot="1" x14ac:dyDescent="0.3">
      <c r="A256" s="19" t="s">
        <v>47</v>
      </c>
      <c r="B256" s="133"/>
      <c r="C256" s="35">
        <v>0</v>
      </c>
      <c r="D256" s="35">
        <v>0</v>
      </c>
      <c r="E256" s="35">
        <v>0</v>
      </c>
    </row>
    <row r="257" spans="1:7" ht="15.75" thickBot="1" x14ac:dyDescent="0.3">
      <c r="A257" s="19" t="s">
        <v>48</v>
      </c>
      <c r="B257" s="133"/>
      <c r="C257" s="35">
        <v>0</v>
      </c>
      <c r="D257" s="35">
        <v>0</v>
      </c>
      <c r="E257" s="35">
        <v>0</v>
      </c>
    </row>
    <row r="258" spans="1:7" ht="15.75" thickBot="1" x14ac:dyDescent="0.3">
      <c r="A258" s="624" t="s">
        <v>195</v>
      </c>
      <c r="B258" s="625"/>
      <c r="C258" s="625"/>
      <c r="D258" s="625"/>
      <c r="E258" s="626"/>
    </row>
    <row r="259" spans="1:7" x14ac:dyDescent="0.25">
      <c r="A259" s="633"/>
      <c r="B259" s="30">
        <v>2020</v>
      </c>
      <c r="C259" s="30">
        <v>2021</v>
      </c>
      <c r="D259" s="30">
        <v>2022</v>
      </c>
      <c r="E259" s="30">
        <v>2023</v>
      </c>
      <c r="G259" s="159"/>
    </row>
    <row r="260" spans="1:7" ht="15.75" thickBot="1" x14ac:dyDescent="0.3">
      <c r="A260" s="634"/>
      <c r="B260" s="32" t="s">
        <v>1</v>
      </c>
      <c r="C260" s="32" t="s">
        <v>16</v>
      </c>
      <c r="D260" s="32" t="s">
        <v>16</v>
      </c>
      <c r="E260" s="32" t="s">
        <v>16</v>
      </c>
      <c r="G260" s="159"/>
    </row>
    <row r="261" spans="1:7" ht="15.75" thickBot="1" x14ac:dyDescent="0.3">
      <c r="A261" s="160" t="s">
        <v>50</v>
      </c>
      <c r="B261" s="58">
        <f>B262+B263</f>
        <v>0</v>
      </c>
      <c r="C261" s="58">
        <f>C262+C263</f>
        <v>0</v>
      </c>
      <c r="D261" s="58">
        <f>D262+D263</f>
        <v>0</v>
      </c>
      <c r="E261" s="58">
        <f>E262+E263</f>
        <v>0</v>
      </c>
      <c r="G261" s="161"/>
    </row>
    <row r="262" spans="1:7" ht="15.75" thickBot="1" x14ac:dyDescent="0.3">
      <c r="A262" s="162" t="s">
        <v>51</v>
      </c>
      <c r="B262" s="58">
        <v>0</v>
      </c>
      <c r="C262" s="58">
        <v>0</v>
      </c>
      <c r="D262" s="58">
        <v>0</v>
      </c>
      <c r="E262" s="58">
        <v>0</v>
      </c>
      <c r="G262" s="161"/>
    </row>
    <row r="263" spans="1:7" ht="15.75" thickBot="1" x14ac:dyDescent="0.3">
      <c r="A263" s="162" t="s">
        <v>52</v>
      </c>
      <c r="B263" s="58">
        <v>0</v>
      </c>
      <c r="C263" s="58">
        <v>0</v>
      </c>
      <c r="D263" s="58">
        <v>0</v>
      </c>
      <c r="E263" s="58">
        <v>0</v>
      </c>
      <c r="G263" s="161"/>
    </row>
    <row r="264" spans="1:7" ht="15.75" thickBot="1" x14ac:dyDescent="0.3">
      <c r="A264" s="160" t="s">
        <v>53</v>
      </c>
      <c r="B264" s="58">
        <f>B265+B266</f>
        <v>0</v>
      </c>
      <c r="C264" s="58">
        <f>C265+C266</f>
        <v>0</v>
      </c>
      <c r="D264" s="58">
        <f>D265+D266</f>
        <v>0</v>
      </c>
      <c r="E264" s="58">
        <f>E265+E266</f>
        <v>0</v>
      </c>
      <c r="G264" s="161"/>
    </row>
    <row r="265" spans="1:7" ht="15.75" thickBot="1" x14ac:dyDescent="0.3">
      <c r="A265" s="162" t="s">
        <v>51</v>
      </c>
      <c r="B265" s="58">
        <v>0</v>
      </c>
      <c r="C265" s="58">
        <v>0</v>
      </c>
      <c r="D265" s="58">
        <v>0</v>
      </c>
      <c r="E265" s="58">
        <v>0</v>
      </c>
      <c r="G265" s="161"/>
    </row>
    <row r="266" spans="1:7" ht="15.75" thickBot="1" x14ac:dyDescent="0.3">
      <c r="A266" s="162" t="s">
        <v>52</v>
      </c>
      <c r="B266" s="58">
        <v>0</v>
      </c>
      <c r="C266" s="58">
        <v>0</v>
      </c>
      <c r="D266" s="58">
        <v>0</v>
      </c>
      <c r="E266" s="58">
        <v>0</v>
      </c>
      <c r="G266" s="161"/>
    </row>
    <row r="267" spans="1:7" ht="15.75" thickBot="1" x14ac:dyDescent="0.3">
      <c r="A267" s="160" t="s">
        <v>54</v>
      </c>
      <c r="B267" s="57">
        <f>B268+B269</f>
        <v>18515</v>
      </c>
      <c r="C267" s="57">
        <f>C268+C269</f>
        <v>22000</v>
      </c>
      <c r="D267" s="57">
        <f>D268+D269</f>
        <v>22100</v>
      </c>
      <c r="E267" s="57">
        <f>E268+E269</f>
        <v>22100</v>
      </c>
      <c r="G267" s="161"/>
    </row>
    <row r="268" spans="1:7" ht="15.75" thickBot="1" x14ac:dyDescent="0.3">
      <c r="A268" s="162" t="s">
        <v>51</v>
      </c>
      <c r="B268" s="57">
        <v>18515</v>
      </c>
      <c r="C268" s="74">
        <v>22000</v>
      </c>
      <c r="D268" s="58">
        <v>22100</v>
      </c>
      <c r="E268" s="58">
        <v>22100</v>
      </c>
      <c r="G268" s="161"/>
    </row>
    <row r="269" spans="1:7" ht="15.75" thickBot="1" x14ac:dyDescent="0.3">
      <c r="A269" s="162" t="s">
        <v>52</v>
      </c>
      <c r="B269" s="57">
        <v>0</v>
      </c>
      <c r="C269" s="74">
        <v>0</v>
      </c>
      <c r="D269" s="58">
        <v>0</v>
      </c>
      <c r="E269" s="58">
        <v>0</v>
      </c>
      <c r="G269" s="161"/>
    </row>
    <row r="270" spans="1:7" ht="15.75" thickBot="1" x14ac:dyDescent="0.3">
      <c r="A270" s="160" t="s">
        <v>55</v>
      </c>
      <c r="B270" s="57">
        <f>B271+B272</f>
        <v>0</v>
      </c>
      <c r="C270" s="57">
        <f>C271+C272</f>
        <v>0</v>
      </c>
      <c r="D270" s="57">
        <f>D271+D272</f>
        <v>0</v>
      </c>
      <c r="E270" s="57">
        <f>E271+E272</f>
        <v>0</v>
      </c>
      <c r="G270" s="161"/>
    </row>
    <row r="271" spans="1:7" ht="15.75" thickBot="1" x14ac:dyDescent="0.3">
      <c r="A271" s="162" t="s">
        <v>51</v>
      </c>
      <c r="B271" s="58">
        <v>0</v>
      </c>
      <c r="C271" s="58">
        <v>0</v>
      </c>
      <c r="D271" s="58">
        <v>0</v>
      </c>
      <c r="E271" s="58">
        <v>0</v>
      </c>
      <c r="G271" s="161"/>
    </row>
    <row r="272" spans="1:7" ht="15.75" thickBot="1" x14ac:dyDescent="0.3">
      <c r="A272" s="162" t="s">
        <v>52</v>
      </c>
      <c r="B272" s="58">
        <v>0</v>
      </c>
      <c r="C272" s="58">
        <v>0</v>
      </c>
      <c r="D272" s="58">
        <v>0</v>
      </c>
      <c r="E272" s="58">
        <v>0</v>
      </c>
      <c r="G272" s="161"/>
    </row>
    <row r="273" spans="1:7" ht="15.75" thickBot="1" x14ac:dyDescent="0.3">
      <c r="A273" s="160" t="s">
        <v>56</v>
      </c>
      <c r="B273" s="57">
        <f>B274+B275</f>
        <v>0</v>
      </c>
      <c r="C273" s="57">
        <f>C274+C275</f>
        <v>0</v>
      </c>
      <c r="D273" s="57">
        <f>D274+D275</f>
        <v>0</v>
      </c>
      <c r="E273" s="57">
        <f>E274+E275</f>
        <v>0</v>
      </c>
      <c r="G273" s="161"/>
    </row>
    <row r="274" spans="1:7" ht="15.75" thickBot="1" x14ac:dyDescent="0.3">
      <c r="A274" s="162" t="s">
        <v>51</v>
      </c>
      <c r="B274" s="58">
        <v>0</v>
      </c>
      <c r="C274" s="58">
        <v>0</v>
      </c>
      <c r="D274" s="58">
        <v>0</v>
      </c>
      <c r="E274" s="58">
        <v>0</v>
      </c>
      <c r="G274" s="161"/>
    </row>
    <row r="275" spans="1:7" ht="15.75" thickBot="1" x14ac:dyDescent="0.3">
      <c r="A275" s="162" t="s">
        <v>52</v>
      </c>
      <c r="B275" s="58">
        <v>0</v>
      </c>
      <c r="C275" s="58">
        <v>0</v>
      </c>
      <c r="D275" s="58">
        <v>0</v>
      </c>
      <c r="E275" s="58">
        <v>0</v>
      </c>
      <c r="G275" s="161"/>
    </row>
    <row r="276" spans="1:7" ht="15.75" thickBot="1" x14ac:dyDescent="0.3">
      <c r="A276" s="160" t="s">
        <v>57</v>
      </c>
      <c r="B276" s="57">
        <f>B277+B278</f>
        <v>0</v>
      </c>
      <c r="C276" s="57">
        <f>C277+C278</f>
        <v>0</v>
      </c>
      <c r="D276" s="57">
        <f>D277+D278</f>
        <v>0</v>
      </c>
      <c r="E276" s="57">
        <f>E277+E278</f>
        <v>0</v>
      </c>
      <c r="G276" s="163"/>
    </row>
    <row r="277" spans="1:7" ht="15.75" thickBot="1" x14ac:dyDescent="0.3">
      <c r="A277" s="162" t="s">
        <v>51</v>
      </c>
      <c r="B277" s="58">
        <v>0</v>
      </c>
      <c r="C277" s="58">
        <v>0</v>
      </c>
      <c r="D277" s="58">
        <v>0</v>
      </c>
      <c r="E277" s="58">
        <v>0</v>
      </c>
      <c r="G277" s="163"/>
    </row>
    <row r="278" spans="1:7" ht="15.75" thickBot="1" x14ac:dyDescent="0.3">
      <c r="A278" s="162" t="s">
        <v>52</v>
      </c>
      <c r="B278" s="58">
        <v>0</v>
      </c>
      <c r="C278" s="58">
        <v>0</v>
      </c>
      <c r="D278" s="58">
        <v>0</v>
      </c>
      <c r="E278" s="58">
        <v>0</v>
      </c>
      <c r="G278" s="163"/>
    </row>
    <row r="279" spans="1:7" ht="15.75" thickBot="1" x14ac:dyDescent="0.3">
      <c r="A279" s="160" t="s">
        <v>58</v>
      </c>
      <c r="B279" s="57">
        <f>B280+B281</f>
        <v>0</v>
      </c>
      <c r="C279" s="57">
        <f>C280+C281</f>
        <v>0</v>
      </c>
      <c r="D279" s="57">
        <f>D280+D281</f>
        <v>0</v>
      </c>
      <c r="E279" s="57">
        <f>E280+E281</f>
        <v>0</v>
      </c>
      <c r="G279" s="161"/>
    </row>
    <row r="280" spans="1:7" ht="15.75" thickBot="1" x14ac:dyDescent="0.3">
      <c r="A280" s="162" t="s">
        <v>51</v>
      </c>
      <c r="B280" s="58">
        <v>0</v>
      </c>
      <c r="C280" s="58">
        <v>0</v>
      </c>
      <c r="D280" s="58">
        <v>0</v>
      </c>
      <c r="E280" s="58">
        <v>0</v>
      </c>
      <c r="G280" s="161"/>
    </row>
    <row r="281" spans="1:7" ht="15.75" thickBot="1" x14ac:dyDescent="0.3">
      <c r="A281" s="162" t="s">
        <v>52</v>
      </c>
      <c r="B281" s="58">
        <v>0</v>
      </c>
      <c r="C281" s="58">
        <v>0</v>
      </c>
      <c r="D281" s="58">
        <v>0</v>
      </c>
      <c r="E281" s="58">
        <v>0</v>
      </c>
      <c r="G281" s="161"/>
    </row>
    <row r="282" spans="1:7" ht="15.75" thickBot="1" x14ac:dyDescent="0.3">
      <c r="A282" s="154" t="s">
        <v>196</v>
      </c>
      <c r="B282" s="93">
        <f>B279+B276+B273+B270+B267+B264+B261</f>
        <v>18515</v>
      </c>
      <c r="C282" s="93">
        <f>C279+C276+C273+C270+C267+C264+C261</f>
        <v>22000</v>
      </c>
      <c r="D282" s="93">
        <f>D279+D276+D273+D270+D267+D264+D261</f>
        <v>22100</v>
      </c>
      <c r="E282" s="93">
        <f>E279+E276+E273+E270+E267+E264+E261</f>
        <v>22100</v>
      </c>
      <c r="G282" s="161"/>
    </row>
    <row r="283" spans="1:7" ht="15.75" thickBot="1" x14ac:dyDescent="0.3">
      <c r="A283" s="50" t="s">
        <v>60</v>
      </c>
      <c r="B283" s="52">
        <f>IF(B282-B253=0,0,"Error")</f>
        <v>0</v>
      </c>
      <c r="C283" s="52">
        <f>IF(C282-C253=0,0,"Error")</f>
        <v>0</v>
      </c>
      <c r="D283" s="52">
        <f>IF(D282-D253=0,0,"Error")</f>
        <v>0</v>
      </c>
      <c r="E283" s="52">
        <f>IF(E282-E253=0,0,"Error")</f>
        <v>0</v>
      </c>
      <c r="G283" s="161"/>
    </row>
    <row r="284" spans="1:7" ht="15.75" thickBot="1" x14ac:dyDescent="0.3">
      <c r="A284" s="944" t="s">
        <v>197</v>
      </c>
      <c r="B284" s="945"/>
      <c r="C284" s="945"/>
      <c r="D284" s="945"/>
      <c r="E284" s="946"/>
      <c r="G284" s="163"/>
    </row>
    <row r="285" spans="1:7" s="4" customFormat="1" ht="15.75" thickBot="1" x14ac:dyDescent="0.3">
      <c r="A285" s="944" t="s">
        <v>95</v>
      </c>
      <c r="B285" s="945"/>
      <c r="C285" s="945"/>
      <c r="D285" s="945"/>
      <c r="E285" s="946"/>
      <c r="G285" s="161"/>
    </row>
    <row r="286" spans="1:7" s="4" customFormat="1" ht="15.75" thickBot="1" x14ac:dyDescent="0.3">
      <c r="A286" s="85" t="s">
        <v>96</v>
      </c>
      <c r="B286" s="947" t="s">
        <v>198</v>
      </c>
      <c r="C286" s="948"/>
      <c r="D286" s="948"/>
      <c r="E286" s="949"/>
      <c r="G286" s="161"/>
    </row>
    <row r="287" spans="1:7" s="4" customFormat="1" ht="30.75" customHeight="1" thickBot="1" x14ac:dyDescent="0.3">
      <c r="A287" s="164" t="s">
        <v>35</v>
      </c>
      <c r="B287" s="950" t="s">
        <v>199</v>
      </c>
      <c r="C287" s="951"/>
      <c r="D287" s="952" t="s">
        <v>200</v>
      </c>
      <c r="E287" s="953"/>
    </row>
    <row r="288" spans="1:7" s="4" customFormat="1" ht="29.25" customHeight="1" thickBot="1" x14ac:dyDescent="0.3">
      <c r="A288" s="85" t="s">
        <v>38</v>
      </c>
      <c r="B288" s="930" t="s">
        <v>201</v>
      </c>
      <c r="C288" s="931"/>
      <c r="D288" s="931"/>
      <c r="E288" s="932"/>
      <c r="G288" s="161"/>
    </row>
    <row r="289" spans="1:7" s="4" customFormat="1" ht="15.75" thickBot="1" x14ac:dyDescent="0.3">
      <c r="A289" s="85" t="s">
        <v>40</v>
      </c>
      <c r="B289" s="954" t="s">
        <v>202</v>
      </c>
      <c r="C289" s="955"/>
      <c r="D289" s="955"/>
      <c r="E289" s="956"/>
      <c r="G289" s="165"/>
    </row>
    <row r="290" spans="1:7" s="4" customFormat="1" x14ac:dyDescent="0.25">
      <c r="A290" s="957"/>
      <c r="B290" s="166">
        <v>2020</v>
      </c>
      <c r="C290" s="166">
        <v>2021</v>
      </c>
      <c r="D290" s="166">
        <v>2022</v>
      </c>
      <c r="E290" s="166">
        <v>2023</v>
      </c>
      <c r="G290" s="165"/>
    </row>
    <row r="291" spans="1:7" s="4" customFormat="1" ht="15.75" thickBot="1" x14ac:dyDescent="0.3">
      <c r="A291" s="958"/>
      <c r="B291" s="167" t="s">
        <v>1</v>
      </c>
      <c r="C291" s="167" t="s">
        <v>16</v>
      </c>
      <c r="D291" s="167" t="s">
        <v>16</v>
      </c>
      <c r="E291" s="167" t="s">
        <v>16</v>
      </c>
      <c r="G291" s="165"/>
    </row>
    <row r="292" spans="1:7" s="4" customFormat="1" ht="15.75" thickBot="1" x14ac:dyDescent="0.3">
      <c r="A292" s="85" t="s">
        <v>42</v>
      </c>
      <c r="B292" s="146">
        <v>1</v>
      </c>
      <c r="C292" s="146"/>
      <c r="D292" s="146"/>
      <c r="E292" s="146">
        <v>0</v>
      </c>
      <c r="G292" s="165"/>
    </row>
    <row r="293" spans="1:7" s="4" customFormat="1" ht="15.75" thickBot="1" x14ac:dyDescent="0.3">
      <c r="A293" s="85" t="s">
        <v>43</v>
      </c>
      <c r="B293" s="146">
        <f>B311</f>
        <v>59881</v>
      </c>
      <c r="C293" s="146">
        <f>C311</f>
        <v>0</v>
      </c>
      <c r="D293" s="146">
        <f>D311</f>
        <v>0</v>
      </c>
      <c r="E293" s="146">
        <f>E311</f>
        <v>0</v>
      </c>
    </row>
    <row r="294" spans="1:7" s="4" customFormat="1" ht="15.75" thickBot="1" x14ac:dyDescent="0.3">
      <c r="A294" s="85" t="s">
        <v>44</v>
      </c>
      <c r="B294" s="146">
        <f>B293/B292</f>
        <v>59881</v>
      </c>
      <c r="C294" s="146"/>
      <c r="D294" s="146"/>
      <c r="E294" s="146"/>
    </row>
    <row r="295" spans="1:7" s="4" customFormat="1" ht="15.75" thickBot="1" x14ac:dyDescent="0.3">
      <c r="A295" s="85" t="s">
        <v>45</v>
      </c>
      <c r="B295" s="168" t="s">
        <v>46</v>
      </c>
      <c r="C295" s="169"/>
      <c r="D295" s="169"/>
      <c r="E295" s="169"/>
    </row>
    <row r="296" spans="1:7" s="4" customFormat="1" ht="15.75" thickBot="1" x14ac:dyDescent="0.3">
      <c r="A296" s="85" t="s">
        <v>47</v>
      </c>
      <c r="B296" s="168" t="s">
        <v>46</v>
      </c>
      <c r="C296" s="169"/>
      <c r="D296" s="169"/>
      <c r="E296" s="169"/>
    </row>
    <row r="297" spans="1:7" s="4" customFormat="1" ht="15.75" thickBot="1" x14ac:dyDescent="0.3">
      <c r="A297" s="85" t="s">
        <v>48</v>
      </c>
      <c r="B297" s="168" t="s">
        <v>46</v>
      </c>
      <c r="C297" s="169"/>
      <c r="D297" s="169"/>
      <c r="E297" s="169"/>
    </row>
    <row r="298" spans="1:7" s="4" customFormat="1" ht="15.75" customHeight="1" thickBot="1" x14ac:dyDescent="0.3">
      <c r="A298" s="950" t="s">
        <v>166</v>
      </c>
      <c r="B298" s="959"/>
      <c r="C298" s="959"/>
      <c r="D298" s="959"/>
      <c r="E298" s="951"/>
    </row>
    <row r="299" spans="1:7" s="4" customFormat="1" x14ac:dyDescent="0.25">
      <c r="A299" s="957"/>
      <c r="B299" s="166">
        <v>2020</v>
      </c>
      <c r="C299" s="166">
        <v>2021</v>
      </c>
      <c r="D299" s="166">
        <v>2022</v>
      </c>
      <c r="E299" s="166">
        <v>2023</v>
      </c>
    </row>
    <row r="300" spans="1:7" s="4" customFormat="1" ht="15.75" thickBot="1" x14ac:dyDescent="0.3">
      <c r="A300" s="958"/>
      <c r="B300" s="167" t="s">
        <v>1</v>
      </c>
      <c r="C300" s="167" t="s">
        <v>16</v>
      </c>
      <c r="D300" s="167" t="s">
        <v>16</v>
      </c>
      <c r="E300" s="167" t="s">
        <v>16</v>
      </c>
      <c r="F300" s="31"/>
    </row>
    <row r="301" spans="1:7" s="4" customFormat="1" ht="15.75" thickBot="1" x14ac:dyDescent="0.3">
      <c r="A301" s="81" t="s">
        <v>104</v>
      </c>
      <c r="B301" s="74">
        <f>B302+B303+B304+B305</f>
        <v>0</v>
      </c>
      <c r="C301" s="74">
        <f>C302+C303+C304+C305</f>
        <v>0</v>
      </c>
      <c r="D301" s="74">
        <f>D302+D303+D304+D305</f>
        <v>0</v>
      </c>
      <c r="E301" s="74">
        <f>E302+E303+E304+E305</f>
        <v>0</v>
      </c>
    </row>
    <row r="302" spans="1:7" s="4" customFormat="1" ht="15.75" thickBot="1" x14ac:dyDescent="0.3">
      <c r="A302" s="82" t="s">
        <v>203</v>
      </c>
      <c r="B302" s="74"/>
      <c r="C302" s="74">
        <v>0</v>
      </c>
      <c r="D302" s="74">
        <v>0</v>
      </c>
      <c r="E302" s="74">
        <v>0</v>
      </c>
    </row>
    <row r="303" spans="1:7" s="4" customFormat="1" ht="15.75" thickBot="1" x14ac:dyDescent="0.3">
      <c r="A303" s="82" t="s">
        <v>105</v>
      </c>
      <c r="B303" s="74">
        <v>0</v>
      </c>
      <c r="C303" s="74">
        <v>0</v>
      </c>
      <c r="D303" s="74">
        <v>0</v>
      </c>
      <c r="E303" s="74">
        <v>0</v>
      </c>
    </row>
    <row r="304" spans="1:7" s="4" customFormat="1" ht="15.75" thickBot="1" x14ac:dyDescent="0.3">
      <c r="A304" s="82" t="s">
        <v>204</v>
      </c>
      <c r="B304" s="74">
        <v>0</v>
      </c>
      <c r="C304" s="74">
        <v>0</v>
      </c>
      <c r="D304" s="74">
        <v>0</v>
      </c>
      <c r="E304" s="74">
        <v>0</v>
      </c>
    </row>
    <row r="305" spans="1:5" s="4" customFormat="1" ht="15.75" thickBot="1" x14ac:dyDescent="0.3">
      <c r="A305" s="82" t="s">
        <v>205</v>
      </c>
      <c r="B305" s="74">
        <v>0</v>
      </c>
      <c r="C305" s="74">
        <v>0</v>
      </c>
      <c r="D305" s="74">
        <v>0</v>
      </c>
      <c r="E305" s="74">
        <v>0</v>
      </c>
    </row>
    <row r="306" spans="1:5" s="4" customFormat="1" ht="15.75" thickBot="1" x14ac:dyDescent="0.3">
      <c r="A306" s="81" t="s">
        <v>108</v>
      </c>
      <c r="B306" s="74">
        <f>B307+B308+B309+B310</f>
        <v>59881</v>
      </c>
      <c r="C306" s="74">
        <f>C307+C308+C309+C310</f>
        <v>0</v>
      </c>
      <c r="D306" s="74">
        <f>D307+D308+D309+D310</f>
        <v>0</v>
      </c>
      <c r="E306" s="74">
        <f>E307+E308+E309+E310</f>
        <v>0</v>
      </c>
    </row>
    <row r="307" spans="1:5" s="4" customFormat="1" ht="15.75" thickBot="1" x14ac:dyDescent="0.3">
      <c r="A307" s="82" t="s">
        <v>203</v>
      </c>
      <c r="B307" s="74">
        <v>59881</v>
      </c>
      <c r="C307" s="74">
        <v>0</v>
      </c>
      <c r="D307" s="74">
        <v>0</v>
      </c>
      <c r="E307" s="74">
        <v>0</v>
      </c>
    </row>
    <row r="308" spans="1:5" s="4" customFormat="1" ht="15.75" thickBot="1" x14ac:dyDescent="0.3">
      <c r="A308" s="82" t="s">
        <v>105</v>
      </c>
      <c r="B308" s="74">
        <v>0</v>
      </c>
      <c r="C308" s="74">
        <v>0</v>
      </c>
      <c r="D308" s="74">
        <v>0</v>
      </c>
      <c r="E308" s="74">
        <v>0</v>
      </c>
    </row>
    <row r="309" spans="1:5" s="4" customFormat="1" ht="15.75" thickBot="1" x14ac:dyDescent="0.3">
      <c r="A309" s="82" t="s">
        <v>204</v>
      </c>
      <c r="B309" s="74">
        <v>0</v>
      </c>
      <c r="C309" s="74">
        <v>0</v>
      </c>
      <c r="D309" s="74">
        <v>0</v>
      </c>
      <c r="E309" s="74">
        <v>0</v>
      </c>
    </row>
    <row r="310" spans="1:5" s="4" customFormat="1" ht="15.75" thickBot="1" x14ac:dyDescent="0.3">
      <c r="A310" s="82" t="s">
        <v>205</v>
      </c>
      <c r="B310" s="74">
        <v>0</v>
      </c>
      <c r="C310" s="74">
        <v>0</v>
      </c>
      <c r="D310" s="74">
        <v>0</v>
      </c>
      <c r="E310" s="74">
        <v>0</v>
      </c>
    </row>
    <row r="311" spans="1:5" s="4" customFormat="1" ht="15.75" thickBot="1" x14ac:dyDescent="0.3">
      <c r="A311" s="154" t="s">
        <v>59</v>
      </c>
      <c r="B311" s="170">
        <f>B306+B301</f>
        <v>59881</v>
      </c>
      <c r="C311" s="170">
        <f>C306+C301</f>
        <v>0</v>
      </c>
      <c r="D311" s="170">
        <f>D306+D301</f>
        <v>0</v>
      </c>
      <c r="E311" s="170">
        <f>E306+E301</f>
        <v>0</v>
      </c>
    </row>
    <row r="312" spans="1:5" s="4" customFormat="1" ht="23.25" thickBot="1" x14ac:dyDescent="0.3">
      <c r="A312" s="171" t="s">
        <v>206</v>
      </c>
      <c r="B312" s="172"/>
      <c r="C312" s="173"/>
      <c r="D312" s="173"/>
      <c r="E312" s="174"/>
    </row>
    <row r="313" spans="1:5" s="4" customFormat="1" ht="15.75" thickBot="1" x14ac:dyDescent="0.3">
      <c r="A313" s="85" t="s">
        <v>96</v>
      </c>
      <c r="B313" s="960" t="s">
        <v>207</v>
      </c>
      <c r="C313" s="961"/>
      <c r="D313" s="961"/>
      <c r="E313" s="962"/>
    </row>
    <row r="314" spans="1:5" s="4" customFormat="1" ht="15.75" customHeight="1" thickBot="1" x14ac:dyDescent="0.3">
      <c r="A314" s="164" t="s">
        <v>61</v>
      </c>
      <c r="B314" s="927" t="s">
        <v>208</v>
      </c>
      <c r="C314" s="929"/>
      <c r="D314" s="175" t="s">
        <v>200</v>
      </c>
      <c r="E314" s="176"/>
    </row>
    <row r="315" spans="1:5" s="4" customFormat="1" ht="15.75" customHeight="1" thickBot="1" x14ac:dyDescent="0.3">
      <c r="A315" s="85" t="s">
        <v>38</v>
      </c>
      <c r="B315" s="930" t="s">
        <v>209</v>
      </c>
      <c r="C315" s="931"/>
      <c r="D315" s="931"/>
      <c r="E315" s="932"/>
    </row>
    <row r="316" spans="1:5" s="4" customFormat="1" ht="15.75" thickBot="1" x14ac:dyDescent="0.3">
      <c r="A316" s="85" t="s">
        <v>40</v>
      </c>
      <c r="B316" s="954" t="s">
        <v>202</v>
      </c>
      <c r="C316" s="955"/>
      <c r="D316" s="955"/>
      <c r="E316" s="956"/>
    </row>
    <row r="317" spans="1:5" s="4" customFormat="1" x14ac:dyDescent="0.25">
      <c r="A317" s="957"/>
      <c r="B317" s="166">
        <v>2020</v>
      </c>
      <c r="C317" s="166">
        <v>2021</v>
      </c>
      <c r="D317" s="166">
        <v>2022</v>
      </c>
      <c r="E317" s="166">
        <v>2023</v>
      </c>
    </row>
    <row r="318" spans="1:5" s="4" customFormat="1" ht="15.75" thickBot="1" x14ac:dyDescent="0.3">
      <c r="A318" s="958"/>
      <c r="B318" s="167" t="s">
        <v>1</v>
      </c>
      <c r="C318" s="167" t="s">
        <v>16</v>
      </c>
      <c r="D318" s="167" t="s">
        <v>16</v>
      </c>
      <c r="E318" s="167" t="s">
        <v>16</v>
      </c>
    </row>
    <row r="319" spans="1:5" s="4" customFormat="1" ht="15.75" thickBot="1" x14ac:dyDescent="0.3">
      <c r="A319" s="85" t="s">
        <v>42</v>
      </c>
      <c r="B319" s="146">
        <v>1</v>
      </c>
      <c r="C319" s="146">
        <v>1</v>
      </c>
      <c r="D319" s="146">
        <v>1</v>
      </c>
      <c r="E319" s="146">
        <v>1</v>
      </c>
    </row>
    <row r="320" spans="1:5" s="4" customFormat="1" ht="15.75" thickBot="1" x14ac:dyDescent="0.3">
      <c r="A320" s="85" t="s">
        <v>43</v>
      </c>
      <c r="B320" s="146">
        <f>B338</f>
        <v>16300</v>
      </c>
      <c r="C320" s="146">
        <f>C338</f>
        <v>4500</v>
      </c>
      <c r="D320" s="146">
        <f>D338</f>
        <v>4000</v>
      </c>
      <c r="E320" s="146">
        <f>E338</f>
        <v>500</v>
      </c>
    </row>
    <row r="321" spans="1:5" s="4" customFormat="1" ht="15.75" thickBot="1" x14ac:dyDescent="0.3">
      <c r="A321" s="85" t="s">
        <v>44</v>
      </c>
      <c r="B321" s="146">
        <f>B320/B319</f>
        <v>16300</v>
      </c>
      <c r="C321" s="146">
        <f>C320/C319</f>
        <v>4500</v>
      </c>
      <c r="D321" s="146">
        <f>D320/D319</f>
        <v>4000</v>
      </c>
      <c r="E321" s="146">
        <f>E320/E319</f>
        <v>500</v>
      </c>
    </row>
    <row r="322" spans="1:5" s="4" customFormat="1" ht="15.75" thickBot="1" x14ac:dyDescent="0.3">
      <c r="A322" s="85" t="s">
        <v>45</v>
      </c>
      <c r="B322" s="168" t="s">
        <v>46</v>
      </c>
      <c r="C322" s="169">
        <f t="shared" ref="C322:E324" si="4">C319/B319-1</f>
        <v>0</v>
      </c>
      <c r="D322" s="169">
        <f t="shared" si="4"/>
        <v>0</v>
      </c>
      <c r="E322" s="169">
        <f t="shared" si="4"/>
        <v>0</v>
      </c>
    </row>
    <row r="323" spans="1:5" s="4" customFormat="1" ht="15.75" thickBot="1" x14ac:dyDescent="0.3">
      <c r="A323" s="85" t="s">
        <v>47</v>
      </c>
      <c r="B323" s="168" t="s">
        <v>46</v>
      </c>
      <c r="C323" s="169">
        <f t="shared" si="4"/>
        <v>-0.7239263803680982</v>
      </c>
      <c r="D323" s="169">
        <f t="shared" si="4"/>
        <v>-0.11111111111111116</v>
      </c>
      <c r="E323" s="169">
        <f t="shared" si="4"/>
        <v>-0.875</v>
      </c>
    </row>
    <row r="324" spans="1:5" s="4" customFormat="1" ht="15.75" thickBot="1" x14ac:dyDescent="0.3">
      <c r="A324" s="85" t="s">
        <v>48</v>
      </c>
      <c r="B324" s="168" t="s">
        <v>46</v>
      </c>
      <c r="C324" s="169">
        <f t="shared" si="4"/>
        <v>-0.7239263803680982</v>
      </c>
      <c r="D324" s="169">
        <f t="shared" si="4"/>
        <v>-0.11111111111111116</v>
      </c>
      <c r="E324" s="169">
        <f t="shared" si="4"/>
        <v>-0.875</v>
      </c>
    </row>
    <row r="325" spans="1:5" s="4" customFormat="1" ht="15.75" customHeight="1" thickBot="1" x14ac:dyDescent="0.3">
      <c r="A325" s="950" t="s">
        <v>210</v>
      </c>
      <c r="B325" s="959"/>
      <c r="C325" s="959"/>
      <c r="D325" s="959"/>
      <c r="E325" s="951"/>
    </row>
    <row r="326" spans="1:5" s="4" customFormat="1" x14ac:dyDescent="0.25">
      <c r="A326" s="957"/>
      <c r="B326" s="166">
        <v>2020</v>
      </c>
      <c r="C326" s="166">
        <v>2021</v>
      </c>
      <c r="D326" s="166">
        <v>2022</v>
      </c>
      <c r="E326" s="166">
        <v>2023</v>
      </c>
    </row>
    <row r="327" spans="1:5" s="4" customFormat="1" ht="15.75" thickBot="1" x14ac:dyDescent="0.3">
      <c r="A327" s="958"/>
      <c r="B327" s="167" t="s">
        <v>1</v>
      </c>
      <c r="C327" s="167" t="s">
        <v>16</v>
      </c>
      <c r="D327" s="167" t="s">
        <v>16</v>
      </c>
      <c r="E327" s="167" t="s">
        <v>16</v>
      </c>
    </row>
    <row r="328" spans="1:5" s="4" customFormat="1" ht="15.75" thickBot="1" x14ac:dyDescent="0.3">
      <c r="A328" s="81" t="s">
        <v>104</v>
      </c>
      <c r="B328" s="74">
        <f>B329+B330+B331+B332</f>
        <v>0</v>
      </c>
      <c r="C328" s="74">
        <f>C329+C330+C331+C332</f>
        <v>0</v>
      </c>
      <c r="D328" s="74">
        <f>D329+D330+D331+D332</f>
        <v>0</v>
      </c>
      <c r="E328" s="74">
        <f>E329+E330+E331+E332</f>
        <v>0</v>
      </c>
    </row>
    <row r="329" spans="1:5" s="4" customFormat="1" ht="15.75" thickBot="1" x14ac:dyDescent="0.3">
      <c r="A329" s="82" t="s">
        <v>203</v>
      </c>
      <c r="B329" s="74">
        <v>0</v>
      </c>
      <c r="C329" s="74">
        <v>0</v>
      </c>
      <c r="D329" s="74">
        <v>0</v>
      </c>
      <c r="E329" s="74">
        <v>0</v>
      </c>
    </row>
    <row r="330" spans="1:5" s="4" customFormat="1" ht="15.75" thickBot="1" x14ac:dyDescent="0.3">
      <c r="A330" s="82" t="s">
        <v>105</v>
      </c>
      <c r="B330" s="74">
        <v>0</v>
      </c>
      <c r="C330" s="74">
        <v>0</v>
      </c>
      <c r="D330" s="74">
        <v>0</v>
      </c>
      <c r="E330" s="74">
        <v>0</v>
      </c>
    </row>
    <row r="331" spans="1:5" s="4" customFormat="1" ht="15.75" thickBot="1" x14ac:dyDescent="0.3">
      <c r="A331" s="82" t="s">
        <v>204</v>
      </c>
      <c r="B331" s="74">
        <v>0</v>
      </c>
      <c r="C331" s="74">
        <v>0</v>
      </c>
      <c r="D331" s="74">
        <v>0</v>
      </c>
      <c r="E331" s="74">
        <v>0</v>
      </c>
    </row>
    <row r="332" spans="1:5" s="4" customFormat="1" ht="15.75" thickBot="1" x14ac:dyDescent="0.3">
      <c r="A332" s="82" t="s">
        <v>205</v>
      </c>
      <c r="B332" s="74">
        <v>0</v>
      </c>
      <c r="C332" s="74">
        <v>0</v>
      </c>
      <c r="D332" s="74">
        <v>0</v>
      </c>
      <c r="E332" s="74">
        <v>0</v>
      </c>
    </row>
    <row r="333" spans="1:5" s="4" customFormat="1" ht="15.75" thickBot="1" x14ac:dyDescent="0.3">
      <c r="A333" s="81" t="s">
        <v>108</v>
      </c>
      <c r="B333" s="74">
        <f>B334+B335+B336+B337</f>
        <v>16300</v>
      </c>
      <c r="C333" s="74">
        <f>C334+C335+C336+C337</f>
        <v>4500</v>
      </c>
      <c r="D333" s="74">
        <f>D334+D335+D336+D337</f>
        <v>4000</v>
      </c>
      <c r="E333" s="74">
        <f>E334+E335+E336+E337</f>
        <v>500</v>
      </c>
    </row>
    <row r="334" spans="1:5" s="4" customFormat="1" ht="15.75" thickBot="1" x14ac:dyDescent="0.3">
      <c r="A334" s="82" t="s">
        <v>203</v>
      </c>
      <c r="B334" s="73">
        <v>16300</v>
      </c>
      <c r="C334" s="74">
        <v>4500</v>
      </c>
      <c r="D334" s="74">
        <v>4000</v>
      </c>
      <c r="E334" s="74">
        <v>500</v>
      </c>
    </row>
    <row r="335" spans="1:5" s="4" customFormat="1" ht="15.75" thickBot="1" x14ac:dyDescent="0.3">
      <c r="A335" s="82" t="s">
        <v>105</v>
      </c>
      <c r="B335" s="74">
        <v>0</v>
      </c>
      <c r="C335" s="74">
        <v>0</v>
      </c>
      <c r="D335" s="74">
        <v>0</v>
      </c>
      <c r="E335" s="74">
        <v>0</v>
      </c>
    </row>
    <row r="336" spans="1:5" s="4" customFormat="1" ht="15.75" thickBot="1" x14ac:dyDescent="0.3">
      <c r="A336" s="82" t="s">
        <v>204</v>
      </c>
      <c r="B336" s="74">
        <v>0</v>
      </c>
      <c r="C336" s="74">
        <v>0</v>
      </c>
      <c r="D336" s="74">
        <v>0</v>
      </c>
      <c r="E336" s="74">
        <v>0</v>
      </c>
    </row>
    <row r="337" spans="1:5" s="4" customFormat="1" ht="15.75" thickBot="1" x14ac:dyDescent="0.3">
      <c r="A337" s="82" t="s">
        <v>205</v>
      </c>
      <c r="B337" s="74">
        <v>0</v>
      </c>
      <c r="C337" s="74">
        <v>0</v>
      </c>
      <c r="D337" s="74">
        <v>0</v>
      </c>
      <c r="E337" s="74">
        <v>0</v>
      </c>
    </row>
    <row r="338" spans="1:5" s="4" customFormat="1" ht="15.75" thickBot="1" x14ac:dyDescent="0.3">
      <c r="A338" s="177" t="s">
        <v>67</v>
      </c>
      <c r="B338" s="170">
        <f>B333+B328</f>
        <v>16300</v>
      </c>
      <c r="C338" s="170">
        <f>C333+C328</f>
        <v>4500</v>
      </c>
      <c r="D338" s="170">
        <f>D333+D328</f>
        <v>4000</v>
      </c>
      <c r="E338" s="170">
        <f>E333+E328</f>
        <v>500</v>
      </c>
    </row>
    <row r="339" spans="1:5" s="4" customFormat="1" ht="23.25" thickBot="1" x14ac:dyDescent="0.3">
      <c r="A339" s="178" t="s">
        <v>211</v>
      </c>
      <c r="B339" s="173"/>
      <c r="C339" s="173"/>
      <c r="D339" s="173"/>
      <c r="E339" s="174"/>
    </row>
    <row r="340" spans="1:5" s="4" customFormat="1" ht="15.75" customHeight="1" thickBot="1" x14ac:dyDescent="0.3">
      <c r="A340" s="85" t="s">
        <v>96</v>
      </c>
      <c r="B340" s="960" t="s">
        <v>207</v>
      </c>
      <c r="C340" s="961"/>
      <c r="D340" s="961"/>
      <c r="E340" s="962"/>
    </row>
    <row r="341" spans="1:5" s="4" customFormat="1" ht="45.75" customHeight="1" thickBot="1" x14ac:dyDescent="0.3">
      <c r="A341" s="164" t="s">
        <v>68</v>
      </c>
      <c r="B341" s="927" t="s">
        <v>212</v>
      </c>
      <c r="C341" s="929"/>
      <c r="D341" s="175" t="s">
        <v>200</v>
      </c>
      <c r="E341" s="176"/>
    </row>
    <row r="342" spans="1:5" s="4" customFormat="1" ht="22.5" customHeight="1" thickBot="1" x14ac:dyDescent="0.3">
      <c r="A342" s="85" t="s">
        <v>38</v>
      </c>
      <c r="B342" s="930" t="s">
        <v>213</v>
      </c>
      <c r="C342" s="931"/>
      <c r="D342" s="931"/>
      <c r="E342" s="932"/>
    </row>
    <row r="343" spans="1:5" s="4" customFormat="1" ht="15.75" thickBot="1" x14ac:dyDescent="0.3">
      <c r="A343" s="85" t="s">
        <v>40</v>
      </c>
      <c r="B343" s="954" t="s">
        <v>202</v>
      </c>
      <c r="C343" s="955"/>
      <c r="D343" s="955"/>
      <c r="E343" s="956"/>
    </row>
    <row r="344" spans="1:5" s="4" customFormat="1" x14ac:dyDescent="0.25">
      <c r="A344" s="957"/>
      <c r="B344" s="166">
        <v>2020</v>
      </c>
      <c r="C344" s="166">
        <v>2021</v>
      </c>
      <c r="D344" s="166">
        <v>2022</v>
      </c>
      <c r="E344" s="166">
        <v>2023</v>
      </c>
    </row>
    <row r="345" spans="1:5" s="4" customFormat="1" ht="15.75" thickBot="1" x14ac:dyDescent="0.3">
      <c r="A345" s="958"/>
      <c r="B345" s="167" t="s">
        <v>1</v>
      </c>
      <c r="C345" s="167" t="s">
        <v>16</v>
      </c>
      <c r="D345" s="167" t="s">
        <v>16</v>
      </c>
      <c r="E345" s="167" t="s">
        <v>16</v>
      </c>
    </row>
    <row r="346" spans="1:5" s="4" customFormat="1" ht="15.75" thickBot="1" x14ac:dyDescent="0.3">
      <c r="A346" s="85" t="s">
        <v>42</v>
      </c>
      <c r="B346" s="146">
        <v>1</v>
      </c>
      <c r="C346" s="146"/>
      <c r="D346" s="146"/>
      <c r="E346" s="146"/>
    </row>
    <row r="347" spans="1:5" s="4" customFormat="1" ht="15.75" thickBot="1" x14ac:dyDescent="0.3">
      <c r="A347" s="85" t="s">
        <v>43</v>
      </c>
      <c r="B347" s="146">
        <f>B361</f>
        <v>900</v>
      </c>
      <c r="C347" s="146">
        <f>C361</f>
        <v>0</v>
      </c>
      <c r="D347" s="146">
        <f>D361</f>
        <v>0</v>
      </c>
      <c r="E347" s="146">
        <f>E361</f>
        <v>0</v>
      </c>
    </row>
    <row r="348" spans="1:5" s="4" customFormat="1" ht="15.75" thickBot="1" x14ac:dyDescent="0.3">
      <c r="A348" s="85" t="s">
        <v>44</v>
      </c>
      <c r="B348" s="146"/>
      <c r="C348" s="146"/>
      <c r="D348" s="146"/>
      <c r="E348" s="146"/>
    </row>
    <row r="349" spans="1:5" s="4" customFormat="1" ht="15.75" thickBot="1" x14ac:dyDescent="0.3">
      <c r="A349" s="85" t="s">
        <v>45</v>
      </c>
      <c r="B349" s="168" t="s">
        <v>46</v>
      </c>
      <c r="C349" s="169"/>
      <c r="D349" s="169"/>
      <c r="E349" s="169"/>
    </row>
    <row r="350" spans="1:5" s="4" customFormat="1" ht="15.75" thickBot="1" x14ac:dyDescent="0.3">
      <c r="A350" s="85" t="s">
        <v>47</v>
      </c>
      <c r="B350" s="168" t="s">
        <v>46</v>
      </c>
      <c r="C350" s="169"/>
      <c r="D350" s="169"/>
      <c r="E350" s="169"/>
    </row>
    <row r="351" spans="1:5" s="4" customFormat="1" ht="15.75" thickBot="1" x14ac:dyDescent="0.3">
      <c r="A351" s="85" t="s">
        <v>48</v>
      </c>
      <c r="B351" s="168" t="s">
        <v>46</v>
      </c>
      <c r="C351" s="169"/>
      <c r="D351" s="169"/>
      <c r="E351" s="169"/>
    </row>
    <row r="352" spans="1:5" s="4" customFormat="1" ht="15.75" customHeight="1" thickBot="1" x14ac:dyDescent="0.3">
      <c r="A352" s="950" t="s">
        <v>214</v>
      </c>
      <c r="B352" s="959"/>
      <c r="C352" s="959"/>
      <c r="D352" s="959"/>
      <c r="E352" s="951"/>
    </row>
    <row r="353" spans="1:5" s="4" customFormat="1" x14ac:dyDescent="0.25">
      <c r="A353" s="957"/>
      <c r="B353" s="166">
        <v>2020</v>
      </c>
      <c r="C353" s="166">
        <v>2021</v>
      </c>
      <c r="D353" s="166">
        <v>2022</v>
      </c>
      <c r="E353" s="166">
        <v>2023</v>
      </c>
    </row>
    <row r="354" spans="1:5" s="4" customFormat="1" ht="15.75" thickBot="1" x14ac:dyDescent="0.3">
      <c r="A354" s="958"/>
      <c r="B354" s="167" t="s">
        <v>1</v>
      </c>
      <c r="C354" s="167" t="s">
        <v>16</v>
      </c>
      <c r="D354" s="167" t="s">
        <v>16</v>
      </c>
      <c r="E354" s="167" t="s">
        <v>16</v>
      </c>
    </row>
    <row r="355" spans="1:5" s="4" customFormat="1" ht="15.75" thickBot="1" x14ac:dyDescent="0.3">
      <c r="A355" s="81" t="s">
        <v>104</v>
      </c>
      <c r="B355" s="179">
        <v>0</v>
      </c>
      <c r="C355" s="74">
        <v>0</v>
      </c>
      <c r="D355" s="74">
        <v>0</v>
      </c>
      <c r="E355" s="74">
        <v>0</v>
      </c>
    </row>
    <row r="356" spans="1:5" s="4" customFormat="1" ht="15.75" thickBot="1" x14ac:dyDescent="0.3">
      <c r="A356" s="81" t="s">
        <v>108</v>
      </c>
      <c r="B356" s="73">
        <f>SUM(B357:B360)</f>
        <v>900</v>
      </c>
      <c r="C356" s="73">
        <f>SUM(C357:C360)</f>
        <v>0</v>
      </c>
      <c r="D356" s="73">
        <f>SUM(D357:D360)</f>
        <v>0</v>
      </c>
      <c r="E356" s="73">
        <f>SUM(E357:E360)</f>
        <v>0</v>
      </c>
    </row>
    <row r="357" spans="1:5" s="4" customFormat="1" ht="15.75" thickBot="1" x14ac:dyDescent="0.3">
      <c r="A357" s="82" t="s">
        <v>51</v>
      </c>
      <c r="B357" s="73">
        <v>900</v>
      </c>
      <c r="C357" s="74">
        <v>0</v>
      </c>
      <c r="D357" s="74">
        <v>0</v>
      </c>
      <c r="E357" s="74">
        <v>0</v>
      </c>
    </row>
    <row r="358" spans="1:5" s="4" customFormat="1" ht="15.75" thickBot="1" x14ac:dyDescent="0.3">
      <c r="A358" s="82" t="s">
        <v>105</v>
      </c>
      <c r="B358" s="180"/>
      <c r="C358" s="74">
        <v>0</v>
      </c>
      <c r="D358" s="74">
        <v>0</v>
      </c>
      <c r="E358" s="74">
        <v>0</v>
      </c>
    </row>
    <row r="359" spans="1:5" s="4" customFormat="1" ht="15.75" thickBot="1" x14ac:dyDescent="0.3">
      <c r="A359" s="82" t="s">
        <v>106</v>
      </c>
      <c r="B359" s="180"/>
      <c r="C359" s="74">
        <v>0</v>
      </c>
      <c r="D359" s="74">
        <v>0</v>
      </c>
      <c r="E359" s="74">
        <v>0</v>
      </c>
    </row>
    <row r="360" spans="1:5" s="4" customFormat="1" ht="15.75" thickBot="1" x14ac:dyDescent="0.3">
      <c r="A360" s="82" t="s">
        <v>107</v>
      </c>
      <c r="B360" s="180"/>
      <c r="C360" s="74">
        <v>0</v>
      </c>
      <c r="D360" s="74">
        <v>0</v>
      </c>
      <c r="E360" s="74">
        <v>0</v>
      </c>
    </row>
    <row r="361" spans="1:5" s="4" customFormat="1" ht="15.75" thickBot="1" x14ac:dyDescent="0.3">
      <c r="A361" s="154" t="s">
        <v>215</v>
      </c>
      <c r="B361" s="170">
        <f>B356+B355</f>
        <v>900</v>
      </c>
      <c r="C361" s="170">
        <f>C356+C355</f>
        <v>0</v>
      </c>
      <c r="D361" s="170">
        <f>D356+D355</f>
        <v>0</v>
      </c>
      <c r="E361" s="170">
        <f>E356+E355</f>
        <v>0</v>
      </c>
    </row>
    <row r="362" spans="1:5" s="4" customFormat="1" ht="15.75" thickBot="1" x14ac:dyDescent="0.3">
      <c r="A362" s="181" t="s">
        <v>216</v>
      </c>
      <c r="B362" s="172"/>
      <c r="C362" s="173"/>
      <c r="D362" s="173"/>
      <c r="E362" s="174"/>
    </row>
    <row r="363" spans="1:5" s="4" customFormat="1" ht="15.75" customHeight="1" thickBot="1" x14ac:dyDescent="0.3">
      <c r="A363" s="85" t="s">
        <v>96</v>
      </c>
      <c r="B363" s="960" t="s">
        <v>207</v>
      </c>
      <c r="C363" s="961"/>
      <c r="D363" s="961"/>
      <c r="E363" s="962"/>
    </row>
    <row r="364" spans="1:5" s="4" customFormat="1" ht="45.75" customHeight="1" thickBot="1" x14ac:dyDescent="0.3">
      <c r="A364" s="164" t="s">
        <v>75</v>
      </c>
      <c r="B364" s="927" t="s">
        <v>217</v>
      </c>
      <c r="C364" s="929"/>
      <c r="D364" s="175" t="s">
        <v>200</v>
      </c>
      <c r="E364" s="176"/>
    </row>
    <row r="365" spans="1:5" s="4" customFormat="1" ht="15.75" customHeight="1" thickBot="1" x14ac:dyDescent="0.3">
      <c r="A365" s="85" t="s">
        <v>38</v>
      </c>
      <c r="B365" s="930" t="s">
        <v>218</v>
      </c>
      <c r="C365" s="931"/>
      <c r="D365" s="931"/>
      <c r="E365" s="932"/>
    </row>
    <row r="366" spans="1:5" s="4" customFormat="1" ht="15.75" thickBot="1" x14ac:dyDescent="0.3">
      <c r="A366" s="85" t="s">
        <v>40</v>
      </c>
      <c r="B366" s="954" t="s">
        <v>202</v>
      </c>
      <c r="C366" s="955"/>
      <c r="D366" s="955"/>
      <c r="E366" s="956"/>
    </row>
    <row r="367" spans="1:5" s="4" customFormat="1" x14ac:dyDescent="0.25">
      <c r="A367" s="957"/>
      <c r="B367" s="166">
        <v>2020</v>
      </c>
      <c r="C367" s="166">
        <v>2021</v>
      </c>
      <c r="D367" s="166">
        <v>2022</v>
      </c>
      <c r="E367" s="166">
        <v>2023</v>
      </c>
    </row>
    <row r="368" spans="1:5" s="4" customFormat="1" ht="15.75" thickBot="1" x14ac:dyDescent="0.3">
      <c r="A368" s="958"/>
      <c r="B368" s="167" t="s">
        <v>1</v>
      </c>
      <c r="C368" s="167" t="s">
        <v>16</v>
      </c>
      <c r="D368" s="167" t="s">
        <v>16</v>
      </c>
      <c r="E368" s="167" t="s">
        <v>16</v>
      </c>
    </row>
    <row r="369" spans="1:5" s="4" customFormat="1" ht="15.75" thickBot="1" x14ac:dyDescent="0.3">
      <c r="A369" s="85" t="s">
        <v>42</v>
      </c>
      <c r="B369" s="146">
        <v>1</v>
      </c>
      <c r="C369" s="146"/>
      <c r="D369" s="146"/>
      <c r="E369" s="146"/>
    </row>
    <row r="370" spans="1:5" s="4" customFormat="1" ht="15.75" thickBot="1" x14ac:dyDescent="0.3">
      <c r="A370" s="85" t="s">
        <v>43</v>
      </c>
      <c r="B370" s="146">
        <f>B384</f>
        <v>5770</v>
      </c>
      <c r="C370" s="146">
        <f>C384</f>
        <v>8920</v>
      </c>
      <c r="D370" s="146">
        <f>D384</f>
        <v>0</v>
      </c>
      <c r="E370" s="146">
        <f>E384</f>
        <v>0</v>
      </c>
    </row>
    <row r="371" spans="1:5" s="4" customFormat="1" ht="15.75" thickBot="1" x14ac:dyDescent="0.3">
      <c r="A371" s="85" t="s">
        <v>44</v>
      </c>
      <c r="B371" s="146"/>
      <c r="C371" s="146"/>
      <c r="D371" s="146"/>
      <c r="E371" s="146"/>
    </row>
    <row r="372" spans="1:5" s="4" customFormat="1" ht="15.75" thickBot="1" x14ac:dyDescent="0.3">
      <c r="A372" s="85" t="s">
        <v>45</v>
      </c>
      <c r="B372" s="168" t="s">
        <v>46</v>
      </c>
      <c r="C372" s="169"/>
      <c r="D372" s="169"/>
      <c r="E372" s="169"/>
    </row>
    <row r="373" spans="1:5" s="4" customFormat="1" ht="15.75" thickBot="1" x14ac:dyDescent="0.3">
      <c r="A373" s="85" t="s">
        <v>47</v>
      </c>
      <c r="B373" s="168" t="s">
        <v>46</v>
      </c>
      <c r="C373" s="169"/>
      <c r="D373" s="169"/>
      <c r="E373" s="169"/>
    </row>
    <row r="374" spans="1:5" s="4" customFormat="1" ht="15.75" thickBot="1" x14ac:dyDescent="0.3">
      <c r="A374" s="85" t="s">
        <v>48</v>
      </c>
      <c r="B374" s="168" t="s">
        <v>46</v>
      </c>
      <c r="C374" s="169"/>
      <c r="D374" s="169"/>
      <c r="E374" s="169"/>
    </row>
    <row r="375" spans="1:5" s="4" customFormat="1" ht="15.75" customHeight="1" thickBot="1" x14ac:dyDescent="0.3">
      <c r="A375" s="950" t="s">
        <v>219</v>
      </c>
      <c r="B375" s="959"/>
      <c r="C375" s="959"/>
      <c r="D375" s="959"/>
      <c r="E375" s="951"/>
    </row>
    <row r="376" spans="1:5" s="4" customFormat="1" x14ac:dyDescent="0.25">
      <c r="A376" s="957"/>
      <c r="B376" s="166">
        <v>2020</v>
      </c>
      <c r="C376" s="166">
        <v>2021</v>
      </c>
      <c r="D376" s="166">
        <v>2022</v>
      </c>
      <c r="E376" s="166">
        <v>2023</v>
      </c>
    </row>
    <row r="377" spans="1:5" s="4" customFormat="1" ht="15.75" thickBot="1" x14ac:dyDescent="0.3">
      <c r="A377" s="958"/>
      <c r="B377" s="167" t="s">
        <v>1</v>
      </c>
      <c r="C377" s="167" t="s">
        <v>16</v>
      </c>
      <c r="D377" s="167" t="s">
        <v>16</v>
      </c>
      <c r="E377" s="167" t="s">
        <v>16</v>
      </c>
    </row>
    <row r="378" spans="1:5" s="4" customFormat="1" ht="15.75" thickBot="1" x14ac:dyDescent="0.3">
      <c r="A378" s="81" t="s">
        <v>104</v>
      </c>
      <c r="B378" s="179">
        <v>0</v>
      </c>
      <c r="C378" s="74">
        <v>0</v>
      </c>
      <c r="D378" s="74">
        <v>0</v>
      </c>
      <c r="E378" s="74">
        <v>0</v>
      </c>
    </row>
    <row r="379" spans="1:5" s="4" customFormat="1" ht="15.75" thickBot="1" x14ac:dyDescent="0.3">
      <c r="A379" s="81" t="s">
        <v>108</v>
      </c>
      <c r="B379" s="73">
        <f>SUM(B380:B383)</f>
        <v>5770</v>
      </c>
      <c r="C379" s="74">
        <f>SUM(C380:C383)</f>
        <v>8920</v>
      </c>
      <c r="D379" s="74">
        <f>SUM(D380:D383)</f>
        <v>0</v>
      </c>
      <c r="E379" s="74">
        <f>SUM(E380:E383)</f>
        <v>0</v>
      </c>
    </row>
    <row r="380" spans="1:5" s="4" customFormat="1" ht="15.75" thickBot="1" x14ac:dyDescent="0.3">
      <c r="A380" s="82" t="s">
        <v>51</v>
      </c>
      <c r="B380" s="73">
        <v>5770</v>
      </c>
      <c r="C380" s="74">
        <v>8920</v>
      </c>
      <c r="D380" s="74">
        <v>0</v>
      </c>
      <c r="E380" s="74">
        <v>0</v>
      </c>
    </row>
    <row r="381" spans="1:5" s="4" customFormat="1" ht="15.75" thickBot="1" x14ac:dyDescent="0.3">
      <c r="A381" s="82" t="s">
        <v>105</v>
      </c>
      <c r="B381" s="180"/>
      <c r="C381" s="74">
        <v>0</v>
      </c>
      <c r="D381" s="74">
        <v>0</v>
      </c>
      <c r="E381" s="74">
        <v>0</v>
      </c>
    </row>
    <row r="382" spans="1:5" s="4" customFormat="1" ht="15.75" thickBot="1" x14ac:dyDescent="0.3">
      <c r="A382" s="82" t="s">
        <v>106</v>
      </c>
      <c r="B382" s="180"/>
      <c r="C382" s="74">
        <v>0</v>
      </c>
      <c r="D382" s="74">
        <v>0</v>
      </c>
      <c r="E382" s="74">
        <v>0</v>
      </c>
    </row>
    <row r="383" spans="1:5" s="4" customFormat="1" ht="15.75" thickBot="1" x14ac:dyDescent="0.3">
      <c r="A383" s="82" t="s">
        <v>107</v>
      </c>
      <c r="B383" s="180"/>
      <c r="C383" s="74">
        <v>0</v>
      </c>
      <c r="D383" s="74">
        <v>0</v>
      </c>
      <c r="E383" s="74">
        <v>0</v>
      </c>
    </row>
    <row r="384" spans="1:5" s="4" customFormat="1" ht="15.75" thickBot="1" x14ac:dyDescent="0.3">
      <c r="A384" s="154" t="s">
        <v>81</v>
      </c>
      <c r="B384" s="170">
        <f>B379+B378</f>
        <v>5770</v>
      </c>
      <c r="C384" s="170">
        <f>C379+C378</f>
        <v>8920</v>
      </c>
      <c r="D384" s="170">
        <f>D379+D378</f>
        <v>0</v>
      </c>
      <c r="E384" s="170">
        <f>E379+E378</f>
        <v>0</v>
      </c>
    </row>
    <row r="385" spans="1:5" s="4" customFormat="1" ht="15.75" thickBot="1" x14ac:dyDescent="0.3">
      <c r="A385" s="182" t="s">
        <v>220</v>
      </c>
      <c r="B385" s="172"/>
      <c r="C385" s="173"/>
      <c r="D385" s="173"/>
      <c r="E385" s="174"/>
    </row>
    <row r="386" spans="1:5" s="4" customFormat="1" ht="15.75" customHeight="1" thickBot="1" x14ac:dyDescent="0.3">
      <c r="A386" s="85" t="s">
        <v>96</v>
      </c>
      <c r="B386" s="172"/>
      <c r="C386" s="173"/>
      <c r="D386" s="173"/>
      <c r="E386" s="174"/>
    </row>
    <row r="387" spans="1:5" s="4" customFormat="1" ht="34.5" customHeight="1" thickBot="1" x14ac:dyDescent="0.3">
      <c r="A387" s="164" t="s">
        <v>179</v>
      </c>
      <c r="B387" s="927" t="s">
        <v>221</v>
      </c>
      <c r="C387" s="929"/>
      <c r="D387" s="183" t="s">
        <v>200</v>
      </c>
      <c r="E387" s="183"/>
    </row>
    <row r="388" spans="1:5" s="4" customFormat="1" ht="15.75" customHeight="1" thickBot="1" x14ac:dyDescent="0.3">
      <c r="A388" s="85" t="s">
        <v>38</v>
      </c>
      <c r="B388" s="930" t="s">
        <v>222</v>
      </c>
      <c r="C388" s="931"/>
      <c r="D388" s="931"/>
      <c r="E388" s="932"/>
    </row>
    <row r="389" spans="1:5" s="4" customFormat="1" ht="15.75" thickBot="1" x14ac:dyDescent="0.3">
      <c r="A389" s="85" t="s">
        <v>40</v>
      </c>
      <c r="B389" s="954" t="s">
        <v>202</v>
      </c>
      <c r="C389" s="955"/>
      <c r="D389" s="955"/>
      <c r="E389" s="956"/>
    </row>
    <row r="390" spans="1:5" s="4" customFormat="1" x14ac:dyDescent="0.25">
      <c r="A390" s="957"/>
      <c r="B390" s="166">
        <v>2020</v>
      </c>
      <c r="C390" s="166">
        <v>2021</v>
      </c>
      <c r="D390" s="166">
        <v>2022</v>
      </c>
      <c r="E390" s="166">
        <v>2023</v>
      </c>
    </row>
    <row r="391" spans="1:5" s="4" customFormat="1" ht="15.75" thickBot="1" x14ac:dyDescent="0.3">
      <c r="A391" s="958"/>
      <c r="B391" s="167" t="s">
        <v>1</v>
      </c>
      <c r="C391" s="167" t="s">
        <v>16</v>
      </c>
      <c r="D391" s="167" t="s">
        <v>16</v>
      </c>
      <c r="E391" s="167" t="s">
        <v>16</v>
      </c>
    </row>
    <row r="392" spans="1:5" s="4" customFormat="1" ht="15.75" thickBot="1" x14ac:dyDescent="0.3">
      <c r="A392" s="85" t="s">
        <v>42</v>
      </c>
      <c r="B392" s="146">
        <v>1</v>
      </c>
      <c r="C392" s="146"/>
      <c r="D392" s="146"/>
      <c r="E392" s="146"/>
    </row>
    <row r="393" spans="1:5" s="4" customFormat="1" ht="15.75" thickBot="1" x14ac:dyDescent="0.3">
      <c r="A393" s="85" t="s">
        <v>43</v>
      </c>
      <c r="B393" s="146">
        <f>B407</f>
        <v>200</v>
      </c>
      <c r="C393" s="146">
        <f>C407</f>
        <v>0</v>
      </c>
      <c r="D393" s="146">
        <f>D407</f>
        <v>0</v>
      </c>
      <c r="E393" s="146">
        <f>E407</f>
        <v>0</v>
      </c>
    </row>
    <row r="394" spans="1:5" s="4" customFormat="1" ht="15.75" thickBot="1" x14ac:dyDescent="0.3">
      <c r="A394" s="85" t="s">
        <v>44</v>
      </c>
      <c r="B394" s="146"/>
      <c r="C394" s="146"/>
      <c r="D394" s="146"/>
      <c r="E394" s="146"/>
    </row>
    <row r="395" spans="1:5" s="4" customFormat="1" ht="15.75" thickBot="1" x14ac:dyDescent="0.3">
      <c r="A395" s="85" t="s">
        <v>45</v>
      </c>
      <c r="B395" s="168" t="s">
        <v>46</v>
      </c>
      <c r="C395" s="169"/>
      <c r="D395" s="169"/>
      <c r="E395" s="169"/>
    </row>
    <row r="396" spans="1:5" s="4" customFormat="1" ht="15.75" thickBot="1" x14ac:dyDescent="0.3">
      <c r="A396" s="85" t="s">
        <v>47</v>
      </c>
      <c r="B396" s="168" t="s">
        <v>46</v>
      </c>
      <c r="C396" s="169"/>
      <c r="D396" s="169"/>
      <c r="E396" s="169"/>
    </row>
    <row r="397" spans="1:5" s="4" customFormat="1" ht="15.75" thickBot="1" x14ac:dyDescent="0.3">
      <c r="A397" s="85" t="s">
        <v>48</v>
      </c>
      <c r="B397" s="168" t="s">
        <v>46</v>
      </c>
      <c r="C397" s="169"/>
      <c r="D397" s="169"/>
      <c r="E397" s="169"/>
    </row>
    <row r="398" spans="1:5" s="4" customFormat="1" ht="15.75" customHeight="1" thickBot="1" x14ac:dyDescent="0.3">
      <c r="A398" s="950" t="s">
        <v>223</v>
      </c>
      <c r="B398" s="959"/>
      <c r="C398" s="959"/>
      <c r="D398" s="959"/>
      <c r="E398" s="951"/>
    </row>
    <row r="399" spans="1:5" s="4" customFormat="1" x14ac:dyDescent="0.25">
      <c r="A399" s="957"/>
      <c r="B399" s="166">
        <v>2020</v>
      </c>
      <c r="C399" s="166">
        <v>2021</v>
      </c>
      <c r="D399" s="166">
        <v>2022</v>
      </c>
      <c r="E399" s="166">
        <v>2023</v>
      </c>
    </row>
    <row r="400" spans="1:5" s="4" customFormat="1" ht="15.75" thickBot="1" x14ac:dyDescent="0.3">
      <c r="A400" s="958"/>
      <c r="B400" s="167" t="s">
        <v>1</v>
      </c>
      <c r="C400" s="167" t="s">
        <v>16</v>
      </c>
      <c r="D400" s="167" t="s">
        <v>16</v>
      </c>
      <c r="E400" s="167" t="s">
        <v>16</v>
      </c>
    </row>
    <row r="401" spans="1:7" s="4" customFormat="1" ht="15.75" thickBot="1" x14ac:dyDescent="0.3">
      <c r="A401" s="81" t="s">
        <v>104</v>
      </c>
      <c r="B401" s="179">
        <v>0</v>
      </c>
      <c r="C401" s="74">
        <v>0</v>
      </c>
      <c r="D401" s="74">
        <v>0</v>
      </c>
      <c r="E401" s="74">
        <v>0</v>
      </c>
    </row>
    <row r="402" spans="1:7" s="4" customFormat="1" ht="15.75" thickBot="1" x14ac:dyDescent="0.3">
      <c r="A402" s="81" t="s">
        <v>108</v>
      </c>
      <c r="B402" s="73">
        <f>SUM(B403:B406)</f>
        <v>200</v>
      </c>
      <c r="C402" s="74">
        <f>SUM(C403:C406)</f>
        <v>0</v>
      </c>
      <c r="D402" s="74">
        <f>SUM(D403:D406)</f>
        <v>0</v>
      </c>
      <c r="E402" s="74">
        <f>SUM(E403:E406)</f>
        <v>0</v>
      </c>
    </row>
    <row r="403" spans="1:7" s="4" customFormat="1" ht="15.75" thickBot="1" x14ac:dyDescent="0.3">
      <c r="A403" s="82" t="s">
        <v>51</v>
      </c>
      <c r="B403" s="73">
        <v>200</v>
      </c>
      <c r="C403" s="74">
        <v>0</v>
      </c>
      <c r="D403" s="74">
        <v>0</v>
      </c>
      <c r="E403" s="74">
        <v>0</v>
      </c>
    </row>
    <row r="404" spans="1:7" s="4" customFormat="1" ht="15.75" thickBot="1" x14ac:dyDescent="0.3">
      <c r="A404" s="82" t="s">
        <v>105</v>
      </c>
      <c r="B404" s="180"/>
      <c r="C404" s="74">
        <v>0</v>
      </c>
      <c r="D404" s="74">
        <v>0</v>
      </c>
      <c r="E404" s="74">
        <v>0</v>
      </c>
    </row>
    <row r="405" spans="1:7" s="4" customFormat="1" ht="15.75" thickBot="1" x14ac:dyDescent="0.3">
      <c r="A405" s="82" t="s">
        <v>106</v>
      </c>
      <c r="B405" s="180"/>
      <c r="C405" s="74">
        <v>0</v>
      </c>
      <c r="D405" s="74">
        <v>0</v>
      </c>
      <c r="E405" s="74">
        <v>0</v>
      </c>
    </row>
    <row r="406" spans="1:7" s="4" customFormat="1" ht="15.75" thickBot="1" x14ac:dyDescent="0.3">
      <c r="A406" s="82" t="s">
        <v>107</v>
      </c>
      <c r="B406" s="180"/>
      <c r="C406" s="74">
        <v>0</v>
      </c>
      <c r="D406" s="74">
        <v>0</v>
      </c>
      <c r="E406" s="74">
        <v>0</v>
      </c>
    </row>
    <row r="407" spans="1:7" s="4" customFormat="1" ht="15.75" thickBot="1" x14ac:dyDescent="0.3">
      <c r="A407" s="154" t="s">
        <v>184</v>
      </c>
      <c r="B407" s="170">
        <f>B402+B401</f>
        <v>200</v>
      </c>
      <c r="C407" s="170">
        <f>C402+C401</f>
        <v>0</v>
      </c>
      <c r="D407" s="170">
        <f>D402+D401</f>
        <v>0</v>
      </c>
      <c r="E407" s="170">
        <f>E402+E401</f>
        <v>0</v>
      </c>
    </row>
    <row r="408" spans="1:7" s="4" customFormat="1" ht="15.75" thickBot="1" x14ac:dyDescent="0.3">
      <c r="A408" s="182" t="s">
        <v>224</v>
      </c>
      <c r="B408" s="172"/>
      <c r="C408" s="173"/>
      <c r="D408" s="173"/>
      <c r="E408" s="174"/>
    </row>
    <row r="409" spans="1:7" s="4" customFormat="1" ht="15.75" customHeight="1" thickBot="1" x14ac:dyDescent="0.3">
      <c r="A409" s="85" t="s">
        <v>96</v>
      </c>
      <c r="B409" s="960" t="s">
        <v>225</v>
      </c>
      <c r="C409" s="961"/>
      <c r="D409" s="961"/>
      <c r="E409" s="962"/>
    </row>
    <row r="410" spans="1:7" s="4" customFormat="1" ht="45.75" customHeight="1" thickBot="1" x14ac:dyDescent="0.3">
      <c r="A410" s="164" t="s">
        <v>185</v>
      </c>
      <c r="B410" s="927" t="s">
        <v>226</v>
      </c>
      <c r="C410" s="929"/>
      <c r="D410" s="183" t="s">
        <v>200</v>
      </c>
      <c r="E410" s="176"/>
    </row>
    <row r="411" spans="1:7" s="4" customFormat="1" ht="28.5" customHeight="1" thickBot="1" x14ac:dyDescent="0.3">
      <c r="A411" s="85" t="s">
        <v>38</v>
      </c>
      <c r="B411" s="930" t="s">
        <v>227</v>
      </c>
      <c r="C411" s="931"/>
      <c r="D411" s="931"/>
      <c r="E411" s="932"/>
    </row>
    <row r="412" spans="1:7" s="4" customFormat="1" ht="15.75" thickBot="1" x14ac:dyDescent="0.3">
      <c r="A412" s="85" t="s">
        <v>40</v>
      </c>
      <c r="B412" s="954" t="s">
        <v>202</v>
      </c>
      <c r="C412" s="955"/>
      <c r="D412" s="955"/>
      <c r="E412" s="956"/>
    </row>
    <row r="413" spans="1:7" s="4" customFormat="1" x14ac:dyDescent="0.25">
      <c r="A413" s="957"/>
      <c r="B413" s="166">
        <v>2020</v>
      </c>
      <c r="C413" s="166">
        <v>2021</v>
      </c>
      <c r="D413" s="166">
        <v>2022</v>
      </c>
      <c r="E413" s="166">
        <v>2023</v>
      </c>
      <c r="G413" s="184"/>
    </row>
    <row r="414" spans="1:7" s="4" customFormat="1" ht="15.75" thickBot="1" x14ac:dyDescent="0.3">
      <c r="A414" s="958"/>
      <c r="B414" s="167" t="s">
        <v>1</v>
      </c>
      <c r="C414" s="167" t="s">
        <v>16</v>
      </c>
      <c r="D414" s="167" t="s">
        <v>16</v>
      </c>
      <c r="E414" s="167" t="s">
        <v>16</v>
      </c>
    </row>
    <row r="415" spans="1:7" s="4" customFormat="1" ht="15.75" thickBot="1" x14ac:dyDescent="0.3">
      <c r="A415" s="85" t="s">
        <v>42</v>
      </c>
      <c r="B415" s="146"/>
      <c r="C415" s="146">
        <v>1</v>
      </c>
      <c r="D415" s="146"/>
      <c r="E415" s="146"/>
    </row>
    <row r="416" spans="1:7" s="4" customFormat="1" ht="15.75" thickBot="1" x14ac:dyDescent="0.3">
      <c r="A416" s="85" t="s">
        <v>43</v>
      </c>
      <c r="B416" s="146">
        <f>B430</f>
        <v>1560</v>
      </c>
      <c r="C416" s="146">
        <f>C430</f>
        <v>1560</v>
      </c>
      <c r="D416" s="146">
        <f>D430</f>
        <v>0</v>
      </c>
      <c r="E416" s="146">
        <f>E430</f>
        <v>0</v>
      </c>
    </row>
    <row r="417" spans="1:5" s="4" customFormat="1" ht="15.75" thickBot="1" x14ac:dyDescent="0.3">
      <c r="A417" s="85" t="s">
        <v>44</v>
      </c>
      <c r="B417" s="146"/>
      <c r="C417" s="146">
        <f>C416/C415</f>
        <v>1560</v>
      </c>
      <c r="D417" s="146"/>
      <c r="E417" s="146"/>
    </row>
    <row r="418" spans="1:5" s="4" customFormat="1" ht="15.75" thickBot="1" x14ac:dyDescent="0.3">
      <c r="A418" s="85" t="s">
        <v>45</v>
      </c>
      <c r="B418" s="168" t="s">
        <v>46</v>
      </c>
      <c r="C418" s="169"/>
      <c r="D418" s="169"/>
      <c r="E418" s="169"/>
    </row>
    <row r="419" spans="1:5" s="4" customFormat="1" ht="15.75" thickBot="1" x14ac:dyDescent="0.3">
      <c r="A419" s="85" t="s">
        <v>47</v>
      </c>
      <c r="B419" s="168" t="s">
        <v>46</v>
      </c>
      <c r="C419" s="169"/>
      <c r="D419" s="169"/>
      <c r="E419" s="169"/>
    </row>
    <row r="420" spans="1:5" s="4" customFormat="1" ht="15.75" thickBot="1" x14ac:dyDescent="0.3">
      <c r="A420" s="85" t="s">
        <v>48</v>
      </c>
      <c r="B420" s="168" t="s">
        <v>46</v>
      </c>
      <c r="C420" s="169"/>
      <c r="D420" s="169"/>
      <c r="E420" s="169"/>
    </row>
    <row r="421" spans="1:5" s="4" customFormat="1" ht="15.75" customHeight="1" thickBot="1" x14ac:dyDescent="0.3">
      <c r="A421" s="950" t="s">
        <v>228</v>
      </c>
      <c r="B421" s="959"/>
      <c r="C421" s="959"/>
      <c r="D421" s="959"/>
      <c r="E421" s="951"/>
    </row>
    <row r="422" spans="1:5" s="4" customFormat="1" x14ac:dyDescent="0.25">
      <c r="A422" s="957"/>
      <c r="B422" s="166">
        <v>2020</v>
      </c>
      <c r="C422" s="166">
        <v>2021</v>
      </c>
      <c r="D422" s="166">
        <v>2022</v>
      </c>
      <c r="E422" s="166">
        <v>2023</v>
      </c>
    </row>
    <row r="423" spans="1:5" s="4" customFormat="1" ht="15.75" thickBot="1" x14ac:dyDescent="0.3">
      <c r="A423" s="958"/>
      <c r="B423" s="167" t="s">
        <v>1</v>
      </c>
      <c r="C423" s="167" t="s">
        <v>16</v>
      </c>
      <c r="D423" s="167" t="s">
        <v>16</v>
      </c>
      <c r="E423" s="167" t="s">
        <v>16</v>
      </c>
    </row>
    <row r="424" spans="1:5" s="4" customFormat="1" ht="15.75" thickBot="1" x14ac:dyDescent="0.3">
      <c r="A424" s="81" t="s">
        <v>104</v>
      </c>
      <c r="B424" s="179">
        <v>0</v>
      </c>
      <c r="C424" s="74">
        <v>0</v>
      </c>
      <c r="D424" s="74">
        <v>0</v>
      </c>
      <c r="E424" s="74">
        <v>0</v>
      </c>
    </row>
    <row r="425" spans="1:5" s="4" customFormat="1" ht="15.75" thickBot="1" x14ac:dyDescent="0.3">
      <c r="A425" s="81" t="s">
        <v>108</v>
      </c>
      <c r="B425" s="73">
        <f>SUM(B426:B429)</f>
        <v>1560</v>
      </c>
      <c r="C425" s="74">
        <f>SUM(C426:C429)</f>
        <v>1560</v>
      </c>
      <c r="D425" s="74">
        <f>SUM(D426:D429)</f>
        <v>0</v>
      </c>
      <c r="E425" s="74">
        <f>SUM(E426:E429)</f>
        <v>0</v>
      </c>
    </row>
    <row r="426" spans="1:5" s="4" customFormat="1" ht="15.75" thickBot="1" x14ac:dyDescent="0.3">
      <c r="A426" s="82" t="s">
        <v>51</v>
      </c>
      <c r="B426" s="73">
        <v>1560</v>
      </c>
      <c r="C426" s="74">
        <v>1560</v>
      </c>
      <c r="D426" s="74"/>
      <c r="E426" s="74"/>
    </row>
    <row r="427" spans="1:5" s="4" customFormat="1" ht="15.75" thickBot="1" x14ac:dyDescent="0.3">
      <c r="A427" s="82" t="s">
        <v>105</v>
      </c>
      <c r="B427" s="180"/>
      <c r="C427" s="74">
        <v>0</v>
      </c>
      <c r="D427" s="74">
        <v>0</v>
      </c>
      <c r="E427" s="74">
        <v>0</v>
      </c>
    </row>
    <row r="428" spans="1:5" s="4" customFormat="1" ht="15.75" thickBot="1" x14ac:dyDescent="0.3">
      <c r="A428" s="82" t="s">
        <v>106</v>
      </c>
      <c r="B428" s="180"/>
      <c r="C428" s="74">
        <v>0</v>
      </c>
      <c r="D428" s="74">
        <v>0</v>
      </c>
      <c r="E428" s="74">
        <v>0</v>
      </c>
    </row>
    <row r="429" spans="1:5" s="4" customFormat="1" ht="15.75" thickBot="1" x14ac:dyDescent="0.3">
      <c r="A429" s="82" t="s">
        <v>107</v>
      </c>
      <c r="B429" s="180"/>
      <c r="C429" s="74">
        <v>0</v>
      </c>
      <c r="D429" s="74">
        <v>0</v>
      </c>
      <c r="E429" s="74">
        <v>0</v>
      </c>
    </row>
    <row r="430" spans="1:5" s="4" customFormat="1" ht="15.75" thickBot="1" x14ac:dyDescent="0.3">
      <c r="A430" s="154" t="s">
        <v>190</v>
      </c>
      <c r="B430" s="170">
        <f>B425+B424</f>
        <v>1560</v>
      </c>
      <c r="C430" s="170">
        <f>C425+C424</f>
        <v>1560</v>
      </c>
      <c r="D430" s="170">
        <f>D425+D424</f>
        <v>0</v>
      </c>
      <c r="E430" s="170">
        <f>E425+E424</f>
        <v>0</v>
      </c>
    </row>
    <row r="431" spans="1:5" s="4" customFormat="1" ht="15.75" thickBot="1" x14ac:dyDescent="0.3">
      <c r="A431" s="181" t="s">
        <v>229</v>
      </c>
      <c r="B431" s="947" t="s">
        <v>230</v>
      </c>
      <c r="C431" s="948"/>
      <c r="D431" s="948"/>
      <c r="E431" s="949"/>
    </row>
    <row r="432" spans="1:5" s="4" customFormat="1" ht="34.5" customHeight="1" thickBot="1" x14ac:dyDescent="0.3">
      <c r="A432" s="185" t="s">
        <v>231</v>
      </c>
      <c r="B432" s="927" t="s">
        <v>232</v>
      </c>
      <c r="C432" s="929"/>
      <c r="D432" s="183" t="s">
        <v>200</v>
      </c>
      <c r="E432" s="176"/>
    </row>
    <row r="433" spans="1:5" s="4" customFormat="1" ht="45.75" customHeight="1" thickBot="1" x14ac:dyDescent="0.3">
      <c r="A433" s="85" t="s">
        <v>38</v>
      </c>
      <c r="B433" s="930" t="s">
        <v>233</v>
      </c>
      <c r="C433" s="931"/>
      <c r="D433" s="931"/>
      <c r="E433" s="932"/>
    </row>
    <row r="434" spans="1:5" s="4" customFormat="1" ht="15.75" thickBot="1" x14ac:dyDescent="0.3">
      <c r="A434" s="85" t="s">
        <v>40</v>
      </c>
      <c r="B434" s="954" t="s">
        <v>202</v>
      </c>
      <c r="C434" s="955"/>
      <c r="D434" s="955"/>
      <c r="E434" s="956"/>
    </row>
    <row r="435" spans="1:5" s="4" customFormat="1" x14ac:dyDescent="0.25">
      <c r="A435" s="957"/>
      <c r="B435" s="166">
        <v>2020</v>
      </c>
      <c r="C435" s="166">
        <v>2021</v>
      </c>
      <c r="D435" s="166">
        <v>2022</v>
      </c>
      <c r="E435" s="166">
        <v>2023</v>
      </c>
    </row>
    <row r="436" spans="1:5" s="4" customFormat="1" ht="15.75" thickBot="1" x14ac:dyDescent="0.3">
      <c r="A436" s="958"/>
      <c r="B436" s="167" t="s">
        <v>1</v>
      </c>
      <c r="C436" s="167" t="s">
        <v>16</v>
      </c>
      <c r="D436" s="167" t="s">
        <v>16</v>
      </c>
      <c r="E436" s="167" t="s">
        <v>16</v>
      </c>
    </row>
    <row r="437" spans="1:5" s="4" customFormat="1" ht="15.75" thickBot="1" x14ac:dyDescent="0.3">
      <c r="A437" s="85" t="s">
        <v>42</v>
      </c>
      <c r="B437" s="146">
        <v>0</v>
      </c>
      <c r="C437" s="146">
        <v>1</v>
      </c>
      <c r="D437" s="146"/>
      <c r="E437" s="146"/>
    </row>
    <row r="438" spans="1:5" s="4" customFormat="1" ht="15.75" thickBot="1" x14ac:dyDescent="0.3">
      <c r="A438" s="85" t="s">
        <v>43</v>
      </c>
      <c r="B438" s="146">
        <f>B452</f>
        <v>5000</v>
      </c>
      <c r="C438" s="146">
        <f>C452</f>
        <v>5000</v>
      </c>
      <c r="D438" s="146">
        <f>D452</f>
        <v>0</v>
      </c>
      <c r="E438" s="146">
        <f>E452</f>
        <v>0</v>
      </c>
    </row>
    <row r="439" spans="1:5" s="4" customFormat="1" ht="15.75" thickBot="1" x14ac:dyDescent="0.3">
      <c r="A439" s="85" t="s">
        <v>44</v>
      </c>
      <c r="B439" s="146" t="e">
        <f>B438/B437</f>
        <v>#DIV/0!</v>
      </c>
      <c r="C439" s="146">
        <f>C438/C437</f>
        <v>5000</v>
      </c>
      <c r="D439" s="146"/>
      <c r="E439" s="146"/>
    </row>
    <row r="440" spans="1:5" s="4" customFormat="1" ht="15.75" thickBot="1" x14ac:dyDescent="0.3">
      <c r="A440" s="85" t="s">
        <v>45</v>
      </c>
      <c r="B440" s="168" t="s">
        <v>46</v>
      </c>
      <c r="C440" s="169"/>
      <c r="D440" s="169"/>
      <c r="E440" s="169"/>
    </row>
    <row r="441" spans="1:5" s="4" customFormat="1" ht="15.75" thickBot="1" x14ac:dyDescent="0.3">
      <c r="A441" s="85" t="s">
        <v>47</v>
      </c>
      <c r="B441" s="168" t="s">
        <v>46</v>
      </c>
      <c r="C441" s="169"/>
      <c r="D441" s="169"/>
      <c r="E441" s="169"/>
    </row>
    <row r="442" spans="1:5" s="4" customFormat="1" ht="15.75" thickBot="1" x14ac:dyDescent="0.3">
      <c r="A442" s="85" t="s">
        <v>48</v>
      </c>
      <c r="B442" s="168" t="s">
        <v>46</v>
      </c>
      <c r="C442" s="169"/>
      <c r="D442" s="169"/>
      <c r="E442" s="169"/>
    </row>
    <row r="443" spans="1:5" s="4" customFormat="1" ht="15.75" customHeight="1" thickBot="1" x14ac:dyDescent="0.3">
      <c r="A443" s="950" t="s">
        <v>234</v>
      </c>
      <c r="B443" s="959"/>
      <c r="C443" s="959"/>
      <c r="D443" s="959"/>
      <c r="E443" s="951"/>
    </row>
    <row r="444" spans="1:5" s="4" customFormat="1" x14ac:dyDescent="0.25">
      <c r="A444" s="957"/>
      <c r="B444" s="166">
        <v>2020</v>
      </c>
      <c r="C444" s="166">
        <v>2021</v>
      </c>
      <c r="D444" s="166">
        <v>2022</v>
      </c>
      <c r="E444" s="166">
        <v>2023</v>
      </c>
    </row>
    <row r="445" spans="1:5" s="4" customFormat="1" ht="15.75" thickBot="1" x14ac:dyDescent="0.3">
      <c r="A445" s="958"/>
      <c r="B445" s="167" t="s">
        <v>1</v>
      </c>
      <c r="C445" s="167" t="s">
        <v>16</v>
      </c>
      <c r="D445" s="167" t="s">
        <v>16</v>
      </c>
      <c r="E445" s="167" t="s">
        <v>16</v>
      </c>
    </row>
    <row r="446" spans="1:5" s="4" customFormat="1" ht="15.75" thickBot="1" x14ac:dyDescent="0.3">
      <c r="A446" s="81" t="s">
        <v>104</v>
      </c>
      <c r="B446" s="74">
        <v>0</v>
      </c>
      <c r="C446" s="74">
        <v>0</v>
      </c>
      <c r="D446" s="74">
        <v>0</v>
      </c>
      <c r="E446" s="74">
        <v>0</v>
      </c>
    </row>
    <row r="447" spans="1:5" s="4" customFormat="1" ht="15.75" thickBot="1" x14ac:dyDescent="0.3">
      <c r="A447" s="81" t="s">
        <v>108</v>
      </c>
      <c r="B447" s="74">
        <f>B448+B449+B450+B451</f>
        <v>5000</v>
      </c>
      <c r="C447" s="74">
        <f>C448+C449+C450+C451</f>
        <v>5000</v>
      </c>
      <c r="D447" s="74">
        <f>D448+D449+D450+D451</f>
        <v>0</v>
      </c>
      <c r="E447" s="74">
        <f>E448+E449+E450+E451</f>
        <v>0</v>
      </c>
    </row>
    <row r="448" spans="1:5" s="4" customFormat="1" ht="15.75" thickBot="1" x14ac:dyDescent="0.3">
      <c r="A448" s="82" t="s">
        <v>51</v>
      </c>
      <c r="B448" s="73">
        <v>5000</v>
      </c>
      <c r="C448" s="74">
        <v>5000</v>
      </c>
      <c r="D448" s="74">
        <v>0</v>
      </c>
      <c r="E448" s="74">
        <v>0</v>
      </c>
    </row>
    <row r="449" spans="1:5" s="4" customFormat="1" ht="15.75" thickBot="1" x14ac:dyDescent="0.3">
      <c r="A449" s="82" t="s">
        <v>105</v>
      </c>
      <c r="B449" s="73">
        <v>0</v>
      </c>
      <c r="C449" s="74">
        <v>0</v>
      </c>
      <c r="D449" s="74">
        <v>0</v>
      </c>
      <c r="E449" s="74">
        <v>0</v>
      </c>
    </row>
    <row r="450" spans="1:5" s="4" customFormat="1" ht="15.75" thickBot="1" x14ac:dyDescent="0.3">
      <c r="A450" s="82" t="s">
        <v>106</v>
      </c>
      <c r="B450" s="73">
        <v>0</v>
      </c>
      <c r="C450" s="74">
        <v>0</v>
      </c>
      <c r="D450" s="74">
        <v>0</v>
      </c>
      <c r="E450" s="74">
        <v>0</v>
      </c>
    </row>
    <row r="451" spans="1:5" s="4" customFormat="1" ht="15.75" thickBot="1" x14ac:dyDescent="0.3">
      <c r="A451" s="82" t="s">
        <v>107</v>
      </c>
      <c r="B451" s="73">
        <v>0</v>
      </c>
      <c r="C451" s="74">
        <v>0</v>
      </c>
      <c r="D451" s="74">
        <v>0</v>
      </c>
      <c r="E451" s="74">
        <v>0</v>
      </c>
    </row>
    <row r="452" spans="1:5" s="4" customFormat="1" ht="15.75" thickBot="1" x14ac:dyDescent="0.3">
      <c r="A452" s="186" t="s">
        <v>196</v>
      </c>
      <c r="B452" s="170">
        <f>B447+B446</f>
        <v>5000</v>
      </c>
      <c r="C452" s="170">
        <f>C447+C446</f>
        <v>5000</v>
      </c>
      <c r="D452" s="170">
        <f>D447+D446</f>
        <v>0</v>
      </c>
      <c r="E452" s="170">
        <f>E447+E446</f>
        <v>0</v>
      </c>
    </row>
    <row r="453" spans="1:5" s="4" customFormat="1" ht="23.25" thickBot="1" x14ac:dyDescent="0.3">
      <c r="A453" s="171" t="s">
        <v>235</v>
      </c>
      <c r="B453" s="172"/>
      <c r="C453" s="173"/>
      <c r="D453" s="173"/>
      <c r="E453" s="174"/>
    </row>
    <row r="454" spans="1:5" s="4" customFormat="1" ht="34.5" customHeight="1" thickBot="1" x14ac:dyDescent="0.3">
      <c r="A454" s="185" t="s">
        <v>236</v>
      </c>
      <c r="B454" s="927" t="s">
        <v>237</v>
      </c>
      <c r="C454" s="929"/>
      <c r="D454" s="183" t="s">
        <v>200</v>
      </c>
      <c r="E454" s="183"/>
    </row>
    <row r="455" spans="1:5" s="4" customFormat="1" ht="45.75" customHeight="1" thickBot="1" x14ac:dyDescent="0.3">
      <c r="A455" s="85" t="s">
        <v>38</v>
      </c>
      <c r="B455" s="930" t="s">
        <v>238</v>
      </c>
      <c r="C455" s="931"/>
      <c r="D455" s="931"/>
      <c r="E455" s="932"/>
    </row>
    <row r="456" spans="1:5" s="4" customFormat="1" ht="15.75" thickBot="1" x14ac:dyDescent="0.3">
      <c r="A456" s="85" t="s">
        <v>40</v>
      </c>
      <c r="B456" s="954" t="s">
        <v>202</v>
      </c>
      <c r="C456" s="955"/>
      <c r="D456" s="955"/>
      <c r="E456" s="956"/>
    </row>
    <row r="457" spans="1:5" s="4" customFormat="1" x14ac:dyDescent="0.25">
      <c r="A457" s="957"/>
      <c r="B457" s="166">
        <v>2020</v>
      </c>
      <c r="C457" s="166">
        <v>2021</v>
      </c>
      <c r="D457" s="166">
        <v>2022</v>
      </c>
      <c r="E457" s="166">
        <v>2023</v>
      </c>
    </row>
    <row r="458" spans="1:5" s="4" customFormat="1" ht="15.75" thickBot="1" x14ac:dyDescent="0.3">
      <c r="A458" s="958"/>
      <c r="B458" s="167" t="s">
        <v>1</v>
      </c>
      <c r="C458" s="167" t="s">
        <v>16</v>
      </c>
      <c r="D458" s="167" t="s">
        <v>16</v>
      </c>
      <c r="E458" s="167" t="s">
        <v>16</v>
      </c>
    </row>
    <row r="459" spans="1:5" s="4" customFormat="1" ht="15.75" thickBot="1" x14ac:dyDescent="0.3">
      <c r="A459" s="85" t="s">
        <v>42</v>
      </c>
      <c r="B459" s="146">
        <v>0</v>
      </c>
      <c r="C459" s="146">
        <v>1</v>
      </c>
      <c r="D459" s="146"/>
      <c r="E459" s="146"/>
    </row>
    <row r="460" spans="1:5" s="4" customFormat="1" ht="15.75" thickBot="1" x14ac:dyDescent="0.3">
      <c r="A460" s="85" t="s">
        <v>43</v>
      </c>
      <c r="B460" s="146">
        <f>B474</f>
        <v>0</v>
      </c>
      <c r="C460" s="146">
        <f>C474</f>
        <v>3000</v>
      </c>
      <c r="D460" s="146">
        <f>D474</f>
        <v>0</v>
      </c>
      <c r="E460" s="146">
        <f>E474</f>
        <v>0</v>
      </c>
    </row>
    <row r="461" spans="1:5" s="4" customFormat="1" ht="15.75" thickBot="1" x14ac:dyDescent="0.3">
      <c r="A461" s="85" t="s">
        <v>44</v>
      </c>
      <c r="B461" s="146"/>
      <c r="C461" s="146">
        <f>C460/C459</f>
        <v>3000</v>
      </c>
      <c r="D461" s="146"/>
      <c r="E461" s="146"/>
    </row>
    <row r="462" spans="1:5" s="4" customFormat="1" ht="15.75" thickBot="1" x14ac:dyDescent="0.3">
      <c r="A462" s="85" t="s">
        <v>45</v>
      </c>
      <c r="B462" s="168" t="s">
        <v>46</v>
      </c>
      <c r="C462" s="169"/>
      <c r="D462" s="169"/>
      <c r="E462" s="169"/>
    </row>
    <row r="463" spans="1:5" s="4" customFormat="1" ht="15.75" thickBot="1" x14ac:dyDescent="0.3">
      <c r="A463" s="85" t="s">
        <v>47</v>
      </c>
      <c r="B463" s="168" t="s">
        <v>46</v>
      </c>
      <c r="C463" s="169"/>
      <c r="D463" s="169"/>
      <c r="E463" s="169"/>
    </row>
    <row r="464" spans="1:5" s="4" customFormat="1" ht="15.75" thickBot="1" x14ac:dyDescent="0.3">
      <c r="A464" s="85" t="s">
        <v>48</v>
      </c>
      <c r="B464" s="168" t="s">
        <v>46</v>
      </c>
      <c r="C464" s="169"/>
      <c r="D464" s="169"/>
      <c r="E464" s="169"/>
    </row>
    <row r="465" spans="1:5" s="4" customFormat="1" ht="15.75" customHeight="1" thickBot="1" x14ac:dyDescent="0.3">
      <c r="A465" s="950" t="s">
        <v>239</v>
      </c>
      <c r="B465" s="959"/>
      <c r="C465" s="959"/>
      <c r="D465" s="959"/>
      <c r="E465" s="951"/>
    </row>
    <row r="466" spans="1:5" s="4" customFormat="1" x14ac:dyDescent="0.25">
      <c r="A466" s="957"/>
      <c r="B466" s="166">
        <v>2020</v>
      </c>
      <c r="C466" s="166">
        <v>2021</v>
      </c>
      <c r="D466" s="166">
        <v>2022</v>
      </c>
      <c r="E466" s="166">
        <v>2023</v>
      </c>
    </row>
    <row r="467" spans="1:5" s="4" customFormat="1" ht="15.75" thickBot="1" x14ac:dyDescent="0.3">
      <c r="A467" s="958"/>
      <c r="B467" s="167" t="s">
        <v>1</v>
      </c>
      <c r="C467" s="167" t="s">
        <v>16</v>
      </c>
      <c r="D467" s="167" t="s">
        <v>16</v>
      </c>
      <c r="E467" s="167" t="s">
        <v>16</v>
      </c>
    </row>
    <row r="468" spans="1:5" s="4" customFormat="1" ht="15.75" thickBot="1" x14ac:dyDescent="0.3">
      <c r="A468" s="81" t="s">
        <v>104</v>
      </c>
      <c r="B468" s="74">
        <v>0</v>
      </c>
      <c r="C468" s="74">
        <v>0</v>
      </c>
      <c r="D468" s="74">
        <v>0</v>
      </c>
      <c r="E468" s="74">
        <v>0</v>
      </c>
    </row>
    <row r="469" spans="1:5" s="4" customFormat="1" ht="15.75" thickBot="1" x14ac:dyDescent="0.3">
      <c r="A469" s="81" t="s">
        <v>108</v>
      </c>
      <c r="B469" s="74">
        <f>B470+B471+B472+B473</f>
        <v>0</v>
      </c>
      <c r="C469" s="74">
        <f>C470+C471+C472+C473</f>
        <v>3000</v>
      </c>
      <c r="D469" s="74">
        <f>D470+D471+D472+D473</f>
        <v>0</v>
      </c>
      <c r="E469" s="74">
        <f>E470+E471+E472+E473</f>
        <v>0</v>
      </c>
    </row>
    <row r="470" spans="1:5" s="4" customFormat="1" ht="15.75" thickBot="1" x14ac:dyDescent="0.3">
      <c r="A470" s="82" t="s">
        <v>51</v>
      </c>
      <c r="B470" s="73">
        <v>0</v>
      </c>
      <c r="C470" s="74">
        <v>3000</v>
      </c>
      <c r="D470" s="74">
        <v>0</v>
      </c>
      <c r="E470" s="74">
        <v>0</v>
      </c>
    </row>
    <row r="471" spans="1:5" s="4" customFormat="1" ht="15.75" thickBot="1" x14ac:dyDescent="0.3">
      <c r="A471" s="82" t="s">
        <v>105</v>
      </c>
      <c r="B471" s="73">
        <v>0</v>
      </c>
      <c r="C471" s="74">
        <v>0</v>
      </c>
      <c r="D471" s="74">
        <v>0</v>
      </c>
      <c r="E471" s="74">
        <v>0</v>
      </c>
    </row>
    <row r="472" spans="1:5" s="4" customFormat="1" ht="15.75" thickBot="1" x14ac:dyDescent="0.3">
      <c r="A472" s="82" t="s">
        <v>106</v>
      </c>
      <c r="B472" s="73">
        <v>0</v>
      </c>
      <c r="C472" s="74">
        <v>0</v>
      </c>
      <c r="D472" s="74">
        <v>0</v>
      </c>
      <c r="E472" s="74">
        <v>0</v>
      </c>
    </row>
    <row r="473" spans="1:5" s="4" customFormat="1" ht="15.75" thickBot="1" x14ac:dyDescent="0.3">
      <c r="A473" s="82" t="s">
        <v>107</v>
      </c>
      <c r="B473" s="73">
        <v>0</v>
      </c>
      <c r="C473" s="74">
        <v>0</v>
      </c>
      <c r="D473" s="74">
        <v>0</v>
      </c>
      <c r="E473" s="74">
        <v>0</v>
      </c>
    </row>
    <row r="474" spans="1:5" s="4" customFormat="1" ht="15.75" thickBot="1" x14ac:dyDescent="0.3">
      <c r="A474" s="186" t="s">
        <v>240</v>
      </c>
      <c r="B474" s="170">
        <f>B469+B468</f>
        <v>0</v>
      </c>
      <c r="C474" s="170">
        <f>C469+C468</f>
        <v>3000</v>
      </c>
      <c r="D474" s="170">
        <f>D469+D468</f>
        <v>0</v>
      </c>
      <c r="E474" s="170">
        <f>E469+E468</f>
        <v>0</v>
      </c>
    </row>
    <row r="475" spans="1:5" s="4" customFormat="1" ht="23.25" thickBot="1" x14ac:dyDescent="0.3">
      <c r="A475" s="171" t="s">
        <v>241</v>
      </c>
      <c r="B475" s="172"/>
      <c r="C475" s="173"/>
      <c r="D475" s="173"/>
      <c r="E475" s="174"/>
    </row>
    <row r="476" spans="1:5" s="4" customFormat="1" ht="15.75" thickBot="1" x14ac:dyDescent="0.3">
      <c r="A476" s="85" t="s">
        <v>96</v>
      </c>
      <c r="B476" s="947" t="s">
        <v>242</v>
      </c>
      <c r="C476" s="948"/>
      <c r="D476" s="948"/>
      <c r="E476" s="949"/>
    </row>
    <row r="477" spans="1:5" s="4" customFormat="1" ht="34.5" customHeight="1" thickBot="1" x14ac:dyDescent="0.3">
      <c r="A477" s="164" t="s">
        <v>243</v>
      </c>
      <c r="B477" s="927" t="s">
        <v>232</v>
      </c>
      <c r="C477" s="929"/>
      <c r="D477" s="183" t="s">
        <v>200</v>
      </c>
      <c r="E477" s="176"/>
    </row>
    <row r="478" spans="1:5" s="4" customFormat="1" ht="39" customHeight="1" thickBot="1" x14ac:dyDescent="0.3">
      <c r="A478" s="85" t="s">
        <v>38</v>
      </c>
      <c r="B478" s="930" t="s">
        <v>244</v>
      </c>
      <c r="C478" s="931"/>
      <c r="D478" s="931"/>
      <c r="E478" s="932"/>
    </row>
    <row r="479" spans="1:5" s="4" customFormat="1" ht="15.75" thickBot="1" x14ac:dyDescent="0.3">
      <c r="A479" s="85" t="s">
        <v>40</v>
      </c>
      <c r="B479" s="954" t="s">
        <v>245</v>
      </c>
      <c r="C479" s="955"/>
      <c r="D479" s="955"/>
      <c r="E479" s="956"/>
    </row>
    <row r="480" spans="1:5" s="4" customFormat="1" x14ac:dyDescent="0.25">
      <c r="A480" s="957"/>
      <c r="B480" s="166">
        <v>2020</v>
      </c>
      <c r="C480" s="166">
        <v>2021</v>
      </c>
      <c r="D480" s="166">
        <v>2022</v>
      </c>
      <c r="E480" s="166">
        <v>2023</v>
      </c>
    </row>
    <row r="481" spans="1:5" s="4" customFormat="1" ht="15.75" thickBot="1" x14ac:dyDescent="0.3">
      <c r="A481" s="958"/>
      <c r="B481" s="167" t="s">
        <v>1</v>
      </c>
      <c r="C481" s="167" t="s">
        <v>16</v>
      </c>
      <c r="D481" s="167" t="s">
        <v>16</v>
      </c>
      <c r="E481" s="167" t="s">
        <v>16</v>
      </c>
    </row>
    <row r="482" spans="1:5" s="4" customFormat="1" ht="15.75" thickBot="1" x14ac:dyDescent="0.3">
      <c r="A482" s="85" t="s">
        <v>42</v>
      </c>
      <c r="B482" s="146"/>
      <c r="C482" s="146">
        <v>1</v>
      </c>
      <c r="D482" s="146"/>
      <c r="E482" s="146"/>
    </row>
    <row r="483" spans="1:5" s="4" customFormat="1" ht="15.75" thickBot="1" x14ac:dyDescent="0.3">
      <c r="A483" s="85" t="s">
        <v>43</v>
      </c>
      <c r="B483" s="146">
        <f>B497</f>
        <v>0</v>
      </c>
      <c r="C483" s="146">
        <f>C497</f>
        <v>3000</v>
      </c>
      <c r="D483" s="146">
        <f>D497</f>
        <v>0</v>
      </c>
      <c r="E483" s="146">
        <f>E497</f>
        <v>0</v>
      </c>
    </row>
    <row r="484" spans="1:5" s="4" customFormat="1" ht="15.75" thickBot="1" x14ac:dyDescent="0.3">
      <c r="A484" s="85" t="s">
        <v>44</v>
      </c>
      <c r="B484" s="146" t="e">
        <f>B483/B482</f>
        <v>#DIV/0!</v>
      </c>
      <c r="C484" s="146">
        <f>C483/C482</f>
        <v>3000</v>
      </c>
      <c r="D484" s="146"/>
      <c r="E484" s="146"/>
    </row>
    <row r="485" spans="1:5" s="4" customFormat="1" ht="15.75" thickBot="1" x14ac:dyDescent="0.3">
      <c r="A485" s="85" t="s">
        <v>45</v>
      </c>
      <c r="B485" s="168" t="s">
        <v>46</v>
      </c>
      <c r="C485" s="169"/>
      <c r="D485" s="169"/>
      <c r="E485" s="169"/>
    </row>
    <row r="486" spans="1:5" s="4" customFormat="1" ht="15.75" thickBot="1" x14ac:dyDescent="0.3">
      <c r="A486" s="85" t="s">
        <v>47</v>
      </c>
      <c r="B486" s="168" t="s">
        <v>46</v>
      </c>
      <c r="C486" s="169"/>
      <c r="D486" s="169"/>
      <c r="E486" s="169"/>
    </row>
    <row r="487" spans="1:5" s="4" customFormat="1" ht="15.75" thickBot="1" x14ac:dyDescent="0.3">
      <c r="A487" s="85" t="s">
        <v>48</v>
      </c>
      <c r="B487" s="168" t="s">
        <v>46</v>
      </c>
      <c r="C487" s="169"/>
      <c r="D487" s="169"/>
      <c r="E487" s="169"/>
    </row>
    <row r="488" spans="1:5" s="4" customFormat="1" ht="15.75" customHeight="1" thickBot="1" x14ac:dyDescent="0.3">
      <c r="A488" s="950" t="s">
        <v>246</v>
      </c>
      <c r="B488" s="959"/>
      <c r="C488" s="959"/>
      <c r="D488" s="959"/>
      <c r="E488" s="951"/>
    </row>
    <row r="489" spans="1:5" s="4" customFormat="1" x14ac:dyDescent="0.25">
      <c r="A489" s="957"/>
      <c r="B489" s="166">
        <v>2020</v>
      </c>
      <c r="C489" s="166">
        <v>2021</v>
      </c>
      <c r="D489" s="166">
        <v>2022</v>
      </c>
      <c r="E489" s="166">
        <v>2023</v>
      </c>
    </row>
    <row r="490" spans="1:5" s="4" customFormat="1" ht="15.75" thickBot="1" x14ac:dyDescent="0.3">
      <c r="A490" s="958"/>
      <c r="B490" s="167" t="s">
        <v>1</v>
      </c>
      <c r="C490" s="167" t="s">
        <v>16</v>
      </c>
      <c r="D490" s="167" t="s">
        <v>16</v>
      </c>
      <c r="E490" s="167" t="s">
        <v>16</v>
      </c>
    </row>
    <row r="491" spans="1:5" s="4" customFormat="1" ht="15.75" thickBot="1" x14ac:dyDescent="0.3">
      <c r="A491" s="81" t="s">
        <v>104</v>
      </c>
      <c r="B491" s="74">
        <v>0</v>
      </c>
      <c r="C491" s="74">
        <v>0</v>
      </c>
      <c r="D491" s="74">
        <v>0</v>
      </c>
      <c r="E491" s="74">
        <v>0</v>
      </c>
    </row>
    <row r="492" spans="1:5" s="4" customFormat="1" ht="15.75" thickBot="1" x14ac:dyDescent="0.3">
      <c r="A492" s="81" t="s">
        <v>108</v>
      </c>
      <c r="B492" s="74">
        <f>SUM(B493:B496)</f>
        <v>0</v>
      </c>
      <c r="C492" s="74">
        <f>C493+C494+C495+C496</f>
        <v>3000</v>
      </c>
      <c r="D492" s="74">
        <f>D493+D494+D495+D496</f>
        <v>0</v>
      </c>
      <c r="E492" s="74">
        <f>E493+E494+E495+E496</f>
        <v>0</v>
      </c>
    </row>
    <row r="493" spans="1:5" s="4" customFormat="1" ht="15.75" thickBot="1" x14ac:dyDescent="0.3">
      <c r="A493" s="82" t="s">
        <v>51</v>
      </c>
      <c r="B493" s="73">
        <v>0</v>
      </c>
      <c r="C493" s="74">
        <v>3000</v>
      </c>
      <c r="D493" s="74">
        <v>0</v>
      </c>
      <c r="E493" s="74">
        <v>0</v>
      </c>
    </row>
    <row r="494" spans="1:5" s="4" customFormat="1" ht="15.75" thickBot="1" x14ac:dyDescent="0.3">
      <c r="A494" s="82" t="s">
        <v>105</v>
      </c>
      <c r="B494" s="73">
        <v>0</v>
      </c>
      <c r="C494" s="74">
        <v>0</v>
      </c>
      <c r="D494" s="74">
        <v>0</v>
      </c>
      <c r="E494" s="74">
        <v>0</v>
      </c>
    </row>
    <row r="495" spans="1:5" s="4" customFormat="1" ht="15.75" thickBot="1" x14ac:dyDescent="0.3">
      <c r="A495" s="82" t="s">
        <v>106</v>
      </c>
      <c r="B495" s="73">
        <v>0</v>
      </c>
      <c r="C495" s="74">
        <v>0</v>
      </c>
      <c r="D495" s="74">
        <v>0</v>
      </c>
      <c r="E495" s="74">
        <v>0</v>
      </c>
    </row>
    <row r="496" spans="1:5" s="4" customFormat="1" ht="15.75" thickBot="1" x14ac:dyDescent="0.3">
      <c r="A496" s="82" t="s">
        <v>107</v>
      </c>
      <c r="B496" s="73">
        <v>0</v>
      </c>
      <c r="C496" s="74">
        <v>0</v>
      </c>
      <c r="D496" s="74">
        <v>0</v>
      </c>
      <c r="E496" s="74">
        <v>0</v>
      </c>
    </row>
    <row r="497" spans="1:5" s="4" customFormat="1" ht="15.75" thickBot="1" x14ac:dyDescent="0.3">
      <c r="A497" s="186" t="s">
        <v>247</v>
      </c>
      <c r="B497" s="170">
        <f>B492+B491</f>
        <v>0</v>
      </c>
      <c r="C497" s="170">
        <f>C492+C491</f>
        <v>3000</v>
      </c>
      <c r="D497" s="170">
        <f>D492+D491</f>
        <v>0</v>
      </c>
      <c r="E497" s="170">
        <f>E492+E491</f>
        <v>0</v>
      </c>
    </row>
    <row r="498" spans="1:5" s="4" customFormat="1" ht="23.25" thickBot="1" x14ac:dyDescent="0.3">
      <c r="A498" s="171" t="s">
        <v>248</v>
      </c>
      <c r="B498" s="172"/>
      <c r="C498" s="173"/>
      <c r="D498" s="173"/>
      <c r="E498" s="174"/>
    </row>
    <row r="499" spans="1:5" s="4" customFormat="1" ht="15.75" thickBot="1" x14ac:dyDescent="0.3">
      <c r="A499" s="85" t="s">
        <v>96</v>
      </c>
      <c r="B499" s="947" t="s">
        <v>249</v>
      </c>
      <c r="C499" s="948"/>
      <c r="D499" s="948"/>
      <c r="E499" s="949"/>
    </row>
    <row r="500" spans="1:5" s="4" customFormat="1" ht="34.5" customHeight="1" thickBot="1" x14ac:dyDescent="0.3">
      <c r="A500" s="164" t="s">
        <v>250</v>
      </c>
      <c r="B500" s="927" t="s">
        <v>232</v>
      </c>
      <c r="C500" s="929"/>
      <c r="D500" s="183" t="s">
        <v>200</v>
      </c>
      <c r="E500" s="176"/>
    </row>
    <row r="501" spans="1:5" s="4" customFormat="1" ht="39" customHeight="1" thickBot="1" x14ac:dyDescent="0.3">
      <c r="A501" s="85" t="s">
        <v>38</v>
      </c>
      <c r="B501" s="930" t="s">
        <v>251</v>
      </c>
      <c r="C501" s="931"/>
      <c r="D501" s="931"/>
      <c r="E501" s="932"/>
    </row>
    <row r="502" spans="1:5" s="4" customFormat="1" ht="15.75" thickBot="1" x14ac:dyDescent="0.3">
      <c r="A502" s="85" t="s">
        <v>40</v>
      </c>
      <c r="B502" s="954" t="s">
        <v>245</v>
      </c>
      <c r="C502" s="955"/>
      <c r="D502" s="955"/>
      <c r="E502" s="956"/>
    </row>
    <row r="503" spans="1:5" s="4" customFormat="1" x14ac:dyDescent="0.25">
      <c r="A503" s="957"/>
      <c r="B503" s="166">
        <v>2020</v>
      </c>
      <c r="C503" s="166">
        <v>2021</v>
      </c>
      <c r="D503" s="166">
        <v>2022</v>
      </c>
      <c r="E503" s="166">
        <v>2023</v>
      </c>
    </row>
    <row r="504" spans="1:5" s="4" customFormat="1" ht="15.75" thickBot="1" x14ac:dyDescent="0.3">
      <c r="A504" s="958"/>
      <c r="B504" s="167" t="s">
        <v>1</v>
      </c>
      <c r="C504" s="167" t="s">
        <v>16</v>
      </c>
      <c r="D504" s="167" t="s">
        <v>16</v>
      </c>
      <c r="E504" s="167" t="s">
        <v>16</v>
      </c>
    </row>
    <row r="505" spans="1:5" s="4" customFormat="1" ht="15.75" thickBot="1" x14ac:dyDescent="0.3">
      <c r="A505" s="85" t="s">
        <v>42</v>
      </c>
      <c r="B505" s="146"/>
      <c r="C505" s="146">
        <v>1</v>
      </c>
      <c r="D505" s="146"/>
      <c r="E505" s="146"/>
    </row>
    <row r="506" spans="1:5" s="4" customFormat="1" ht="15.75" thickBot="1" x14ac:dyDescent="0.3">
      <c r="A506" s="85" t="s">
        <v>43</v>
      </c>
      <c r="B506" s="146">
        <f>B520</f>
        <v>0</v>
      </c>
      <c r="C506" s="146">
        <f>C520</f>
        <v>960</v>
      </c>
      <c r="D506" s="146">
        <f>D520</f>
        <v>0</v>
      </c>
      <c r="E506" s="146">
        <f>E520</f>
        <v>0</v>
      </c>
    </row>
    <row r="507" spans="1:5" s="4" customFormat="1" ht="15.75" thickBot="1" x14ac:dyDescent="0.3">
      <c r="A507" s="85" t="s">
        <v>44</v>
      </c>
      <c r="B507" s="146"/>
      <c r="C507" s="146">
        <f>C506/C505</f>
        <v>960</v>
      </c>
      <c r="D507" s="146"/>
      <c r="E507" s="146"/>
    </row>
    <row r="508" spans="1:5" s="4" customFormat="1" ht="15.75" thickBot="1" x14ac:dyDescent="0.3">
      <c r="A508" s="85" t="s">
        <v>45</v>
      </c>
      <c r="B508" s="168" t="s">
        <v>46</v>
      </c>
      <c r="C508" s="169"/>
      <c r="D508" s="169"/>
      <c r="E508" s="169"/>
    </row>
    <row r="509" spans="1:5" s="4" customFormat="1" ht="15.75" thickBot="1" x14ac:dyDescent="0.3">
      <c r="A509" s="85" t="s">
        <v>47</v>
      </c>
      <c r="B509" s="168" t="s">
        <v>46</v>
      </c>
      <c r="C509" s="169"/>
      <c r="D509" s="169"/>
      <c r="E509" s="169"/>
    </row>
    <row r="510" spans="1:5" s="4" customFormat="1" ht="15.75" thickBot="1" x14ac:dyDescent="0.3">
      <c r="A510" s="85" t="s">
        <v>48</v>
      </c>
      <c r="B510" s="168" t="s">
        <v>46</v>
      </c>
      <c r="C510" s="169"/>
      <c r="D510" s="169"/>
      <c r="E510" s="169"/>
    </row>
    <row r="511" spans="1:5" s="4" customFormat="1" ht="15.75" customHeight="1" thickBot="1" x14ac:dyDescent="0.3">
      <c r="A511" s="950" t="s">
        <v>252</v>
      </c>
      <c r="B511" s="959"/>
      <c r="C511" s="959"/>
      <c r="D511" s="959"/>
      <c r="E511" s="951"/>
    </row>
    <row r="512" spans="1:5" s="4" customFormat="1" x14ac:dyDescent="0.25">
      <c r="A512" s="957"/>
      <c r="B512" s="166">
        <v>2020</v>
      </c>
      <c r="C512" s="166">
        <v>2021</v>
      </c>
      <c r="D512" s="166">
        <v>2022</v>
      </c>
      <c r="E512" s="166">
        <v>2023</v>
      </c>
    </row>
    <row r="513" spans="1:7" s="4" customFormat="1" ht="15.75" thickBot="1" x14ac:dyDescent="0.3">
      <c r="A513" s="958"/>
      <c r="B513" s="167" t="s">
        <v>1</v>
      </c>
      <c r="C513" s="167" t="s">
        <v>16</v>
      </c>
      <c r="D513" s="167" t="s">
        <v>16</v>
      </c>
      <c r="E513" s="167" t="s">
        <v>16</v>
      </c>
    </row>
    <row r="514" spans="1:7" s="4" customFormat="1" ht="15.75" thickBot="1" x14ac:dyDescent="0.3">
      <c r="A514" s="81" t="s">
        <v>104</v>
      </c>
      <c r="B514" s="74">
        <v>0</v>
      </c>
      <c r="C514" s="74">
        <v>0</v>
      </c>
      <c r="D514" s="74">
        <v>0</v>
      </c>
      <c r="E514" s="74">
        <v>0</v>
      </c>
    </row>
    <row r="515" spans="1:7" s="4" customFormat="1" ht="15.75" thickBot="1" x14ac:dyDescent="0.3">
      <c r="A515" s="81" t="s">
        <v>108</v>
      </c>
      <c r="B515" s="74">
        <f>SUM(B516:B519)</f>
        <v>0</v>
      </c>
      <c r="C515" s="74">
        <f>C516+C517+C518+C519</f>
        <v>960</v>
      </c>
      <c r="D515" s="74">
        <f>D516+D517+D518+D519</f>
        <v>0</v>
      </c>
      <c r="E515" s="74">
        <f>E516+E517+E518+E519</f>
        <v>0</v>
      </c>
    </row>
    <row r="516" spans="1:7" s="4" customFormat="1" ht="15.75" thickBot="1" x14ac:dyDescent="0.3">
      <c r="A516" s="82" t="s">
        <v>51</v>
      </c>
      <c r="B516" s="73">
        <v>0</v>
      </c>
      <c r="C516" s="74">
        <v>960</v>
      </c>
      <c r="D516" s="74">
        <v>0</v>
      </c>
      <c r="E516" s="74">
        <v>0</v>
      </c>
    </row>
    <row r="517" spans="1:7" s="4" customFormat="1" ht="15.75" thickBot="1" x14ac:dyDescent="0.3">
      <c r="A517" s="82" t="s">
        <v>105</v>
      </c>
      <c r="B517" s="73">
        <v>0</v>
      </c>
      <c r="C517" s="74">
        <v>0</v>
      </c>
      <c r="D517" s="74">
        <v>0</v>
      </c>
      <c r="E517" s="74">
        <v>0</v>
      </c>
    </row>
    <row r="518" spans="1:7" s="4" customFormat="1" ht="15.75" thickBot="1" x14ac:dyDescent="0.3">
      <c r="A518" s="82" t="s">
        <v>106</v>
      </c>
      <c r="B518" s="73">
        <v>0</v>
      </c>
      <c r="C518" s="74">
        <v>0</v>
      </c>
      <c r="D518" s="74">
        <v>0</v>
      </c>
      <c r="E518" s="74">
        <v>0</v>
      </c>
    </row>
    <row r="519" spans="1:7" s="4" customFormat="1" ht="15.75" thickBot="1" x14ac:dyDescent="0.3">
      <c r="A519" s="82" t="s">
        <v>107</v>
      </c>
      <c r="B519" s="73">
        <v>0</v>
      </c>
      <c r="C519" s="74">
        <v>0</v>
      </c>
      <c r="D519" s="74">
        <v>0</v>
      </c>
      <c r="E519" s="74">
        <v>0</v>
      </c>
    </row>
    <row r="520" spans="1:7" s="4" customFormat="1" ht="15.75" thickBot="1" x14ac:dyDescent="0.3">
      <c r="A520" s="186" t="s">
        <v>253</v>
      </c>
      <c r="B520" s="170">
        <f>B515+B514</f>
        <v>0</v>
      </c>
      <c r="C520" s="170">
        <f>C515+C514</f>
        <v>960</v>
      </c>
      <c r="D520" s="170">
        <f>D515+D514</f>
        <v>0</v>
      </c>
      <c r="E520" s="170">
        <f>E515+E514</f>
        <v>0</v>
      </c>
    </row>
    <row r="521" spans="1:7" s="4" customFormat="1" ht="23.25" thickBot="1" x14ac:dyDescent="0.3">
      <c r="A521" s="171" t="s">
        <v>248</v>
      </c>
      <c r="B521" s="172"/>
      <c r="C521" s="173"/>
      <c r="D521" s="173"/>
      <c r="E521" s="174"/>
    </row>
    <row r="522" spans="1:7" s="4" customFormat="1" ht="15.75" thickBot="1" x14ac:dyDescent="0.3">
      <c r="A522" s="944" t="s">
        <v>197</v>
      </c>
      <c r="B522" s="945"/>
      <c r="C522" s="945"/>
      <c r="D522" s="945"/>
      <c r="E522" s="946"/>
    </row>
    <row r="523" spans="1:7" s="4" customFormat="1" ht="15.75" thickBot="1" x14ac:dyDescent="0.3">
      <c r="A523" s="944" t="s">
        <v>254</v>
      </c>
      <c r="B523" s="945"/>
      <c r="C523" s="945"/>
      <c r="D523" s="945"/>
      <c r="E523" s="946"/>
    </row>
    <row r="524" spans="1:7" s="4" customFormat="1" ht="15.75" thickBot="1" x14ac:dyDescent="0.3">
      <c r="A524" s="85" t="s">
        <v>255</v>
      </c>
      <c r="B524" s="963" t="s">
        <v>256</v>
      </c>
      <c r="C524" s="964"/>
      <c r="D524" s="964"/>
      <c r="E524" s="965"/>
    </row>
    <row r="525" spans="1:7" s="4" customFormat="1" ht="34.5" thickBot="1" x14ac:dyDescent="0.3">
      <c r="A525" s="164" t="s">
        <v>97</v>
      </c>
      <c r="B525" s="927" t="s">
        <v>257</v>
      </c>
      <c r="C525" s="929"/>
      <c r="D525" s="175" t="s">
        <v>200</v>
      </c>
      <c r="E525" s="187"/>
      <c r="G525" s="188"/>
    </row>
    <row r="526" spans="1:7" s="4" customFormat="1" ht="49.5" customHeight="1" thickBot="1" x14ac:dyDescent="0.3">
      <c r="A526" s="85" t="s">
        <v>38</v>
      </c>
      <c r="B526" s="930" t="s">
        <v>258</v>
      </c>
      <c r="C526" s="931"/>
      <c r="D526" s="931"/>
      <c r="E526" s="932"/>
      <c r="G526" s="151"/>
    </row>
    <row r="527" spans="1:7" s="4" customFormat="1" ht="15.75" thickBot="1" x14ac:dyDescent="0.3">
      <c r="A527" s="85" t="s">
        <v>40</v>
      </c>
      <c r="B527" s="954" t="s">
        <v>259</v>
      </c>
      <c r="C527" s="955"/>
      <c r="D527" s="955"/>
      <c r="E527" s="956"/>
      <c r="G527" s="189"/>
    </row>
    <row r="528" spans="1:7" s="4" customFormat="1" x14ac:dyDescent="0.25">
      <c r="A528" s="957"/>
      <c r="B528" s="166">
        <v>2020</v>
      </c>
      <c r="C528" s="166">
        <v>2021</v>
      </c>
      <c r="D528" s="166">
        <v>2022</v>
      </c>
      <c r="E528" s="166">
        <v>2023</v>
      </c>
      <c r="G528" s="189"/>
    </row>
    <row r="529" spans="1:7" s="4" customFormat="1" ht="15.75" thickBot="1" x14ac:dyDescent="0.3">
      <c r="A529" s="958"/>
      <c r="B529" s="167" t="s">
        <v>1</v>
      </c>
      <c r="C529" s="167" t="s">
        <v>16</v>
      </c>
      <c r="D529" s="167" t="s">
        <v>16</v>
      </c>
      <c r="E529" s="167" t="s">
        <v>16</v>
      </c>
      <c r="G529" s="189"/>
    </row>
    <row r="530" spans="1:7" s="4" customFormat="1" ht="15.75" thickBot="1" x14ac:dyDescent="0.3">
      <c r="A530" s="85" t="s">
        <v>42</v>
      </c>
      <c r="B530" s="146">
        <v>1</v>
      </c>
      <c r="C530" s="146">
        <v>1</v>
      </c>
      <c r="D530" s="146">
        <v>1</v>
      </c>
      <c r="E530" s="146">
        <v>1</v>
      </c>
      <c r="G530" s="189"/>
    </row>
    <row r="531" spans="1:7" s="4" customFormat="1" ht="15.75" thickBot="1" x14ac:dyDescent="0.3">
      <c r="A531" s="85" t="s">
        <v>43</v>
      </c>
      <c r="B531" s="146">
        <f>B545</f>
        <v>0</v>
      </c>
      <c r="C531" s="146">
        <f>C545</f>
        <v>184193</v>
      </c>
      <c r="D531" s="146">
        <f>D545</f>
        <v>78844</v>
      </c>
      <c r="E531" s="146">
        <f>E545</f>
        <v>337863</v>
      </c>
      <c r="G531" s="189"/>
    </row>
    <row r="532" spans="1:7" s="4" customFormat="1" ht="15.75" thickBot="1" x14ac:dyDescent="0.3">
      <c r="A532" s="85" t="s">
        <v>44</v>
      </c>
      <c r="B532" s="146">
        <f>B531/B530</f>
        <v>0</v>
      </c>
      <c r="C532" s="146">
        <f>C531/C530</f>
        <v>184193</v>
      </c>
      <c r="D532" s="146">
        <f>D531/D530</f>
        <v>78844</v>
      </c>
      <c r="E532" s="146">
        <f>E531/E530</f>
        <v>337863</v>
      </c>
      <c r="G532" s="190"/>
    </row>
    <row r="533" spans="1:7" s="4" customFormat="1" ht="15.75" thickBot="1" x14ac:dyDescent="0.3">
      <c r="A533" s="85" t="s">
        <v>45</v>
      </c>
      <c r="B533" s="168" t="s">
        <v>46</v>
      </c>
      <c r="C533" s="169">
        <f>C530/B530-1</f>
        <v>0</v>
      </c>
      <c r="D533" s="169">
        <f>D530/C530-1</f>
        <v>0</v>
      </c>
      <c r="E533" s="169">
        <f>E530/D530-1</f>
        <v>0</v>
      </c>
      <c r="G533" s="151"/>
    </row>
    <row r="534" spans="1:7" s="4" customFormat="1" ht="15.75" thickBot="1" x14ac:dyDescent="0.3">
      <c r="A534" s="85" t="s">
        <v>47</v>
      </c>
      <c r="B534" s="168" t="s">
        <v>46</v>
      </c>
      <c r="C534" s="169"/>
      <c r="D534" s="169"/>
      <c r="E534" s="169"/>
      <c r="G534" s="190"/>
    </row>
    <row r="535" spans="1:7" s="4" customFormat="1" ht="15.75" thickBot="1" x14ac:dyDescent="0.3">
      <c r="A535" s="85" t="s">
        <v>48</v>
      </c>
      <c r="B535" s="168" t="s">
        <v>46</v>
      </c>
      <c r="C535" s="169"/>
      <c r="D535" s="169"/>
      <c r="E535" s="169"/>
    </row>
    <row r="536" spans="1:7" s="4" customFormat="1" ht="15.75" customHeight="1" thickBot="1" x14ac:dyDescent="0.3">
      <c r="A536" s="950" t="s">
        <v>166</v>
      </c>
      <c r="B536" s="959"/>
      <c r="C536" s="959"/>
      <c r="D536" s="959"/>
      <c r="E536" s="951"/>
    </row>
    <row r="537" spans="1:7" s="4" customFormat="1" x14ac:dyDescent="0.25">
      <c r="A537" s="957"/>
      <c r="B537" s="166">
        <v>2020</v>
      </c>
      <c r="C537" s="166">
        <v>2021</v>
      </c>
      <c r="D537" s="166">
        <v>2022</v>
      </c>
      <c r="E537" s="166">
        <v>2023</v>
      </c>
    </row>
    <row r="538" spans="1:7" s="4" customFormat="1" ht="15.75" thickBot="1" x14ac:dyDescent="0.3">
      <c r="A538" s="958"/>
      <c r="B538" s="167" t="s">
        <v>1</v>
      </c>
      <c r="C538" s="167" t="s">
        <v>16</v>
      </c>
      <c r="D538" s="167" t="s">
        <v>16</v>
      </c>
      <c r="E538" s="167" t="s">
        <v>16</v>
      </c>
    </row>
    <row r="539" spans="1:7" s="4" customFormat="1" ht="15.75" thickBot="1" x14ac:dyDescent="0.3">
      <c r="A539" s="81" t="s">
        <v>104</v>
      </c>
      <c r="B539" s="74"/>
      <c r="C539" s="74">
        <v>0</v>
      </c>
      <c r="D539" s="74">
        <v>0</v>
      </c>
      <c r="E539" s="74">
        <v>0</v>
      </c>
    </row>
    <row r="540" spans="1:7" s="4" customFormat="1" ht="15.75" thickBot="1" x14ac:dyDescent="0.3">
      <c r="A540" s="81" t="s">
        <v>108</v>
      </c>
      <c r="B540" s="73">
        <f>SUM(B541:B544)</f>
        <v>0</v>
      </c>
      <c r="C540" s="74">
        <f>SUM(C541:C544)</f>
        <v>184193</v>
      </c>
      <c r="D540" s="74">
        <f>SUM(D541:D544)</f>
        <v>78844</v>
      </c>
      <c r="E540" s="74">
        <f>SUM(E541:E544)</f>
        <v>337863</v>
      </c>
    </row>
    <row r="541" spans="1:7" s="4" customFormat="1" ht="15.75" thickBot="1" x14ac:dyDescent="0.3">
      <c r="A541" s="82" t="s">
        <v>51</v>
      </c>
      <c r="B541" s="73">
        <v>0</v>
      </c>
      <c r="C541" s="74">
        <v>0</v>
      </c>
      <c r="D541" s="74">
        <v>0</v>
      </c>
      <c r="E541" s="74">
        <v>0</v>
      </c>
    </row>
    <row r="542" spans="1:7" s="4" customFormat="1" ht="15.75" thickBot="1" x14ac:dyDescent="0.3">
      <c r="A542" s="82" t="s">
        <v>105</v>
      </c>
      <c r="B542" s="73">
        <v>0</v>
      </c>
      <c r="C542" s="74">
        <v>0</v>
      </c>
      <c r="D542" s="74">
        <v>0</v>
      </c>
      <c r="E542" s="74">
        <v>0</v>
      </c>
    </row>
    <row r="543" spans="1:7" s="4" customFormat="1" ht="15.75" thickBot="1" x14ac:dyDescent="0.3">
      <c r="A543" s="82" t="s">
        <v>106</v>
      </c>
      <c r="B543" s="74">
        <v>0</v>
      </c>
      <c r="C543" s="74">
        <v>184193</v>
      </c>
      <c r="D543" s="74">
        <v>78844</v>
      </c>
      <c r="E543" s="74">
        <v>337863</v>
      </c>
    </row>
    <row r="544" spans="1:7" s="4" customFormat="1" ht="15.75" thickBot="1" x14ac:dyDescent="0.3">
      <c r="A544" s="82" t="s">
        <v>107</v>
      </c>
      <c r="B544" s="73"/>
      <c r="C544" s="74">
        <v>0</v>
      </c>
      <c r="D544" s="74">
        <v>0</v>
      </c>
      <c r="E544" s="74">
        <v>0</v>
      </c>
    </row>
    <row r="545" spans="1:7" s="4" customFormat="1" ht="15.75" thickBot="1" x14ac:dyDescent="0.3">
      <c r="A545" s="154" t="s">
        <v>59</v>
      </c>
      <c r="B545" s="170">
        <f>B540+B539</f>
        <v>0</v>
      </c>
      <c r="C545" s="170">
        <f>C540+C539</f>
        <v>184193</v>
      </c>
      <c r="D545" s="170">
        <f>D540+D539</f>
        <v>78844</v>
      </c>
      <c r="E545" s="170">
        <f>E540+E539</f>
        <v>337863</v>
      </c>
    </row>
    <row r="546" spans="1:7" s="4" customFormat="1" ht="15.75" thickBot="1" x14ac:dyDescent="0.3">
      <c r="A546" s="85" t="s">
        <v>255</v>
      </c>
      <c r="B546" s="963" t="s">
        <v>260</v>
      </c>
      <c r="C546" s="964"/>
      <c r="D546" s="964"/>
      <c r="E546" s="965"/>
    </row>
    <row r="547" spans="1:7" s="4" customFormat="1" ht="34.5" thickBot="1" x14ac:dyDescent="0.3">
      <c r="A547" s="164" t="s">
        <v>261</v>
      </c>
      <c r="B547" s="927" t="s">
        <v>262</v>
      </c>
      <c r="C547" s="929"/>
      <c r="D547" s="175" t="s">
        <v>200</v>
      </c>
      <c r="E547" s="187"/>
      <c r="G547" s="159"/>
    </row>
    <row r="548" spans="1:7" s="4" customFormat="1" ht="37.5" customHeight="1" thickBot="1" x14ac:dyDescent="0.3">
      <c r="A548" s="85" t="s">
        <v>38</v>
      </c>
      <c r="B548" s="930" t="s">
        <v>263</v>
      </c>
      <c r="C548" s="931"/>
      <c r="D548" s="931"/>
      <c r="E548" s="932"/>
      <c r="G548" s="159"/>
    </row>
    <row r="549" spans="1:7" s="4" customFormat="1" ht="15.75" thickBot="1" x14ac:dyDescent="0.3">
      <c r="A549" s="85" t="s">
        <v>40</v>
      </c>
      <c r="B549" s="954" t="s">
        <v>259</v>
      </c>
      <c r="C549" s="955"/>
      <c r="D549" s="955"/>
      <c r="E549" s="956"/>
      <c r="G549" s="161"/>
    </row>
    <row r="550" spans="1:7" s="4" customFormat="1" x14ac:dyDescent="0.25">
      <c r="A550" s="957"/>
      <c r="B550" s="166">
        <v>2020</v>
      </c>
      <c r="C550" s="166">
        <v>2021</v>
      </c>
      <c r="D550" s="166">
        <v>2022</v>
      </c>
      <c r="E550" s="166">
        <v>2023</v>
      </c>
      <c r="G550" s="161"/>
    </row>
    <row r="551" spans="1:7" s="4" customFormat="1" ht="15.75" thickBot="1" x14ac:dyDescent="0.3">
      <c r="A551" s="958"/>
      <c r="B551" s="167" t="s">
        <v>1</v>
      </c>
      <c r="C551" s="167" t="s">
        <v>16</v>
      </c>
      <c r="D551" s="167" t="s">
        <v>16</v>
      </c>
      <c r="E551" s="167" t="s">
        <v>16</v>
      </c>
      <c r="G551" s="161"/>
    </row>
    <row r="552" spans="1:7" s="4" customFormat="1" ht="15.75" thickBot="1" x14ac:dyDescent="0.3">
      <c r="A552" s="85" t="s">
        <v>42</v>
      </c>
      <c r="B552" s="146">
        <v>200</v>
      </c>
      <c r="C552" s="146">
        <v>200</v>
      </c>
      <c r="D552" s="146">
        <v>200</v>
      </c>
      <c r="E552" s="146">
        <v>200</v>
      </c>
      <c r="G552" s="161"/>
    </row>
    <row r="553" spans="1:7" s="4" customFormat="1" ht="15.75" thickBot="1" x14ac:dyDescent="0.3">
      <c r="A553" s="85" t="s">
        <v>43</v>
      </c>
      <c r="B553" s="146">
        <f>B567</f>
        <v>11610</v>
      </c>
      <c r="C553" s="146">
        <f>C567</f>
        <v>37050</v>
      </c>
      <c r="D553" s="146">
        <f>D567</f>
        <v>48674</v>
      </c>
      <c r="E553" s="146">
        <f>E567</f>
        <v>1513</v>
      </c>
      <c r="G553" s="161"/>
    </row>
    <row r="554" spans="1:7" s="4" customFormat="1" ht="15.75" thickBot="1" x14ac:dyDescent="0.3">
      <c r="A554" s="85" t="s">
        <v>44</v>
      </c>
      <c r="B554" s="146"/>
      <c r="C554" s="146"/>
      <c r="D554" s="146"/>
      <c r="E554" s="146"/>
      <c r="G554" s="163"/>
    </row>
    <row r="555" spans="1:7" s="4" customFormat="1" ht="15.75" thickBot="1" x14ac:dyDescent="0.3">
      <c r="A555" s="85" t="s">
        <v>45</v>
      </c>
      <c r="B555" s="168" t="s">
        <v>46</v>
      </c>
      <c r="C555" s="169"/>
      <c r="D555" s="169"/>
      <c r="E555" s="169"/>
      <c r="G555" s="161"/>
    </row>
    <row r="556" spans="1:7" s="4" customFormat="1" ht="15.75" thickBot="1" x14ac:dyDescent="0.3">
      <c r="A556" s="85" t="s">
        <v>47</v>
      </c>
      <c r="B556" s="168" t="s">
        <v>46</v>
      </c>
      <c r="C556" s="169"/>
      <c r="D556" s="169"/>
      <c r="E556" s="169"/>
      <c r="G556" s="161"/>
    </row>
    <row r="557" spans="1:7" s="4" customFormat="1" ht="15.75" thickBot="1" x14ac:dyDescent="0.3">
      <c r="A557" s="85" t="s">
        <v>48</v>
      </c>
      <c r="B557" s="168" t="s">
        <v>46</v>
      </c>
      <c r="C557" s="169"/>
      <c r="D557" s="169"/>
      <c r="E557" s="169"/>
      <c r="G557" s="161"/>
    </row>
    <row r="558" spans="1:7" s="4" customFormat="1" ht="15.75" customHeight="1" thickBot="1" x14ac:dyDescent="0.3">
      <c r="A558" s="950" t="s">
        <v>264</v>
      </c>
      <c r="B558" s="959"/>
      <c r="C558" s="959"/>
      <c r="D558" s="959"/>
      <c r="E558" s="951"/>
      <c r="G558" s="163"/>
    </row>
    <row r="559" spans="1:7" s="4" customFormat="1" x14ac:dyDescent="0.25">
      <c r="A559" s="957"/>
      <c r="B559" s="166">
        <v>2020</v>
      </c>
      <c r="C559" s="166">
        <v>2021</v>
      </c>
      <c r="D559" s="166">
        <v>2022</v>
      </c>
      <c r="E559" s="166">
        <v>2023</v>
      </c>
      <c r="G559" s="161"/>
    </row>
    <row r="560" spans="1:7" s="4" customFormat="1" ht="15.75" thickBot="1" x14ac:dyDescent="0.3">
      <c r="A560" s="958"/>
      <c r="B560" s="167" t="s">
        <v>1</v>
      </c>
      <c r="C560" s="167" t="s">
        <v>16</v>
      </c>
      <c r="D560" s="167" t="s">
        <v>16</v>
      </c>
      <c r="E560" s="167" t="s">
        <v>16</v>
      </c>
      <c r="G560" s="161"/>
    </row>
    <row r="561" spans="1:7" s="4" customFormat="1" ht="15.75" thickBot="1" x14ac:dyDescent="0.3">
      <c r="A561" s="81" t="s">
        <v>104</v>
      </c>
      <c r="B561" s="74"/>
      <c r="C561" s="74">
        <v>0</v>
      </c>
      <c r="D561" s="74">
        <v>0</v>
      </c>
      <c r="E561" s="74">
        <v>0</v>
      </c>
    </row>
    <row r="562" spans="1:7" s="4" customFormat="1" ht="15.75" thickBot="1" x14ac:dyDescent="0.3">
      <c r="A562" s="81" t="s">
        <v>108</v>
      </c>
      <c r="B562" s="73">
        <f>SUM(B563:B566)</f>
        <v>11610</v>
      </c>
      <c r="C562" s="73">
        <f>SUM(C563:C566)</f>
        <v>37050</v>
      </c>
      <c r="D562" s="74">
        <f>D563+D564+D565+D566</f>
        <v>48674</v>
      </c>
      <c r="E562" s="74">
        <f>E563+E564+E565+E566</f>
        <v>1513</v>
      </c>
      <c r="G562" s="161"/>
    </row>
    <row r="563" spans="1:7" s="4" customFormat="1" ht="15.75" thickBot="1" x14ac:dyDescent="0.3">
      <c r="A563" s="82" t="s">
        <v>51</v>
      </c>
      <c r="B563" s="73"/>
      <c r="C563" s="74">
        <v>0</v>
      </c>
      <c r="D563" s="74">
        <v>0</v>
      </c>
      <c r="E563" s="74">
        <v>0</v>
      </c>
      <c r="G563" s="161"/>
    </row>
    <row r="564" spans="1:7" s="4" customFormat="1" ht="15.75" thickBot="1" x14ac:dyDescent="0.3">
      <c r="A564" s="82" t="s">
        <v>105</v>
      </c>
      <c r="B564" s="73">
        <v>10000</v>
      </c>
      <c r="C564" s="74">
        <v>37050</v>
      </c>
      <c r="D564" s="74">
        <v>47161</v>
      </c>
      <c r="E564" s="74">
        <v>0</v>
      </c>
      <c r="G564" s="161"/>
    </row>
    <row r="565" spans="1:7" s="4" customFormat="1" ht="15.75" thickBot="1" x14ac:dyDescent="0.3">
      <c r="A565" s="82" t="s">
        <v>106</v>
      </c>
      <c r="B565" s="73">
        <v>1610</v>
      </c>
      <c r="C565" s="74">
        <v>0</v>
      </c>
      <c r="D565" s="74">
        <v>1513</v>
      </c>
      <c r="E565" s="74">
        <v>1513</v>
      </c>
      <c r="G565" s="161"/>
    </row>
    <row r="566" spans="1:7" s="4" customFormat="1" ht="15.75" thickBot="1" x14ac:dyDescent="0.3">
      <c r="A566" s="191" t="s">
        <v>107</v>
      </c>
      <c r="B566" s="73"/>
      <c r="C566" s="74">
        <v>0</v>
      </c>
      <c r="D566" s="74">
        <v>0</v>
      </c>
      <c r="E566" s="74">
        <v>0</v>
      </c>
      <c r="G566" s="161"/>
    </row>
    <row r="567" spans="1:7" s="4" customFormat="1" ht="15.75" thickBot="1" x14ac:dyDescent="0.3">
      <c r="A567" s="192" t="s">
        <v>67</v>
      </c>
      <c r="B567" s="73">
        <f>B562+B561</f>
        <v>11610</v>
      </c>
      <c r="C567" s="73">
        <f>C562+C561</f>
        <v>37050</v>
      </c>
      <c r="D567" s="73">
        <f>D562+D561</f>
        <v>48674</v>
      </c>
      <c r="E567" s="73">
        <f>E562+E561</f>
        <v>1513</v>
      </c>
    </row>
    <row r="568" spans="1:7" s="4" customFormat="1" ht="15.75" thickBot="1" x14ac:dyDescent="0.3">
      <c r="A568" s="85" t="s">
        <v>255</v>
      </c>
      <c r="B568" s="963" t="s">
        <v>265</v>
      </c>
      <c r="C568" s="964"/>
      <c r="D568" s="964"/>
      <c r="E568" s="965"/>
    </row>
    <row r="569" spans="1:7" s="4" customFormat="1" ht="34.5" thickBot="1" x14ac:dyDescent="0.3">
      <c r="A569" s="164" t="s">
        <v>68</v>
      </c>
      <c r="B569" s="927" t="s">
        <v>266</v>
      </c>
      <c r="C569" s="929"/>
      <c r="D569" s="175" t="s">
        <v>200</v>
      </c>
      <c r="E569" s="187"/>
    </row>
    <row r="570" spans="1:7" s="4" customFormat="1" ht="27" customHeight="1" thickBot="1" x14ac:dyDescent="0.3">
      <c r="A570" s="85" t="s">
        <v>38</v>
      </c>
      <c r="B570" s="930" t="s">
        <v>267</v>
      </c>
      <c r="C570" s="931"/>
      <c r="D570" s="931"/>
      <c r="E570" s="932"/>
    </row>
    <row r="571" spans="1:7" s="4" customFormat="1" ht="15.75" thickBot="1" x14ac:dyDescent="0.3">
      <c r="A571" s="85" t="s">
        <v>40</v>
      </c>
      <c r="B571" s="954" t="s">
        <v>259</v>
      </c>
      <c r="C571" s="955"/>
      <c r="D571" s="955"/>
      <c r="E571" s="956"/>
    </row>
    <row r="572" spans="1:7" s="4" customFormat="1" x14ac:dyDescent="0.25">
      <c r="A572" s="957"/>
      <c r="B572" s="166">
        <v>2020</v>
      </c>
      <c r="C572" s="166">
        <v>2021</v>
      </c>
      <c r="D572" s="166">
        <v>2022</v>
      </c>
      <c r="E572" s="166">
        <v>2023</v>
      </c>
    </row>
    <row r="573" spans="1:7" s="4" customFormat="1" ht="15.75" thickBot="1" x14ac:dyDescent="0.3">
      <c r="A573" s="958"/>
      <c r="B573" s="167" t="s">
        <v>1</v>
      </c>
      <c r="C573" s="167" t="s">
        <v>16</v>
      </c>
      <c r="D573" s="167" t="s">
        <v>16</v>
      </c>
      <c r="E573" s="167" t="s">
        <v>16</v>
      </c>
    </row>
    <row r="574" spans="1:7" s="4" customFormat="1" ht="15.75" thickBot="1" x14ac:dyDescent="0.3">
      <c r="A574" s="85" t="s">
        <v>42</v>
      </c>
      <c r="B574" s="146">
        <v>200</v>
      </c>
      <c r="C574" s="146">
        <v>1</v>
      </c>
      <c r="D574" s="146">
        <v>1</v>
      </c>
      <c r="E574" s="146"/>
    </row>
    <row r="575" spans="1:7" s="4" customFormat="1" ht="15.75" thickBot="1" x14ac:dyDescent="0.3">
      <c r="A575" s="85" t="s">
        <v>43</v>
      </c>
      <c r="B575" s="146">
        <f>B589</f>
        <v>123597</v>
      </c>
      <c r="C575" s="146">
        <f>C589</f>
        <v>61750</v>
      </c>
      <c r="D575" s="146">
        <f>D589</f>
        <v>193029</v>
      </c>
      <c r="E575" s="146">
        <f>E589</f>
        <v>4800</v>
      </c>
    </row>
    <row r="576" spans="1:7" s="4" customFormat="1" ht="15.75" thickBot="1" x14ac:dyDescent="0.3">
      <c r="A576" s="85" t="s">
        <v>44</v>
      </c>
      <c r="B576" s="146"/>
      <c r="C576" s="146"/>
      <c r="D576" s="146"/>
      <c r="E576" s="146"/>
    </row>
    <row r="577" spans="1:7" s="4" customFormat="1" ht="15.75" thickBot="1" x14ac:dyDescent="0.3">
      <c r="A577" s="85" t="s">
        <v>45</v>
      </c>
      <c r="B577" s="168" t="s">
        <v>46</v>
      </c>
      <c r="C577" s="169"/>
      <c r="D577" s="169"/>
      <c r="E577" s="169"/>
    </row>
    <row r="578" spans="1:7" s="4" customFormat="1" ht="15.75" thickBot="1" x14ac:dyDescent="0.3">
      <c r="A578" s="85" t="s">
        <v>47</v>
      </c>
      <c r="B578" s="168" t="s">
        <v>46</v>
      </c>
      <c r="C578" s="169"/>
      <c r="D578" s="169"/>
      <c r="E578" s="169"/>
    </row>
    <row r="579" spans="1:7" s="4" customFormat="1" ht="15.75" thickBot="1" x14ac:dyDescent="0.3">
      <c r="A579" s="85" t="s">
        <v>48</v>
      </c>
      <c r="B579" s="168" t="s">
        <v>46</v>
      </c>
      <c r="C579" s="169"/>
      <c r="D579" s="169"/>
      <c r="E579" s="169"/>
    </row>
    <row r="580" spans="1:7" s="4" customFormat="1" ht="15.75" thickBot="1" x14ac:dyDescent="0.3">
      <c r="A580" s="950" t="s">
        <v>268</v>
      </c>
      <c r="B580" s="959"/>
      <c r="C580" s="959"/>
      <c r="D580" s="959"/>
      <c r="E580" s="951"/>
    </row>
    <row r="581" spans="1:7" s="4" customFormat="1" x14ac:dyDescent="0.25">
      <c r="A581" s="957"/>
      <c r="B581" s="166">
        <v>2020</v>
      </c>
      <c r="C581" s="166">
        <v>2021</v>
      </c>
      <c r="D581" s="166">
        <v>2022</v>
      </c>
      <c r="E581" s="166">
        <v>2023</v>
      </c>
    </row>
    <row r="582" spans="1:7" s="4" customFormat="1" ht="15.75" thickBot="1" x14ac:dyDescent="0.3">
      <c r="A582" s="958"/>
      <c r="B582" s="167" t="s">
        <v>1</v>
      </c>
      <c r="C582" s="167" t="s">
        <v>16</v>
      </c>
      <c r="D582" s="167" t="s">
        <v>16</v>
      </c>
      <c r="E582" s="167" t="s">
        <v>16</v>
      </c>
    </row>
    <row r="583" spans="1:7" s="4" customFormat="1" ht="15.75" thickBot="1" x14ac:dyDescent="0.3">
      <c r="A583" s="81" t="s">
        <v>104</v>
      </c>
      <c r="B583" s="74"/>
      <c r="C583" s="74">
        <v>0</v>
      </c>
      <c r="D583" s="74">
        <v>0</v>
      </c>
      <c r="E583" s="74">
        <v>0</v>
      </c>
    </row>
    <row r="584" spans="1:7" s="4" customFormat="1" ht="15.75" thickBot="1" x14ac:dyDescent="0.3">
      <c r="A584" s="81" t="s">
        <v>108</v>
      </c>
      <c r="B584" s="73">
        <f>SUM(B585:B588)</f>
        <v>123597</v>
      </c>
      <c r="C584" s="73">
        <f>SUM(C585:C588)</f>
        <v>61750</v>
      </c>
      <c r="D584" s="74">
        <f>D585+D586+D587+D588</f>
        <v>193029</v>
      </c>
      <c r="E584" s="74">
        <f>E585+E586+E587+E588</f>
        <v>4800</v>
      </c>
      <c r="G584" s="193"/>
    </row>
    <row r="585" spans="1:7" s="4" customFormat="1" ht="15.75" thickBot="1" x14ac:dyDescent="0.3">
      <c r="A585" s="82" t="s">
        <v>51</v>
      </c>
      <c r="B585" s="73"/>
      <c r="C585" s="74">
        <v>0</v>
      </c>
      <c r="D585" s="74">
        <v>0</v>
      </c>
      <c r="E585" s="74">
        <v>0</v>
      </c>
    </row>
    <row r="586" spans="1:7" s="4" customFormat="1" ht="15.75" thickBot="1" x14ac:dyDescent="0.3">
      <c r="A586" s="82" t="s">
        <v>105</v>
      </c>
      <c r="B586" s="74">
        <v>123487</v>
      </c>
      <c r="C586" s="74">
        <v>61750</v>
      </c>
      <c r="D586" s="74">
        <v>188179</v>
      </c>
      <c r="E586" s="74">
        <v>0</v>
      </c>
    </row>
    <row r="587" spans="1:7" s="4" customFormat="1" ht="15.75" thickBot="1" x14ac:dyDescent="0.3">
      <c r="A587" s="82" t="s">
        <v>106</v>
      </c>
      <c r="B587" s="74">
        <v>110</v>
      </c>
      <c r="C587" s="74"/>
      <c r="D587" s="74"/>
      <c r="E587" s="74">
        <v>0</v>
      </c>
    </row>
    <row r="588" spans="1:7" s="4" customFormat="1" ht="15.75" thickBot="1" x14ac:dyDescent="0.3">
      <c r="A588" s="191" t="s">
        <v>107</v>
      </c>
      <c r="B588" s="73"/>
      <c r="C588" s="74">
        <v>0</v>
      </c>
      <c r="D588" s="74">
        <v>4850</v>
      </c>
      <c r="E588" s="74">
        <v>4800</v>
      </c>
    </row>
    <row r="589" spans="1:7" s="4" customFormat="1" ht="15.75" thickBot="1" x14ac:dyDescent="0.3">
      <c r="A589" s="192" t="s">
        <v>74</v>
      </c>
      <c r="B589" s="73">
        <f>B584+B583</f>
        <v>123597</v>
      </c>
      <c r="C589" s="73">
        <f>C584+C583</f>
        <v>61750</v>
      </c>
      <c r="D589" s="73">
        <f>D584+D583</f>
        <v>193029</v>
      </c>
      <c r="E589" s="73">
        <f>E584+E583</f>
        <v>4800</v>
      </c>
    </row>
    <row r="590" spans="1:7" s="4" customFormat="1" ht="15.75" thickBot="1" x14ac:dyDescent="0.3">
      <c r="A590" s="85" t="s">
        <v>255</v>
      </c>
      <c r="B590" s="963" t="s">
        <v>269</v>
      </c>
      <c r="C590" s="964"/>
      <c r="D590" s="964"/>
      <c r="E590" s="965"/>
    </row>
    <row r="591" spans="1:7" s="4" customFormat="1" ht="34.5" thickBot="1" x14ac:dyDescent="0.3">
      <c r="A591" s="164" t="s">
        <v>75</v>
      </c>
      <c r="B591" s="927" t="s">
        <v>266</v>
      </c>
      <c r="C591" s="929"/>
      <c r="D591" s="175" t="s">
        <v>200</v>
      </c>
      <c r="E591" s="187"/>
    </row>
    <row r="592" spans="1:7" s="4" customFormat="1" ht="28.5" customHeight="1" thickBot="1" x14ac:dyDescent="0.3">
      <c r="A592" s="85" t="s">
        <v>38</v>
      </c>
      <c r="B592" s="930" t="s">
        <v>267</v>
      </c>
      <c r="C592" s="931"/>
      <c r="D592" s="931"/>
      <c r="E592" s="932"/>
    </row>
    <row r="593" spans="1:5" s="4" customFormat="1" ht="15.75" thickBot="1" x14ac:dyDescent="0.3">
      <c r="A593" s="85" t="s">
        <v>40</v>
      </c>
      <c r="B593" s="954" t="s">
        <v>259</v>
      </c>
      <c r="C593" s="955"/>
      <c r="D593" s="955"/>
      <c r="E593" s="956"/>
    </row>
    <row r="594" spans="1:5" s="4" customFormat="1" x14ac:dyDescent="0.25">
      <c r="A594" s="957"/>
      <c r="B594" s="166">
        <v>2020</v>
      </c>
      <c r="C594" s="166">
        <v>2021</v>
      </c>
      <c r="D594" s="166">
        <v>2022</v>
      </c>
      <c r="E594" s="166">
        <v>2023</v>
      </c>
    </row>
    <row r="595" spans="1:5" s="4" customFormat="1" ht="15.75" thickBot="1" x14ac:dyDescent="0.3">
      <c r="A595" s="958"/>
      <c r="B595" s="167" t="s">
        <v>1</v>
      </c>
      <c r="C595" s="167" t="s">
        <v>16</v>
      </c>
      <c r="D595" s="167" t="s">
        <v>16</v>
      </c>
      <c r="E595" s="167" t="s">
        <v>16</v>
      </c>
    </row>
    <row r="596" spans="1:5" s="4" customFormat="1" ht="15.75" thickBot="1" x14ac:dyDescent="0.3">
      <c r="A596" s="85" t="s">
        <v>42</v>
      </c>
      <c r="B596" s="146">
        <v>200</v>
      </c>
      <c r="C596" s="146">
        <v>200</v>
      </c>
      <c r="D596" s="146">
        <v>200</v>
      </c>
      <c r="E596" s="146">
        <v>200</v>
      </c>
    </row>
    <row r="597" spans="1:5" s="4" customFormat="1" ht="15.75" thickBot="1" x14ac:dyDescent="0.3">
      <c r="A597" s="85" t="s">
        <v>43</v>
      </c>
      <c r="B597" s="146">
        <f>B611</f>
        <v>25480</v>
      </c>
      <c r="C597" s="146">
        <f>C611</f>
        <v>25700</v>
      </c>
      <c r="D597" s="146">
        <f>D611</f>
        <v>32629</v>
      </c>
      <c r="E597" s="146">
        <f>E611</f>
        <v>5500</v>
      </c>
    </row>
    <row r="598" spans="1:5" s="4" customFormat="1" ht="15.75" thickBot="1" x14ac:dyDescent="0.3">
      <c r="A598" s="85" t="s">
        <v>44</v>
      </c>
      <c r="B598" s="146"/>
      <c r="C598" s="146"/>
      <c r="D598" s="146"/>
      <c r="E598" s="146"/>
    </row>
    <row r="599" spans="1:5" s="4" customFormat="1" ht="15.75" thickBot="1" x14ac:dyDescent="0.3">
      <c r="A599" s="85" t="s">
        <v>45</v>
      </c>
      <c r="B599" s="168" t="s">
        <v>46</v>
      </c>
      <c r="C599" s="169"/>
      <c r="D599" s="169"/>
      <c r="E599" s="169"/>
    </row>
    <row r="600" spans="1:5" s="4" customFormat="1" ht="15.75" thickBot="1" x14ac:dyDescent="0.3">
      <c r="A600" s="85" t="s">
        <v>47</v>
      </c>
      <c r="B600" s="168" t="s">
        <v>46</v>
      </c>
      <c r="C600" s="169"/>
      <c r="D600" s="169"/>
      <c r="E600" s="169"/>
    </row>
    <row r="601" spans="1:5" s="4" customFormat="1" ht="15.75" thickBot="1" x14ac:dyDescent="0.3">
      <c r="A601" s="85" t="s">
        <v>48</v>
      </c>
      <c r="B601" s="168" t="s">
        <v>46</v>
      </c>
      <c r="C601" s="169"/>
      <c r="D601" s="169"/>
      <c r="E601" s="169"/>
    </row>
    <row r="602" spans="1:5" s="4" customFormat="1" ht="15.75" thickBot="1" x14ac:dyDescent="0.3">
      <c r="A602" s="950" t="s">
        <v>270</v>
      </c>
      <c r="B602" s="959"/>
      <c r="C602" s="959"/>
      <c r="D602" s="959"/>
      <c r="E602" s="951"/>
    </row>
    <row r="603" spans="1:5" s="4" customFormat="1" x14ac:dyDescent="0.25">
      <c r="A603" s="957"/>
      <c r="B603" s="166">
        <v>2020</v>
      </c>
      <c r="C603" s="166">
        <v>2021</v>
      </c>
      <c r="D603" s="166">
        <v>2022</v>
      </c>
      <c r="E603" s="166">
        <v>2023</v>
      </c>
    </row>
    <row r="604" spans="1:5" s="4" customFormat="1" ht="15.75" thickBot="1" x14ac:dyDescent="0.3">
      <c r="A604" s="958"/>
      <c r="B604" s="167" t="s">
        <v>1</v>
      </c>
      <c r="C604" s="167" t="s">
        <v>16</v>
      </c>
      <c r="D604" s="167" t="s">
        <v>16</v>
      </c>
      <c r="E604" s="167" t="s">
        <v>16</v>
      </c>
    </row>
    <row r="605" spans="1:5" s="4" customFormat="1" ht="15.75" thickBot="1" x14ac:dyDescent="0.3">
      <c r="A605" s="81" t="s">
        <v>104</v>
      </c>
      <c r="B605" s="74"/>
      <c r="C605" s="74">
        <v>0</v>
      </c>
      <c r="D605" s="74">
        <v>0</v>
      </c>
      <c r="E605" s="74">
        <v>0</v>
      </c>
    </row>
    <row r="606" spans="1:5" s="4" customFormat="1" ht="15.75" thickBot="1" x14ac:dyDescent="0.3">
      <c r="A606" s="81" t="s">
        <v>108</v>
      </c>
      <c r="B606" s="73">
        <f>SUM(B607:B610)</f>
        <v>25480</v>
      </c>
      <c r="C606" s="73">
        <f>SUM(C607:C610)</f>
        <v>25700</v>
      </c>
      <c r="D606" s="74">
        <f>D607+D608+D609+D610</f>
        <v>32629</v>
      </c>
      <c r="E606" s="74">
        <f>E607+E608+E609+E610</f>
        <v>5500</v>
      </c>
    </row>
    <row r="607" spans="1:5" s="4" customFormat="1" ht="15.75" thickBot="1" x14ac:dyDescent="0.3">
      <c r="A607" s="82" t="s">
        <v>51</v>
      </c>
      <c r="B607" s="73"/>
      <c r="C607" s="74">
        <v>0</v>
      </c>
      <c r="D607" s="74">
        <v>0</v>
      </c>
      <c r="E607" s="74">
        <v>0</v>
      </c>
    </row>
    <row r="608" spans="1:5" s="4" customFormat="1" ht="15.75" thickBot="1" x14ac:dyDescent="0.3">
      <c r="A608" s="82" t="s">
        <v>105</v>
      </c>
      <c r="B608" s="74">
        <v>25000</v>
      </c>
      <c r="C608" s="74">
        <v>24700</v>
      </c>
      <c r="D608" s="74">
        <v>27629</v>
      </c>
      <c r="E608" s="74"/>
    </row>
    <row r="609" spans="1:7" s="4" customFormat="1" ht="15.75" thickBot="1" x14ac:dyDescent="0.3">
      <c r="A609" s="82" t="s">
        <v>106</v>
      </c>
      <c r="B609" s="74">
        <v>480</v>
      </c>
      <c r="C609" s="74"/>
      <c r="D609" s="74"/>
      <c r="E609" s="74"/>
    </row>
    <row r="610" spans="1:7" s="4" customFormat="1" ht="15.75" thickBot="1" x14ac:dyDescent="0.3">
      <c r="A610" s="191" t="s">
        <v>107</v>
      </c>
      <c r="B610" s="73"/>
      <c r="C610" s="74">
        <v>1000</v>
      </c>
      <c r="D610" s="74">
        <v>5000</v>
      </c>
      <c r="E610" s="74">
        <v>5500</v>
      </c>
    </row>
    <row r="611" spans="1:7" s="4" customFormat="1" ht="15.75" thickBot="1" x14ac:dyDescent="0.3">
      <c r="A611" s="192" t="s">
        <v>81</v>
      </c>
      <c r="B611" s="73">
        <f>B606+B605</f>
        <v>25480</v>
      </c>
      <c r="C611" s="73">
        <f>C606+C605</f>
        <v>25700</v>
      </c>
      <c r="D611" s="73">
        <f>D606+D605</f>
        <v>32629</v>
      </c>
      <c r="E611" s="73">
        <f>E606+E605</f>
        <v>5500</v>
      </c>
    </row>
    <row r="612" spans="1:7" s="4" customFormat="1" ht="15.75" thickBot="1" x14ac:dyDescent="0.3">
      <c r="A612" s="194" t="s">
        <v>255</v>
      </c>
      <c r="B612" s="973" t="s">
        <v>271</v>
      </c>
      <c r="C612" s="948"/>
      <c r="D612" s="948"/>
      <c r="E612" s="949"/>
    </row>
    <row r="613" spans="1:7" s="4" customFormat="1" ht="45.75" customHeight="1" thickBot="1" x14ac:dyDescent="0.3">
      <c r="A613" s="164" t="s">
        <v>179</v>
      </c>
      <c r="B613" s="927" t="s">
        <v>272</v>
      </c>
      <c r="C613" s="929"/>
      <c r="D613" s="175" t="s">
        <v>200</v>
      </c>
      <c r="E613" s="187"/>
    </row>
    <row r="614" spans="1:7" s="4" customFormat="1" ht="47.25" customHeight="1" thickBot="1" x14ac:dyDescent="0.3">
      <c r="A614" s="85" t="s">
        <v>38</v>
      </c>
      <c r="B614" s="930" t="s">
        <v>273</v>
      </c>
      <c r="C614" s="931"/>
      <c r="D614" s="931"/>
      <c r="E614" s="932"/>
    </row>
    <row r="615" spans="1:7" s="4" customFormat="1" ht="15.75" thickBot="1" x14ac:dyDescent="0.3">
      <c r="A615" s="85" t="s">
        <v>40</v>
      </c>
      <c r="B615" s="954" t="s">
        <v>274</v>
      </c>
      <c r="C615" s="955"/>
      <c r="D615" s="955"/>
      <c r="E615" s="956"/>
    </row>
    <row r="616" spans="1:7" s="4" customFormat="1" x14ac:dyDescent="0.25">
      <c r="A616" s="957"/>
      <c r="B616" s="166">
        <v>2020</v>
      </c>
      <c r="C616" s="166">
        <v>2021</v>
      </c>
      <c r="D616" s="166">
        <v>2022</v>
      </c>
      <c r="E616" s="166">
        <v>2023</v>
      </c>
      <c r="G616" s="189"/>
    </row>
    <row r="617" spans="1:7" s="4" customFormat="1" ht="15.75" thickBot="1" x14ac:dyDescent="0.3">
      <c r="A617" s="958"/>
      <c r="B617" s="167" t="s">
        <v>1</v>
      </c>
      <c r="C617" s="167" t="s">
        <v>16</v>
      </c>
      <c r="D617" s="167" t="s">
        <v>16</v>
      </c>
      <c r="E617" s="167" t="s">
        <v>16</v>
      </c>
      <c r="G617" s="151"/>
    </row>
    <row r="618" spans="1:7" s="4" customFormat="1" ht="15.75" thickBot="1" x14ac:dyDescent="0.3">
      <c r="A618" s="85" t="s">
        <v>42</v>
      </c>
      <c r="B618" s="146">
        <v>3</v>
      </c>
      <c r="C618" s="146">
        <v>3</v>
      </c>
      <c r="D618" s="146"/>
      <c r="E618" s="146"/>
      <c r="G618" s="151"/>
    </row>
    <row r="619" spans="1:7" s="4" customFormat="1" ht="15.75" thickBot="1" x14ac:dyDescent="0.3">
      <c r="A619" s="85" t="s">
        <v>43</v>
      </c>
      <c r="B619" s="146">
        <f>B633</f>
        <v>44035</v>
      </c>
      <c r="C619" s="146">
        <f>C633</f>
        <v>22140</v>
      </c>
      <c r="D619" s="146">
        <f>D633</f>
        <v>0</v>
      </c>
      <c r="E619" s="146">
        <f>E633</f>
        <v>0</v>
      </c>
      <c r="G619" s="151"/>
    </row>
    <row r="620" spans="1:7" s="4" customFormat="1" ht="15.75" thickBot="1" x14ac:dyDescent="0.3">
      <c r="A620" s="85" t="s">
        <v>44</v>
      </c>
      <c r="B620" s="146">
        <f>B619/B618</f>
        <v>14678.333333333334</v>
      </c>
      <c r="C620" s="146">
        <f>C619/C618</f>
        <v>7380</v>
      </c>
      <c r="D620" s="146"/>
      <c r="E620" s="146"/>
      <c r="G620" s="151"/>
    </row>
    <row r="621" spans="1:7" s="4" customFormat="1" ht="15.75" thickBot="1" x14ac:dyDescent="0.3">
      <c r="A621" s="85" t="s">
        <v>45</v>
      </c>
      <c r="B621" s="168" t="s">
        <v>46</v>
      </c>
      <c r="C621" s="169">
        <f>C618/B618-1</f>
        <v>0</v>
      </c>
      <c r="D621" s="169"/>
      <c r="E621" s="169"/>
      <c r="G621" s="151"/>
    </row>
    <row r="622" spans="1:7" s="4" customFormat="1" ht="15.75" thickBot="1" x14ac:dyDescent="0.3">
      <c r="A622" s="85" t="s">
        <v>47</v>
      </c>
      <c r="B622" s="168" t="s">
        <v>46</v>
      </c>
      <c r="C622" s="169">
        <f>C619/B619-1</f>
        <v>-0.49721812194845005</v>
      </c>
      <c r="D622" s="169"/>
      <c r="E622" s="169"/>
    </row>
    <row r="623" spans="1:7" s="4" customFormat="1" ht="15.75" thickBot="1" x14ac:dyDescent="0.3">
      <c r="A623" s="85" t="s">
        <v>48</v>
      </c>
      <c r="B623" s="168" t="s">
        <v>46</v>
      </c>
      <c r="C623" s="169">
        <f>C620/B620-1</f>
        <v>-0.49721812194845016</v>
      </c>
      <c r="D623" s="169"/>
      <c r="E623" s="169"/>
    </row>
    <row r="624" spans="1:7" s="4" customFormat="1" ht="15.75" customHeight="1" thickBot="1" x14ac:dyDescent="0.3">
      <c r="A624" s="950" t="s">
        <v>223</v>
      </c>
      <c r="B624" s="959"/>
      <c r="C624" s="959"/>
      <c r="D624" s="959"/>
      <c r="E624" s="951"/>
    </row>
    <row r="625" spans="1:7" s="4" customFormat="1" x14ac:dyDescent="0.25">
      <c r="A625" s="957"/>
      <c r="B625" s="166">
        <v>2020</v>
      </c>
      <c r="C625" s="166">
        <v>2021</v>
      </c>
      <c r="D625" s="166">
        <v>2022</v>
      </c>
      <c r="E625" s="166">
        <v>2023</v>
      </c>
    </row>
    <row r="626" spans="1:7" s="4" customFormat="1" ht="15.75" thickBot="1" x14ac:dyDescent="0.3">
      <c r="A626" s="958"/>
      <c r="B626" s="167" t="s">
        <v>1</v>
      </c>
      <c r="C626" s="167" t="s">
        <v>16</v>
      </c>
      <c r="D626" s="167" t="s">
        <v>16</v>
      </c>
      <c r="E626" s="167" t="s">
        <v>16</v>
      </c>
    </row>
    <row r="627" spans="1:7" s="4" customFormat="1" ht="15.75" thickBot="1" x14ac:dyDescent="0.3">
      <c r="A627" s="81" t="s">
        <v>104</v>
      </c>
      <c r="B627" s="74">
        <v>0</v>
      </c>
      <c r="C627" s="74">
        <v>0</v>
      </c>
      <c r="D627" s="74">
        <v>0</v>
      </c>
      <c r="E627" s="74">
        <v>0</v>
      </c>
    </row>
    <row r="628" spans="1:7" s="4" customFormat="1" ht="15.75" thickBot="1" x14ac:dyDescent="0.3">
      <c r="A628" s="81" t="s">
        <v>108</v>
      </c>
      <c r="B628" s="73">
        <f>SUM(B629:B632)</f>
        <v>44035</v>
      </c>
      <c r="C628" s="74">
        <f>C629+C630+C631+C632</f>
        <v>22140</v>
      </c>
      <c r="D628" s="74">
        <f>D629+D630+D631+D632</f>
        <v>0</v>
      </c>
      <c r="E628" s="74">
        <f>E629+E630+E631+E632</f>
        <v>0</v>
      </c>
    </row>
    <row r="629" spans="1:7" s="4" customFormat="1" ht="15.75" thickBot="1" x14ac:dyDescent="0.3">
      <c r="A629" s="82" t="s">
        <v>51</v>
      </c>
      <c r="B629" s="73"/>
      <c r="C629" s="74">
        <v>0</v>
      </c>
      <c r="D629" s="74">
        <v>0</v>
      </c>
      <c r="E629" s="74">
        <v>0</v>
      </c>
    </row>
    <row r="630" spans="1:7" s="4" customFormat="1" ht="15.75" thickBot="1" x14ac:dyDescent="0.3">
      <c r="A630" s="82" t="s">
        <v>105</v>
      </c>
      <c r="B630" s="74">
        <v>36685</v>
      </c>
      <c r="C630" s="74">
        <v>18450</v>
      </c>
      <c r="D630" s="74"/>
      <c r="E630" s="74">
        <v>0</v>
      </c>
    </row>
    <row r="631" spans="1:7" s="4" customFormat="1" ht="15.75" thickBot="1" x14ac:dyDescent="0.3">
      <c r="A631" s="82" t="s">
        <v>106</v>
      </c>
      <c r="B631" s="74">
        <v>0</v>
      </c>
      <c r="C631" s="74"/>
      <c r="D631" s="74"/>
      <c r="E631" s="74">
        <v>0</v>
      </c>
    </row>
    <row r="632" spans="1:7" s="4" customFormat="1" ht="15.75" thickBot="1" x14ac:dyDescent="0.3">
      <c r="A632" s="82" t="s">
        <v>107</v>
      </c>
      <c r="B632" s="74">
        <v>7350</v>
      </c>
      <c r="C632" s="74">
        <v>3690</v>
      </c>
      <c r="D632" s="74"/>
      <c r="E632" s="74">
        <v>0</v>
      </c>
    </row>
    <row r="633" spans="1:7" s="4" customFormat="1" ht="15.75" thickBot="1" x14ac:dyDescent="0.3">
      <c r="A633" s="195" t="s">
        <v>184</v>
      </c>
      <c r="B633" s="196">
        <f>B628+B627</f>
        <v>44035</v>
      </c>
      <c r="C633" s="196">
        <f>C628+C627</f>
        <v>22140</v>
      </c>
      <c r="D633" s="196">
        <f>D628+D627</f>
        <v>0</v>
      </c>
      <c r="E633" s="196">
        <f>E628+E627</f>
        <v>0</v>
      </c>
    </row>
    <row r="634" spans="1:7" s="4" customFormat="1" ht="15.75" thickBot="1" x14ac:dyDescent="0.3">
      <c r="A634" s="85" t="s">
        <v>255</v>
      </c>
      <c r="B634" s="966" t="s">
        <v>275</v>
      </c>
      <c r="C634" s="967"/>
      <c r="D634" s="967"/>
      <c r="E634" s="968"/>
    </row>
    <row r="635" spans="1:7" s="4" customFormat="1" ht="26.25" customHeight="1" thickBot="1" x14ac:dyDescent="0.3">
      <c r="A635" s="175" t="s">
        <v>185</v>
      </c>
      <c r="B635" s="969" t="s">
        <v>276</v>
      </c>
      <c r="C635" s="970"/>
      <c r="D635" s="971" t="s">
        <v>200</v>
      </c>
      <c r="E635" s="972"/>
    </row>
    <row r="636" spans="1:7" s="4" customFormat="1" ht="37.5" customHeight="1" thickBot="1" x14ac:dyDescent="0.3">
      <c r="A636" s="85" t="s">
        <v>38</v>
      </c>
      <c r="B636" s="930" t="s">
        <v>277</v>
      </c>
      <c r="C636" s="931"/>
      <c r="D636" s="931"/>
      <c r="E636" s="932"/>
    </row>
    <row r="637" spans="1:7" s="4" customFormat="1" ht="15.75" thickBot="1" x14ac:dyDescent="0.3">
      <c r="A637" s="85" t="s">
        <v>40</v>
      </c>
      <c r="B637" s="954" t="s">
        <v>165</v>
      </c>
      <c r="C637" s="955"/>
      <c r="D637" s="955"/>
      <c r="E637" s="956"/>
    </row>
    <row r="638" spans="1:7" s="4" customFormat="1" x14ac:dyDescent="0.25">
      <c r="A638" s="957"/>
      <c r="B638" s="166">
        <v>2020</v>
      </c>
      <c r="C638" s="166">
        <v>2021</v>
      </c>
      <c r="D638" s="166">
        <v>2022</v>
      </c>
      <c r="E638" s="166">
        <v>2023</v>
      </c>
      <c r="G638" s="189"/>
    </row>
    <row r="639" spans="1:7" s="4" customFormat="1" ht="15.75" thickBot="1" x14ac:dyDescent="0.3">
      <c r="A639" s="958"/>
      <c r="B639" s="167" t="s">
        <v>1</v>
      </c>
      <c r="C639" s="167" t="s">
        <v>16</v>
      </c>
      <c r="D639" s="167" t="s">
        <v>16</v>
      </c>
      <c r="E639" s="167" t="s">
        <v>16</v>
      </c>
      <c r="G639" s="151"/>
    </row>
    <row r="640" spans="1:7" s="4" customFormat="1" ht="15.75" thickBot="1" x14ac:dyDescent="0.3">
      <c r="A640" s="85" t="s">
        <v>42</v>
      </c>
      <c r="B640" s="146">
        <v>15</v>
      </c>
      <c r="C640" s="146">
        <v>15</v>
      </c>
      <c r="D640" s="146"/>
      <c r="E640" s="146"/>
      <c r="G640" s="151"/>
    </row>
    <row r="641" spans="1:7" s="4" customFormat="1" ht="15.75" thickBot="1" x14ac:dyDescent="0.3">
      <c r="A641" s="85" t="s">
        <v>43</v>
      </c>
      <c r="B641" s="146">
        <f>B655</f>
        <v>229967</v>
      </c>
      <c r="C641" s="146">
        <f>C655</f>
        <v>137500</v>
      </c>
      <c r="D641" s="146">
        <f>D655</f>
        <v>0</v>
      </c>
      <c r="E641" s="146">
        <f>E655</f>
        <v>0</v>
      </c>
      <c r="G641" s="151"/>
    </row>
    <row r="642" spans="1:7" s="4" customFormat="1" ht="15.75" thickBot="1" x14ac:dyDescent="0.3">
      <c r="A642" s="85" t="s">
        <v>44</v>
      </c>
      <c r="B642" s="146"/>
      <c r="C642" s="146">
        <f>C641/C640</f>
        <v>9166.6666666666661</v>
      </c>
      <c r="D642" s="146"/>
      <c r="E642" s="146"/>
      <c r="G642" s="151"/>
    </row>
    <row r="643" spans="1:7" s="4" customFormat="1" ht="15.75" thickBot="1" x14ac:dyDescent="0.3">
      <c r="A643" s="85" t="s">
        <v>45</v>
      </c>
      <c r="B643" s="168" t="s">
        <v>46</v>
      </c>
      <c r="C643" s="169">
        <f>C640/B640-1</f>
        <v>0</v>
      </c>
      <c r="D643" s="169"/>
      <c r="E643" s="169"/>
      <c r="G643" s="151"/>
    </row>
    <row r="644" spans="1:7" s="4" customFormat="1" ht="15.75" thickBot="1" x14ac:dyDescent="0.3">
      <c r="A644" s="85" t="s">
        <v>47</v>
      </c>
      <c r="B644" s="168" t="s">
        <v>46</v>
      </c>
      <c r="C644" s="169">
        <f>C641/B641-1</f>
        <v>-0.40208812568759866</v>
      </c>
      <c r="D644" s="169"/>
      <c r="E644" s="169"/>
    </row>
    <row r="645" spans="1:7" s="4" customFormat="1" ht="15.75" thickBot="1" x14ac:dyDescent="0.3">
      <c r="A645" s="85" t="s">
        <v>48</v>
      </c>
      <c r="B645" s="168" t="s">
        <v>46</v>
      </c>
      <c r="C645" s="169"/>
      <c r="D645" s="169"/>
      <c r="E645" s="169"/>
    </row>
    <row r="646" spans="1:7" s="4" customFormat="1" ht="15.75" customHeight="1" thickBot="1" x14ac:dyDescent="0.3">
      <c r="A646" s="950" t="s">
        <v>228</v>
      </c>
      <c r="B646" s="959"/>
      <c r="C646" s="959"/>
      <c r="D646" s="959"/>
      <c r="E646" s="951"/>
    </row>
    <row r="647" spans="1:7" s="4" customFormat="1" x14ac:dyDescent="0.25">
      <c r="A647" s="957"/>
      <c r="B647" s="166">
        <v>2020</v>
      </c>
      <c r="C647" s="166">
        <v>2021</v>
      </c>
      <c r="D647" s="166">
        <v>2022</v>
      </c>
      <c r="E647" s="166">
        <v>2023</v>
      </c>
    </row>
    <row r="648" spans="1:7" s="4" customFormat="1" ht="15.75" thickBot="1" x14ac:dyDescent="0.3">
      <c r="A648" s="958"/>
      <c r="B648" s="167" t="s">
        <v>1</v>
      </c>
      <c r="C648" s="167" t="s">
        <v>16</v>
      </c>
      <c r="D648" s="167" t="s">
        <v>16</v>
      </c>
      <c r="E648" s="167" t="s">
        <v>16</v>
      </c>
    </row>
    <row r="649" spans="1:7" s="4" customFormat="1" ht="15.75" thickBot="1" x14ac:dyDescent="0.3">
      <c r="A649" s="81" t="s">
        <v>104</v>
      </c>
      <c r="B649" s="74">
        <v>0</v>
      </c>
      <c r="C649" s="74">
        <v>0</v>
      </c>
      <c r="D649" s="74">
        <v>0</v>
      </c>
      <c r="E649" s="74">
        <v>0</v>
      </c>
    </row>
    <row r="650" spans="1:7" s="4" customFormat="1" ht="15.75" thickBot="1" x14ac:dyDescent="0.3">
      <c r="A650" s="81" t="s">
        <v>108</v>
      </c>
      <c r="B650" s="73">
        <f>SUM(B651:B654)</f>
        <v>229967</v>
      </c>
      <c r="C650" s="74">
        <f>C651+C652+C653+C654</f>
        <v>137500</v>
      </c>
      <c r="D650" s="74">
        <f>D651+D652+D653+D654</f>
        <v>0</v>
      </c>
      <c r="E650" s="74">
        <f>E651+E652+E653+E654</f>
        <v>0</v>
      </c>
    </row>
    <row r="651" spans="1:7" s="4" customFormat="1" ht="15.75" thickBot="1" x14ac:dyDescent="0.3">
      <c r="A651" s="82" t="s">
        <v>51</v>
      </c>
      <c r="B651" s="73"/>
      <c r="C651" s="74">
        <v>0</v>
      </c>
      <c r="D651" s="74">
        <v>0</v>
      </c>
      <c r="E651" s="74">
        <v>0</v>
      </c>
      <c r="G651" s="197"/>
    </row>
    <row r="652" spans="1:7" s="4" customFormat="1" ht="15.75" thickBot="1" x14ac:dyDescent="0.3">
      <c r="A652" s="82" t="s">
        <v>105</v>
      </c>
      <c r="B652" s="74">
        <v>229967</v>
      </c>
      <c r="C652" s="74">
        <v>137500</v>
      </c>
      <c r="D652" s="74">
        <v>0</v>
      </c>
      <c r="E652" s="74">
        <v>0</v>
      </c>
      <c r="G652" s="197"/>
    </row>
    <row r="653" spans="1:7" s="4" customFormat="1" ht="15.75" thickBot="1" x14ac:dyDescent="0.3">
      <c r="A653" s="82" t="s">
        <v>106</v>
      </c>
      <c r="B653" s="73"/>
      <c r="C653" s="74">
        <v>0</v>
      </c>
      <c r="D653" s="74">
        <v>0</v>
      </c>
      <c r="E653" s="74">
        <v>0</v>
      </c>
    </row>
    <row r="654" spans="1:7" s="4" customFormat="1" ht="15.75" thickBot="1" x14ac:dyDescent="0.3">
      <c r="A654" s="82" t="s">
        <v>107</v>
      </c>
      <c r="B654" s="73"/>
      <c r="C654" s="74">
        <v>0</v>
      </c>
      <c r="D654" s="74">
        <v>0</v>
      </c>
      <c r="E654" s="74">
        <v>0</v>
      </c>
    </row>
    <row r="655" spans="1:7" s="4" customFormat="1" ht="15.75" thickBot="1" x14ac:dyDescent="0.3">
      <c r="A655" s="195" t="s">
        <v>190</v>
      </c>
      <c r="B655" s="196">
        <f>B650+B649</f>
        <v>229967</v>
      </c>
      <c r="C655" s="196">
        <f>C650+C649</f>
        <v>137500</v>
      </c>
      <c r="D655" s="196">
        <f>D650+D649</f>
        <v>0</v>
      </c>
      <c r="E655" s="196">
        <f>E650+E649</f>
        <v>0</v>
      </c>
    </row>
    <row r="656" spans="1:7" s="4" customFormat="1" ht="15.75" thickBot="1" x14ac:dyDescent="0.3">
      <c r="A656" s="147" t="s">
        <v>255</v>
      </c>
      <c r="B656" s="963" t="s">
        <v>278</v>
      </c>
      <c r="C656" s="964"/>
      <c r="D656" s="964"/>
      <c r="E656" s="965"/>
    </row>
    <row r="657" spans="1:7" s="4" customFormat="1" ht="34.5" thickBot="1" x14ac:dyDescent="0.3">
      <c r="A657" s="164" t="s">
        <v>191</v>
      </c>
      <c r="B657" s="927" t="s">
        <v>279</v>
      </c>
      <c r="C657" s="929"/>
      <c r="D657" s="175" t="s">
        <v>200</v>
      </c>
      <c r="E657" s="187"/>
      <c r="G657" s="20"/>
    </row>
    <row r="658" spans="1:7" s="4" customFormat="1" ht="50.25" customHeight="1" thickBot="1" x14ac:dyDescent="0.3">
      <c r="A658" s="85" t="s">
        <v>38</v>
      </c>
      <c r="B658" s="930" t="s">
        <v>280</v>
      </c>
      <c r="C658" s="931"/>
      <c r="D658" s="931"/>
      <c r="E658" s="932"/>
      <c r="G658" s="151"/>
    </row>
    <row r="659" spans="1:7" s="4" customFormat="1" ht="15.75" thickBot="1" x14ac:dyDescent="0.3">
      <c r="A659" s="85" t="s">
        <v>40</v>
      </c>
      <c r="B659" s="954" t="s">
        <v>165</v>
      </c>
      <c r="C659" s="955"/>
      <c r="D659" s="955"/>
      <c r="E659" s="956"/>
      <c r="G659" s="198"/>
    </row>
    <row r="660" spans="1:7" s="4" customFormat="1" ht="15.75" thickBot="1" x14ac:dyDescent="0.3">
      <c r="A660" s="168"/>
      <c r="B660" s="167" t="s">
        <v>1</v>
      </c>
      <c r="C660" s="167" t="s">
        <v>16</v>
      </c>
      <c r="D660" s="167" t="s">
        <v>16</v>
      </c>
      <c r="E660" s="167" t="s">
        <v>16</v>
      </c>
      <c r="G660" s="198"/>
    </row>
    <row r="661" spans="1:7" s="4" customFormat="1" ht="15.75" thickBot="1" x14ac:dyDescent="0.3">
      <c r="A661" s="85" t="s">
        <v>42</v>
      </c>
      <c r="B661" s="146">
        <v>320</v>
      </c>
      <c r="C661" s="146">
        <v>320</v>
      </c>
      <c r="D661" s="146">
        <v>320</v>
      </c>
      <c r="E661" s="146">
        <v>320</v>
      </c>
      <c r="G661" s="198"/>
    </row>
    <row r="662" spans="1:7" s="4" customFormat="1" ht="15.75" thickBot="1" x14ac:dyDescent="0.3">
      <c r="A662" s="85" t="s">
        <v>43</v>
      </c>
      <c r="B662" s="146">
        <f>B676</f>
        <v>1693093</v>
      </c>
      <c r="C662" s="146">
        <f>C676</f>
        <v>1914658</v>
      </c>
      <c r="D662" s="146">
        <f>D676</f>
        <v>2182816</v>
      </c>
      <c r="E662" s="146">
        <f>E676</f>
        <v>2933187</v>
      </c>
      <c r="G662" s="199"/>
    </row>
    <row r="663" spans="1:7" s="4" customFormat="1" ht="15.75" thickBot="1" x14ac:dyDescent="0.3">
      <c r="A663" s="85" t="s">
        <v>44</v>
      </c>
      <c r="B663" s="146">
        <f>B662/B661</f>
        <v>5290.9156249999996</v>
      </c>
      <c r="C663" s="146">
        <f>C662/C661</f>
        <v>5983.3062499999996</v>
      </c>
      <c r="D663" s="146">
        <f>D662/D661</f>
        <v>6821.3</v>
      </c>
      <c r="E663" s="146">
        <f>E662/E661</f>
        <v>9166.2093750000004</v>
      </c>
    </row>
    <row r="664" spans="1:7" s="4" customFormat="1" ht="15.75" thickBot="1" x14ac:dyDescent="0.3">
      <c r="A664" s="85" t="s">
        <v>45</v>
      </c>
      <c r="B664" s="168" t="s">
        <v>46</v>
      </c>
      <c r="C664" s="169">
        <f>C661/B661-1</f>
        <v>0</v>
      </c>
      <c r="D664" s="169">
        <f t="shared" ref="D664:E666" si="5">D661/C661-1</f>
        <v>0</v>
      </c>
      <c r="E664" s="169">
        <f t="shared" si="5"/>
        <v>0</v>
      </c>
    </row>
    <row r="665" spans="1:7" s="4" customFormat="1" ht="15.75" thickBot="1" x14ac:dyDescent="0.3">
      <c r="A665" s="85" t="s">
        <v>47</v>
      </c>
      <c r="B665" s="168" t="s">
        <v>46</v>
      </c>
      <c r="C665" s="169">
        <f>C662/B662-1</f>
        <v>0.13086404586162725</v>
      </c>
      <c r="D665" s="169">
        <f t="shared" si="5"/>
        <v>0.14005529969320896</v>
      </c>
      <c r="E665" s="169">
        <f t="shared" si="5"/>
        <v>0.34376282746690512</v>
      </c>
    </row>
    <row r="666" spans="1:7" s="4" customFormat="1" ht="15.75" thickBot="1" x14ac:dyDescent="0.3">
      <c r="A666" s="85" t="s">
        <v>48</v>
      </c>
      <c r="B666" s="168" t="s">
        <v>46</v>
      </c>
      <c r="C666" s="169">
        <f>C663/B663-1</f>
        <v>0.13086404586162725</v>
      </c>
      <c r="D666" s="169">
        <f t="shared" si="5"/>
        <v>0.14005529969320896</v>
      </c>
      <c r="E666" s="169">
        <f t="shared" si="5"/>
        <v>0.34376282746690512</v>
      </c>
    </row>
    <row r="667" spans="1:7" s="4" customFormat="1" ht="15.75" customHeight="1" thickBot="1" x14ac:dyDescent="0.3">
      <c r="A667" s="950" t="s">
        <v>281</v>
      </c>
      <c r="B667" s="959"/>
      <c r="C667" s="959"/>
      <c r="D667" s="959"/>
      <c r="E667" s="951"/>
    </row>
    <row r="668" spans="1:7" s="4" customFormat="1" x14ac:dyDescent="0.25">
      <c r="A668" s="957"/>
      <c r="B668" s="166">
        <v>2020</v>
      </c>
      <c r="C668" s="166">
        <v>2021</v>
      </c>
      <c r="D668" s="166">
        <v>2022</v>
      </c>
      <c r="E668" s="166">
        <v>2023</v>
      </c>
    </row>
    <row r="669" spans="1:7" s="4" customFormat="1" ht="15.75" thickBot="1" x14ac:dyDescent="0.3">
      <c r="A669" s="958"/>
      <c r="B669" s="167" t="s">
        <v>1</v>
      </c>
      <c r="C669" s="167" t="s">
        <v>16</v>
      </c>
      <c r="D669" s="167" t="s">
        <v>16</v>
      </c>
      <c r="E669" s="167" t="s">
        <v>16</v>
      </c>
    </row>
    <row r="670" spans="1:7" s="4" customFormat="1" ht="15.75" thickBot="1" x14ac:dyDescent="0.3">
      <c r="A670" s="81" t="s">
        <v>104</v>
      </c>
      <c r="B670" s="81">
        <v>0</v>
      </c>
      <c r="C670" s="74">
        <v>0</v>
      </c>
      <c r="D670" s="74">
        <v>0</v>
      </c>
      <c r="E670" s="74">
        <v>0</v>
      </c>
      <c r="G670" s="151"/>
    </row>
    <row r="671" spans="1:7" s="4" customFormat="1" ht="15.75" thickBot="1" x14ac:dyDescent="0.3">
      <c r="A671" s="81" t="s">
        <v>108</v>
      </c>
      <c r="B671" s="73">
        <f>SUM(B672:B675)</f>
        <v>1693093</v>
      </c>
      <c r="C671" s="74">
        <f>C672+C673+C674+C675</f>
        <v>1914658</v>
      </c>
      <c r="D671" s="74">
        <f>D672+D673+D674+D675</f>
        <v>2182816</v>
      </c>
      <c r="E671" s="74">
        <f>E672+E673+E674+E675</f>
        <v>2933187</v>
      </c>
      <c r="G671" s="199"/>
    </row>
    <row r="672" spans="1:7" s="4" customFormat="1" ht="15.75" thickBot="1" x14ac:dyDescent="0.3">
      <c r="A672" s="82" t="s">
        <v>51</v>
      </c>
      <c r="B672" s="73"/>
      <c r="C672" s="74">
        <v>0</v>
      </c>
      <c r="D672" s="74">
        <v>0</v>
      </c>
      <c r="E672" s="74">
        <v>0</v>
      </c>
      <c r="F672" s="151"/>
      <c r="G672" s="199"/>
    </row>
    <row r="673" spans="1:7" s="4" customFormat="1" ht="16.5" thickBot="1" x14ac:dyDescent="0.3">
      <c r="A673" s="82" t="s">
        <v>105</v>
      </c>
      <c r="B673" s="74">
        <v>1300293</v>
      </c>
      <c r="C673" s="74">
        <v>1493381</v>
      </c>
      <c r="D673" s="74">
        <v>1577979</v>
      </c>
      <c r="E673" s="74">
        <v>1968000</v>
      </c>
      <c r="F673" s="200"/>
      <c r="G673" s="201"/>
    </row>
    <row r="674" spans="1:7" s="4" customFormat="1" ht="15.75" thickBot="1" x14ac:dyDescent="0.3">
      <c r="A674" s="82" t="s">
        <v>106</v>
      </c>
      <c r="B674" s="74">
        <v>376818</v>
      </c>
      <c r="C674" s="74">
        <v>421277</v>
      </c>
      <c r="D674" s="74">
        <f>525993+78844</f>
        <v>604837</v>
      </c>
      <c r="E674" s="74">
        <f>727324+237863</f>
        <v>965187</v>
      </c>
      <c r="F674" s="193"/>
      <c r="G674" s="201"/>
    </row>
    <row r="675" spans="1:7" s="4" customFormat="1" ht="15.75" thickBot="1" x14ac:dyDescent="0.3">
      <c r="A675" s="82" t="s">
        <v>107</v>
      </c>
      <c r="B675" s="74">
        <v>15982</v>
      </c>
      <c r="C675" s="74"/>
      <c r="D675" s="74"/>
      <c r="E675" s="74"/>
      <c r="G675" s="201"/>
    </row>
    <row r="676" spans="1:7" s="4" customFormat="1" ht="15.75" thickBot="1" x14ac:dyDescent="0.3">
      <c r="A676" s="192" t="s">
        <v>196</v>
      </c>
      <c r="B676" s="170">
        <f>B671+B670</f>
        <v>1693093</v>
      </c>
      <c r="C676" s="170">
        <f>C671+C670</f>
        <v>1914658</v>
      </c>
      <c r="D676" s="170">
        <f>D671+D670</f>
        <v>2182816</v>
      </c>
      <c r="E676" s="170">
        <f>E671+E670</f>
        <v>2933187</v>
      </c>
    </row>
    <row r="677" spans="1:7" s="4" customFormat="1" ht="15.75" thickBot="1" x14ac:dyDescent="0.3">
      <c r="A677" s="147" t="s">
        <v>255</v>
      </c>
      <c r="B677" s="963" t="s">
        <v>282</v>
      </c>
      <c r="C677" s="964"/>
      <c r="D677" s="964"/>
      <c r="E677" s="965"/>
    </row>
    <row r="678" spans="1:7" s="4" customFormat="1" ht="34.5" thickBot="1" x14ac:dyDescent="0.3">
      <c r="A678" s="164" t="s">
        <v>283</v>
      </c>
      <c r="B678" s="927" t="s">
        <v>284</v>
      </c>
      <c r="C678" s="929"/>
      <c r="D678" s="175" t="s">
        <v>200</v>
      </c>
      <c r="E678" s="187"/>
    </row>
    <row r="679" spans="1:7" s="4" customFormat="1" ht="33" customHeight="1" thickBot="1" x14ac:dyDescent="0.3">
      <c r="A679" s="85" t="s">
        <v>38</v>
      </c>
      <c r="B679" s="930" t="s">
        <v>285</v>
      </c>
      <c r="C679" s="931"/>
      <c r="D679" s="931"/>
      <c r="E679" s="932"/>
    </row>
    <row r="680" spans="1:7" s="4" customFormat="1" ht="15.75" thickBot="1" x14ac:dyDescent="0.3">
      <c r="A680" s="85" t="s">
        <v>40</v>
      </c>
      <c r="B680" s="954" t="s">
        <v>165</v>
      </c>
      <c r="C680" s="955"/>
      <c r="D680" s="955"/>
      <c r="E680" s="956"/>
    </row>
    <row r="681" spans="1:7" s="4" customFormat="1" ht="15.75" thickBot="1" x14ac:dyDescent="0.3">
      <c r="A681" s="168"/>
      <c r="B681" s="167" t="s">
        <v>1</v>
      </c>
      <c r="C681" s="167" t="s">
        <v>16</v>
      </c>
      <c r="D681" s="167" t="s">
        <v>16</v>
      </c>
      <c r="E681" s="167" t="s">
        <v>16</v>
      </c>
    </row>
    <row r="682" spans="1:7" s="4" customFormat="1" ht="15.75" thickBot="1" x14ac:dyDescent="0.3">
      <c r="A682" s="85" t="s">
        <v>42</v>
      </c>
      <c r="B682" s="146">
        <v>0</v>
      </c>
      <c r="C682" s="146">
        <v>450</v>
      </c>
      <c r="D682" s="146">
        <v>520</v>
      </c>
      <c r="E682" s="146">
        <v>520</v>
      </c>
    </row>
    <row r="683" spans="1:7" s="4" customFormat="1" ht="15.75" thickBot="1" x14ac:dyDescent="0.3">
      <c r="A683" s="85" t="s">
        <v>43</v>
      </c>
      <c r="B683" s="146">
        <f>B697</f>
        <v>127500</v>
      </c>
      <c r="C683" s="146">
        <f>C697</f>
        <v>221400</v>
      </c>
      <c r="D683" s="146">
        <f>D697</f>
        <v>382800</v>
      </c>
      <c r="E683" s="146">
        <f>E697</f>
        <v>369000</v>
      </c>
    </row>
    <row r="684" spans="1:7" s="4" customFormat="1" ht="15.75" thickBot="1" x14ac:dyDescent="0.3">
      <c r="A684" s="85" t="s">
        <v>44</v>
      </c>
      <c r="B684" s="146"/>
      <c r="C684" s="146">
        <f>C683/C682</f>
        <v>492</v>
      </c>
      <c r="D684" s="146">
        <f>D683/D682</f>
        <v>736.15384615384619</v>
      </c>
      <c r="E684" s="146"/>
    </row>
    <row r="685" spans="1:7" s="4" customFormat="1" ht="15.75" thickBot="1" x14ac:dyDescent="0.3">
      <c r="A685" s="85" t="s">
        <v>45</v>
      </c>
      <c r="B685" s="168" t="s">
        <v>46</v>
      </c>
      <c r="C685" s="169"/>
      <c r="D685" s="169">
        <f t="shared" ref="D685:E687" si="6">D682/C682-1</f>
        <v>0.15555555555555545</v>
      </c>
      <c r="E685" s="169">
        <f t="shared" si="6"/>
        <v>0</v>
      </c>
    </row>
    <row r="686" spans="1:7" s="4" customFormat="1" ht="15.75" thickBot="1" x14ac:dyDescent="0.3">
      <c r="A686" s="85" t="s">
        <v>47</v>
      </c>
      <c r="B686" s="168" t="s">
        <v>46</v>
      </c>
      <c r="C686" s="169"/>
      <c r="D686" s="169">
        <f t="shared" si="6"/>
        <v>0.72899728997289981</v>
      </c>
      <c r="E686" s="169">
        <f t="shared" si="6"/>
        <v>-3.6050156739811934E-2</v>
      </c>
    </row>
    <row r="687" spans="1:7" s="4" customFormat="1" ht="15.75" thickBot="1" x14ac:dyDescent="0.3">
      <c r="A687" s="85" t="s">
        <v>48</v>
      </c>
      <c r="B687" s="168" t="s">
        <v>46</v>
      </c>
      <c r="C687" s="169"/>
      <c r="D687" s="169">
        <f t="shared" si="6"/>
        <v>0.49624765478424027</v>
      </c>
      <c r="E687" s="169">
        <f t="shared" si="6"/>
        <v>-1</v>
      </c>
    </row>
    <row r="688" spans="1:7" s="4" customFormat="1" ht="15.75" thickBot="1" x14ac:dyDescent="0.3">
      <c r="A688" s="950" t="s">
        <v>286</v>
      </c>
      <c r="B688" s="959"/>
      <c r="C688" s="959"/>
      <c r="D688" s="959"/>
      <c r="E688" s="951"/>
    </row>
    <row r="689" spans="1:5" s="4" customFormat="1" x14ac:dyDescent="0.25">
      <c r="A689" s="957"/>
      <c r="B689" s="166">
        <v>2020</v>
      </c>
      <c r="C689" s="166">
        <v>2021</v>
      </c>
      <c r="D689" s="166">
        <v>2022</v>
      </c>
      <c r="E689" s="166">
        <v>2023</v>
      </c>
    </row>
    <row r="690" spans="1:5" s="4" customFormat="1" ht="15.75" thickBot="1" x14ac:dyDescent="0.3">
      <c r="A690" s="958"/>
      <c r="B690" s="167" t="s">
        <v>1</v>
      </c>
      <c r="C690" s="167" t="s">
        <v>16</v>
      </c>
      <c r="D690" s="167" t="s">
        <v>16</v>
      </c>
      <c r="E690" s="167" t="s">
        <v>16</v>
      </c>
    </row>
    <row r="691" spans="1:5" s="4" customFormat="1" ht="15.75" thickBot="1" x14ac:dyDescent="0.3">
      <c r="A691" s="81" t="s">
        <v>104</v>
      </c>
      <c r="B691" s="81">
        <v>0</v>
      </c>
      <c r="C691" s="74">
        <v>0</v>
      </c>
      <c r="D691" s="74">
        <v>0</v>
      </c>
      <c r="E691" s="74">
        <v>0</v>
      </c>
    </row>
    <row r="692" spans="1:5" s="4" customFormat="1" ht="15.75" thickBot="1" x14ac:dyDescent="0.3">
      <c r="A692" s="81" t="s">
        <v>108</v>
      </c>
      <c r="B692" s="73">
        <f>SUM(B693:B696)</f>
        <v>127500</v>
      </c>
      <c r="C692" s="74">
        <f>C693+C694+C695+C696</f>
        <v>221400</v>
      </c>
      <c r="D692" s="74">
        <f>D693+D694+D695+D696</f>
        <v>382800</v>
      </c>
      <c r="E692" s="74">
        <f>E693+E694+E695+E696</f>
        <v>369000</v>
      </c>
    </row>
    <row r="693" spans="1:5" s="4" customFormat="1" ht="15.75" thickBot="1" x14ac:dyDescent="0.3">
      <c r="A693" s="82" t="s">
        <v>51</v>
      </c>
      <c r="B693" s="73"/>
      <c r="C693" s="74">
        <v>0</v>
      </c>
      <c r="D693" s="74">
        <v>0</v>
      </c>
      <c r="E693" s="74">
        <v>0</v>
      </c>
    </row>
    <row r="694" spans="1:5" s="4" customFormat="1" ht="15.75" thickBot="1" x14ac:dyDescent="0.3">
      <c r="A694" s="82" t="s">
        <v>105</v>
      </c>
      <c r="B694" s="74">
        <v>123500</v>
      </c>
      <c r="C694" s="74">
        <v>184500</v>
      </c>
      <c r="D694" s="74">
        <v>319000</v>
      </c>
      <c r="E694" s="74">
        <v>307500</v>
      </c>
    </row>
    <row r="695" spans="1:5" s="4" customFormat="1" ht="15.75" thickBot="1" x14ac:dyDescent="0.3">
      <c r="A695" s="82" t="s">
        <v>106</v>
      </c>
      <c r="B695" s="74">
        <v>4000</v>
      </c>
      <c r="C695" s="74">
        <v>4690</v>
      </c>
      <c r="D695" s="74"/>
      <c r="E695" s="74"/>
    </row>
    <row r="696" spans="1:5" s="4" customFormat="1" ht="15.75" thickBot="1" x14ac:dyDescent="0.3">
      <c r="A696" s="82" t="s">
        <v>107</v>
      </c>
      <c r="B696" s="73"/>
      <c r="C696" s="74">
        <v>32210</v>
      </c>
      <c r="D696" s="74">
        <v>63800</v>
      </c>
      <c r="E696" s="74">
        <v>61500</v>
      </c>
    </row>
    <row r="697" spans="1:5" s="4" customFormat="1" ht="15.75" thickBot="1" x14ac:dyDescent="0.3">
      <c r="A697" s="192" t="s">
        <v>240</v>
      </c>
      <c r="B697" s="170">
        <f>B692+B691</f>
        <v>127500</v>
      </c>
      <c r="C697" s="170">
        <f>C692+C691</f>
        <v>221400</v>
      </c>
      <c r="D697" s="170">
        <f>D692+D691</f>
        <v>382800</v>
      </c>
      <c r="E697" s="170">
        <f>E692+E691</f>
        <v>369000</v>
      </c>
    </row>
    <row r="698" spans="1:5" s="4" customFormat="1" ht="15.75" thickBot="1" x14ac:dyDescent="0.3">
      <c r="A698" s="147" t="s">
        <v>255</v>
      </c>
      <c r="B698" s="963" t="s">
        <v>287</v>
      </c>
      <c r="C698" s="964"/>
      <c r="D698" s="964"/>
      <c r="E698" s="965"/>
    </row>
    <row r="699" spans="1:5" s="4" customFormat="1" ht="34.5" thickBot="1" x14ac:dyDescent="0.3">
      <c r="A699" s="164" t="s">
        <v>243</v>
      </c>
      <c r="B699" s="927" t="s">
        <v>284</v>
      </c>
      <c r="C699" s="929"/>
      <c r="D699" s="175" t="s">
        <v>200</v>
      </c>
      <c r="E699" s="187"/>
    </row>
    <row r="700" spans="1:5" s="4" customFormat="1" ht="36.75" customHeight="1" thickBot="1" x14ac:dyDescent="0.3">
      <c r="A700" s="85" t="s">
        <v>38</v>
      </c>
      <c r="B700" s="930" t="s">
        <v>288</v>
      </c>
      <c r="C700" s="931"/>
      <c r="D700" s="931"/>
      <c r="E700" s="932"/>
    </row>
    <row r="701" spans="1:5" s="4" customFormat="1" ht="15.75" thickBot="1" x14ac:dyDescent="0.3">
      <c r="A701" s="85" t="s">
        <v>40</v>
      </c>
      <c r="B701" s="954" t="s">
        <v>165</v>
      </c>
      <c r="C701" s="955"/>
      <c r="D701" s="955"/>
      <c r="E701" s="956"/>
    </row>
    <row r="702" spans="1:5" s="4" customFormat="1" ht="15.75" thickBot="1" x14ac:dyDescent="0.3">
      <c r="A702" s="168"/>
      <c r="B702" s="167" t="s">
        <v>1</v>
      </c>
      <c r="C702" s="167" t="s">
        <v>16</v>
      </c>
      <c r="D702" s="167" t="s">
        <v>16</v>
      </c>
      <c r="E702" s="167" t="s">
        <v>16</v>
      </c>
    </row>
    <row r="703" spans="1:5" s="4" customFormat="1" ht="15.75" thickBot="1" x14ac:dyDescent="0.3">
      <c r="A703" s="85" t="s">
        <v>42</v>
      </c>
      <c r="B703" s="146">
        <v>2</v>
      </c>
      <c r="C703" s="146">
        <v>2</v>
      </c>
      <c r="D703" s="146">
        <v>2</v>
      </c>
      <c r="E703" s="146">
        <v>2</v>
      </c>
    </row>
    <row r="704" spans="1:5" s="4" customFormat="1" ht="15.75" thickBot="1" x14ac:dyDescent="0.3">
      <c r="A704" s="85" t="s">
        <v>43</v>
      </c>
      <c r="B704" s="146">
        <f>B718</f>
        <v>53300</v>
      </c>
      <c r="C704" s="146">
        <f>C718</f>
        <v>73450</v>
      </c>
      <c r="D704" s="146">
        <f>D718</f>
        <v>98807</v>
      </c>
      <c r="E704" s="146">
        <f>E718</f>
        <v>93808</v>
      </c>
    </row>
    <row r="705" spans="1:7" s="4" customFormat="1" ht="15.75" thickBot="1" x14ac:dyDescent="0.3">
      <c r="A705" s="85" t="s">
        <v>44</v>
      </c>
      <c r="B705" s="146"/>
      <c r="C705" s="146">
        <f>C704/C703</f>
        <v>36725</v>
      </c>
      <c r="D705" s="146">
        <f>D704/D703</f>
        <v>49403.5</v>
      </c>
      <c r="E705" s="146"/>
    </row>
    <row r="706" spans="1:7" s="4" customFormat="1" ht="15.75" thickBot="1" x14ac:dyDescent="0.3">
      <c r="A706" s="85" t="s">
        <v>45</v>
      </c>
      <c r="B706" s="168" t="s">
        <v>46</v>
      </c>
      <c r="C706" s="169"/>
      <c r="D706" s="169">
        <f t="shared" ref="D706:E708" si="7">D703/C703-1</f>
        <v>0</v>
      </c>
      <c r="E706" s="169">
        <f t="shared" si="7"/>
        <v>0</v>
      </c>
    </row>
    <row r="707" spans="1:7" s="4" customFormat="1" ht="15.75" thickBot="1" x14ac:dyDescent="0.3">
      <c r="A707" s="85" t="s">
        <v>47</v>
      </c>
      <c r="B707" s="168" t="s">
        <v>46</v>
      </c>
      <c r="C707" s="169"/>
      <c r="D707" s="169">
        <f t="shared" si="7"/>
        <v>0.34522804628999326</v>
      </c>
      <c r="E707" s="169">
        <f t="shared" si="7"/>
        <v>-5.0593581426417122E-2</v>
      </c>
    </row>
    <row r="708" spans="1:7" s="4" customFormat="1" ht="15.75" thickBot="1" x14ac:dyDescent="0.3">
      <c r="A708" s="85" t="s">
        <v>48</v>
      </c>
      <c r="B708" s="168" t="s">
        <v>46</v>
      </c>
      <c r="C708" s="169"/>
      <c r="D708" s="169">
        <f t="shared" si="7"/>
        <v>0.34522804628999326</v>
      </c>
      <c r="E708" s="169">
        <f t="shared" si="7"/>
        <v>-1</v>
      </c>
    </row>
    <row r="709" spans="1:7" s="4" customFormat="1" ht="15.75" thickBot="1" x14ac:dyDescent="0.3">
      <c r="A709" s="950" t="s">
        <v>289</v>
      </c>
      <c r="B709" s="959"/>
      <c r="C709" s="959"/>
      <c r="D709" s="959"/>
      <c r="E709" s="951"/>
    </row>
    <row r="710" spans="1:7" s="4" customFormat="1" x14ac:dyDescent="0.25">
      <c r="A710" s="957"/>
      <c r="B710" s="166">
        <v>2020</v>
      </c>
      <c r="C710" s="166">
        <v>2021</v>
      </c>
      <c r="D710" s="166">
        <v>2022</v>
      </c>
      <c r="E710" s="166">
        <v>2023</v>
      </c>
    </row>
    <row r="711" spans="1:7" s="4" customFormat="1" ht="15.75" thickBot="1" x14ac:dyDescent="0.3">
      <c r="A711" s="958"/>
      <c r="B711" s="167" t="s">
        <v>1</v>
      </c>
      <c r="C711" s="167" t="s">
        <v>16</v>
      </c>
      <c r="D711" s="167" t="s">
        <v>16</v>
      </c>
      <c r="E711" s="167" t="s">
        <v>16</v>
      </c>
    </row>
    <row r="712" spans="1:7" s="4" customFormat="1" ht="15.75" thickBot="1" x14ac:dyDescent="0.3">
      <c r="A712" s="81" t="s">
        <v>104</v>
      </c>
      <c r="B712" s="81">
        <v>0</v>
      </c>
      <c r="C712" s="74">
        <v>0</v>
      </c>
      <c r="D712" s="74">
        <v>0</v>
      </c>
      <c r="E712" s="74">
        <v>0</v>
      </c>
    </row>
    <row r="713" spans="1:7" s="4" customFormat="1" ht="15.75" thickBot="1" x14ac:dyDescent="0.3">
      <c r="A713" s="81" t="s">
        <v>108</v>
      </c>
      <c r="B713" s="73">
        <f>SUM(B714:B717)</f>
        <v>53300</v>
      </c>
      <c r="C713" s="74">
        <f>C714+C715+C716+C717</f>
        <v>73450</v>
      </c>
      <c r="D713" s="74">
        <f>D714+D715+D716+D717</f>
        <v>98807</v>
      </c>
      <c r="E713" s="74">
        <f>E714+E715+E716+E717</f>
        <v>93808</v>
      </c>
    </row>
    <row r="714" spans="1:7" s="4" customFormat="1" ht="15.75" thickBot="1" x14ac:dyDescent="0.3">
      <c r="A714" s="82" t="s">
        <v>51</v>
      </c>
      <c r="B714" s="73"/>
      <c r="C714" s="74">
        <v>0</v>
      </c>
      <c r="D714" s="74">
        <v>0</v>
      </c>
      <c r="E714" s="74">
        <v>0</v>
      </c>
    </row>
    <row r="715" spans="1:7" s="4" customFormat="1" ht="15.75" thickBot="1" x14ac:dyDescent="0.3">
      <c r="A715" s="82" t="s">
        <v>105</v>
      </c>
      <c r="B715" s="74">
        <v>24500</v>
      </c>
      <c r="C715" s="74">
        <v>18450</v>
      </c>
      <c r="D715" s="74">
        <v>53807</v>
      </c>
      <c r="E715" s="74">
        <v>53808</v>
      </c>
    </row>
    <row r="716" spans="1:7" s="4" customFormat="1" ht="15.75" thickBot="1" x14ac:dyDescent="0.3">
      <c r="A716" s="82" t="s">
        <v>106</v>
      </c>
      <c r="B716" s="74">
        <v>28800</v>
      </c>
      <c r="C716" s="74">
        <v>55000</v>
      </c>
      <c r="D716" s="74">
        <v>45000</v>
      </c>
      <c r="E716" s="74">
        <v>40000</v>
      </c>
    </row>
    <row r="717" spans="1:7" s="4" customFormat="1" ht="15.75" thickBot="1" x14ac:dyDescent="0.3">
      <c r="A717" s="82" t="s">
        <v>107</v>
      </c>
      <c r="B717" s="73"/>
      <c r="C717" s="74"/>
      <c r="D717" s="74"/>
      <c r="E717" s="74"/>
    </row>
    <row r="718" spans="1:7" s="4" customFormat="1" ht="15.75" thickBot="1" x14ac:dyDescent="0.3">
      <c r="A718" s="192" t="s">
        <v>247</v>
      </c>
      <c r="B718" s="170">
        <f>B713+B712</f>
        <v>53300</v>
      </c>
      <c r="C718" s="170">
        <f>C713+C712</f>
        <v>73450</v>
      </c>
      <c r="D718" s="170">
        <f>D713+D712</f>
        <v>98807</v>
      </c>
      <c r="E718" s="170">
        <f>E713+E712</f>
        <v>93808</v>
      </c>
    </row>
    <row r="719" spans="1:7" s="4" customFormat="1" ht="29.25" customHeight="1" thickBot="1" x14ac:dyDescent="0.3">
      <c r="A719" s="85" t="s">
        <v>255</v>
      </c>
      <c r="B719" s="960" t="s">
        <v>328</v>
      </c>
      <c r="C719" s="961"/>
      <c r="D719" s="961"/>
      <c r="E719" s="962"/>
    </row>
    <row r="720" spans="1:7" s="4" customFormat="1" ht="34.5" thickBot="1" x14ac:dyDescent="0.3">
      <c r="A720" s="164" t="s">
        <v>327</v>
      </c>
      <c r="B720" s="927" t="s">
        <v>329</v>
      </c>
      <c r="C720" s="929"/>
      <c r="D720" s="175" t="s">
        <v>200</v>
      </c>
      <c r="E720" s="187"/>
      <c r="G720" s="188"/>
    </row>
    <row r="721" spans="1:7" s="4" customFormat="1" ht="49.5" customHeight="1" thickBot="1" x14ac:dyDescent="0.3">
      <c r="A721" s="85" t="s">
        <v>38</v>
      </c>
      <c r="B721" s="930" t="s">
        <v>330</v>
      </c>
      <c r="C721" s="931"/>
      <c r="D721" s="931"/>
      <c r="E721" s="932"/>
      <c r="G721" s="151"/>
    </row>
    <row r="722" spans="1:7" s="4" customFormat="1" ht="15.75" thickBot="1" x14ac:dyDescent="0.3">
      <c r="A722" s="85" t="s">
        <v>40</v>
      </c>
      <c r="B722" s="954" t="s">
        <v>259</v>
      </c>
      <c r="C722" s="955"/>
      <c r="D722" s="955"/>
      <c r="E722" s="956"/>
      <c r="G722" s="189"/>
    </row>
    <row r="723" spans="1:7" s="4" customFormat="1" x14ac:dyDescent="0.25">
      <c r="A723" s="957"/>
      <c r="B723" s="166">
        <v>2020</v>
      </c>
      <c r="C723" s="166">
        <v>2021</v>
      </c>
      <c r="D723" s="166">
        <v>2022</v>
      </c>
      <c r="E723" s="166">
        <v>2023</v>
      </c>
      <c r="G723" s="189"/>
    </row>
    <row r="724" spans="1:7" s="4" customFormat="1" ht="15.75" thickBot="1" x14ac:dyDescent="0.3">
      <c r="A724" s="958"/>
      <c r="B724" s="167" t="s">
        <v>1</v>
      </c>
      <c r="C724" s="167" t="s">
        <v>16</v>
      </c>
      <c r="D724" s="167" t="s">
        <v>16</v>
      </c>
      <c r="E724" s="167" t="s">
        <v>16</v>
      </c>
      <c r="G724" s="189"/>
    </row>
    <row r="725" spans="1:7" s="4" customFormat="1" ht="15.75" thickBot="1" x14ac:dyDescent="0.3">
      <c r="A725" s="85" t="s">
        <v>42</v>
      </c>
      <c r="B725" s="146">
        <v>0</v>
      </c>
      <c r="C725" s="146">
        <v>1</v>
      </c>
      <c r="D725" s="146"/>
      <c r="E725" s="146"/>
      <c r="G725" s="189"/>
    </row>
    <row r="726" spans="1:7" s="4" customFormat="1" ht="15.75" thickBot="1" x14ac:dyDescent="0.3">
      <c r="A726" s="85" t="s">
        <v>43</v>
      </c>
      <c r="B726" s="146">
        <f>B740</f>
        <v>0</v>
      </c>
      <c r="C726" s="146">
        <v>50000</v>
      </c>
      <c r="D726" s="146">
        <v>0</v>
      </c>
      <c r="E726" s="146">
        <v>0</v>
      </c>
      <c r="G726" s="189"/>
    </row>
    <row r="727" spans="1:7" s="4" customFormat="1" ht="15.75" thickBot="1" x14ac:dyDescent="0.3">
      <c r="A727" s="85" t="s">
        <v>44</v>
      </c>
      <c r="B727" s="146" t="e">
        <f>B726/B725</f>
        <v>#DIV/0!</v>
      </c>
      <c r="C727" s="146">
        <f>C726/C725</f>
        <v>50000</v>
      </c>
      <c r="D727" s="146" t="e">
        <f>D726/D725</f>
        <v>#DIV/0!</v>
      </c>
      <c r="E727" s="146" t="e">
        <f>E726/E725</f>
        <v>#DIV/0!</v>
      </c>
      <c r="G727" s="190"/>
    </row>
    <row r="728" spans="1:7" s="4" customFormat="1" ht="15.75" thickBot="1" x14ac:dyDescent="0.3">
      <c r="A728" s="85" t="s">
        <v>45</v>
      </c>
      <c r="B728" s="168" t="s">
        <v>46</v>
      </c>
      <c r="C728" s="169" t="e">
        <f>C725/B725-1</f>
        <v>#DIV/0!</v>
      </c>
      <c r="D728" s="169">
        <f>D725/C725-1</f>
        <v>-1</v>
      </c>
      <c r="E728" s="169" t="e">
        <f>E725/D725-1</f>
        <v>#DIV/0!</v>
      </c>
      <c r="G728" s="151"/>
    </row>
    <row r="729" spans="1:7" s="4" customFormat="1" ht="15.75" thickBot="1" x14ac:dyDescent="0.3">
      <c r="A729" s="85" t="s">
        <v>47</v>
      </c>
      <c r="B729" s="168" t="s">
        <v>46</v>
      </c>
      <c r="C729" s="169"/>
      <c r="D729" s="169"/>
      <c r="E729" s="169"/>
      <c r="G729" s="190"/>
    </row>
    <row r="730" spans="1:7" s="4" customFormat="1" ht="15.75" thickBot="1" x14ac:dyDescent="0.3">
      <c r="A730" s="85" t="s">
        <v>48</v>
      </c>
      <c r="B730" s="168" t="s">
        <v>46</v>
      </c>
      <c r="C730" s="169"/>
      <c r="D730" s="169"/>
      <c r="E730" s="169"/>
    </row>
    <row r="731" spans="1:7" s="4" customFormat="1" ht="15.75" customHeight="1" thickBot="1" x14ac:dyDescent="0.3">
      <c r="A731" s="950" t="s">
        <v>166</v>
      </c>
      <c r="B731" s="959"/>
      <c r="C731" s="959"/>
      <c r="D731" s="959"/>
      <c r="E731" s="951"/>
    </row>
    <row r="732" spans="1:7" s="4" customFormat="1" x14ac:dyDescent="0.25">
      <c r="A732" s="957"/>
      <c r="B732" s="166">
        <v>2020</v>
      </c>
      <c r="C732" s="166">
        <v>2021</v>
      </c>
      <c r="D732" s="166">
        <v>2022</v>
      </c>
      <c r="E732" s="166">
        <v>2023</v>
      </c>
    </row>
    <row r="733" spans="1:7" s="4" customFormat="1" ht="15.75" thickBot="1" x14ac:dyDescent="0.3">
      <c r="A733" s="958"/>
      <c r="B733" s="167" t="s">
        <v>1</v>
      </c>
      <c r="C733" s="167" t="s">
        <v>16</v>
      </c>
      <c r="D733" s="167" t="s">
        <v>16</v>
      </c>
      <c r="E733" s="167" t="s">
        <v>16</v>
      </c>
    </row>
    <row r="734" spans="1:7" s="4" customFormat="1" ht="15.75" thickBot="1" x14ac:dyDescent="0.3">
      <c r="A734" s="81" t="s">
        <v>104</v>
      </c>
      <c r="B734" s="74"/>
      <c r="C734" s="74">
        <v>0</v>
      </c>
      <c r="D734" s="74">
        <v>0</v>
      </c>
      <c r="E734" s="74">
        <v>0</v>
      </c>
    </row>
    <row r="735" spans="1:7" s="4" customFormat="1" ht="15.75" thickBot="1" x14ac:dyDescent="0.3">
      <c r="A735" s="81" t="s">
        <v>108</v>
      </c>
      <c r="B735" s="73">
        <f>SUM(B736:B739)</f>
        <v>0</v>
      </c>
      <c r="C735" s="74">
        <v>50000</v>
      </c>
      <c r="D735" s="74">
        <v>0</v>
      </c>
      <c r="E735" s="74">
        <v>0</v>
      </c>
    </row>
    <row r="736" spans="1:7" s="4" customFormat="1" ht="15.75" thickBot="1" x14ac:dyDescent="0.3">
      <c r="A736" s="82" t="s">
        <v>51</v>
      </c>
      <c r="B736" s="73">
        <v>0</v>
      </c>
      <c r="C736" s="74">
        <v>50000</v>
      </c>
      <c r="D736" s="74">
        <v>0</v>
      </c>
      <c r="E736" s="74">
        <v>0</v>
      </c>
    </row>
    <row r="737" spans="1:5" s="4" customFormat="1" ht="15.75" thickBot="1" x14ac:dyDescent="0.3">
      <c r="A737" s="82" t="s">
        <v>105</v>
      </c>
      <c r="B737" s="73">
        <v>0</v>
      </c>
      <c r="C737" s="74">
        <v>0</v>
      </c>
      <c r="D737" s="74">
        <v>0</v>
      </c>
      <c r="E737" s="74">
        <v>0</v>
      </c>
    </row>
    <row r="738" spans="1:5" s="4" customFormat="1" ht="15.75" thickBot="1" x14ac:dyDescent="0.3">
      <c r="A738" s="82" t="s">
        <v>106</v>
      </c>
      <c r="B738" s="74">
        <v>0</v>
      </c>
      <c r="C738" s="74">
        <v>0</v>
      </c>
      <c r="D738" s="74">
        <v>0</v>
      </c>
      <c r="E738" s="74">
        <v>0</v>
      </c>
    </row>
    <row r="739" spans="1:5" s="4" customFormat="1" ht="15.75" thickBot="1" x14ac:dyDescent="0.3">
      <c r="A739" s="82" t="s">
        <v>107</v>
      </c>
      <c r="B739" s="73"/>
      <c r="C739" s="74">
        <v>0</v>
      </c>
      <c r="D739" s="74">
        <v>0</v>
      </c>
      <c r="E739" s="74">
        <v>0</v>
      </c>
    </row>
    <row r="740" spans="1:5" s="4" customFormat="1" ht="15.75" thickBot="1" x14ac:dyDescent="0.3">
      <c r="A740" s="154" t="s">
        <v>59</v>
      </c>
      <c r="B740" s="170">
        <f>B735+B734</f>
        <v>0</v>
      </c>
      <c r="C740" s="170">
        <f>C735+C734</f>
        <v>50000</v>
      </c>
      <c r="D740" s="170">
        <f>D735+D734</f>
        <v>0</v>
      </c>
      <c r="E740" s="170">
        <f>E735+E734</f>
        <v>0</v>
      </c>
    </row>
    <row r="741" spans="1:5" s="4" customFormat="1" ht="26.25" customHeight="1" thickBot="1" x14ac:dyDescent="0.3">
      <c r="A741" s="147" t="s">
        <v>255</v>
      </c>
      <c r="B741" s="960" t="s">
        <v>290</v>
      </c>
      <c r="C741" s="961"/>
      <c r="D741" s="961"/>
      <c r="E741" s="962"/>
    </row>
    <row r="742" spans="1:5" s="4" customFormat="1" ht="34.5" thickBot="1" x14ac:dyDescent="0.3">
      <c r="A742" s="164" t="s">
        <v>291</v>
      </c>
      <c r="B742" s="927" t="s">
        <v>284</v>
      </c>
      <c r="C742" s="929"/>
      <c r="D742" s="175" t="s">
        <v>200</v>
      </c>
      <c r="E742" s="187"/>
    </row>
    <row r="743" spans="1:5" s="4" customFormat="1" ht="36.75" customHeight="1" thickBot="1" x14ac:dyDescent="0.3">
      <c r="A743" s="85" t="s">
        <v>38</v>
      </c>
      <c r="B743" s="930" t="s">
        <v>292</v>
      </c>
      <c r="C743" s="931"/>
      <c r="D743" s="931"/>
      <c r="E743" s="932"/>
    </row>
    <row r="744" spans="1:5" s="4" customFormat="1" ht="15.75" thickBot="1" x14ac:dyDescent="0.3">
      <c r="A744" s="85" t="s">
        <v>40</v>
      </c>
      <c r="B744" s="954" t="s">
        <v>165</v>
      </c>
      <c r="C744" s="955"/>
      <c r="D744" s="955"/>
      <c r="E744" s="956"/>
    </row>
    <row r="745" spans="1:5" s="4" customFormat="1" ht="15.75" thickBot="1" x14ac:dyDescent="0.3">
      <c r="A745" s="168"/>
      <c r="B745" s="167" t="s">
        <v>1</v>
      </c>
      <c r="C745" s="167" t="s">
        <v>16</v>
      </c>
      <c r="D745" s="167" t="s">
        <v>16</v>
      </c>
      <c r="E745" s="167" t="s">
        <v>16</v>
      </c>
    </row>
    <row r="746" spans="1:5" s="4" customFormat="1" ht="15.75" thickBot="1" x14ac:dyDescent="0.3">
      <c r="A746" s="85" t="s">
        <v>42</v>
      </c>
      <c r="B746" s="146">
        <v>1</v>
      </c>
      <c r="C746" s="146">
        <v>1</v>
      </c>
      <c r="D746" s="146">
        <v>1</v>
      </c>
      <c r="E746" s="146"/>
    </row>
    <row r="747" spans="1:5" s="4" customFormat="1" ht="15.75" thickBot="1" x14ac:dyDescent="0.3">
      <c r="A747" s="85" t="s">
        <v>43</v>
      </c>
      <c r="B747" s="146">
        <f>B762</f>
        <v>0</v>
      </c>
      <c r="C747" s="146">
        <f>C762</f>
        <v>0</v>
      </c>
      <c r="D747" s="146">
        <f>D762</f>
        <v>0</v>
      </c>
      <c r="E747" s="146">
        <f>E762</f>
        <v>0</v>
      </c>
    </row>
    <row r="748" spans="1:5" s="4" customFormat="1" ht="15.75" thickBot="1" x14ac:dyDescent="0.3">
      <c r="A748" s="85" t="s">
        <v>44</v>
      </c>
      <c r="B748" s="146"/>
      <c r="C748" s="146">
        <f>C747/C746</f>
        <v>0</v>
      </c>
      <c r="D748" s="146">
        <f>D747/D746</f>
        <v>0</v>
      </c>
      <c r="E748" s="146"/>
    </row>
    <row r="749" spans="1:5" s="4" customFormat="1" ht="15.75" thickBot="1" x14ac:dyDescent="0.3">
      <c r="A749" s="85" t="s">
        <v>45</v>
      </c>
      <c r="B749" s="168" t="s">
        <v>46</v>
      </c>
      <c r="C749" s="169"/>
      <c r="D749" s="169">
        <f t="shared" ref="D749" si="8">D746/C746-1</f>
        <v>0</v>
      </c>
      <c r="E749" s="169"/>
    </row>
    <row r="750" spans="1:5" s="4" customFormat="1" ht="15.75" thickBot="1" x14ac:dyDescent="0.3">
      <c r="A750" s="85" t="s">
        <v>47</v>
      </c>
      <c r="B750" s="168" t="s">
        <v>46</v>
      </c>
      <c r="C750" s="169"/>
      <c r="D750" s="169"/>
      <c r="E750" s="169"/>
    </row>
    <row r="751" spans="1:5" s="4" customFormat="1" ht="15.75" thickBot="1" x14ac:dyDescent="0.3">
      <c r="A751" s="85" t="s">
        <v>48</v>
      </c>
      <c r="B751" s="168" t="s">
        <v>46</v>
      </c>
      <c r="C751" s="169"/>
      <c r="D751" s="169"/>
      <c r="E751" s="169"/>
    </row>
    <row r="752" spans="1:5" s="4" customFormat="1" ht="15.75" thickBot="1" x14ac:dyDescent="0.3">
      <c r="A752" s="950" t="s">
        <v>293</v>
      </c>
      <c r="B752" s="959"/>
      <c r="C752" s="959"/>
      <c r="D752" s="959"/>
      <c r="E752" s="951"/>
    </row>
    <row r="753" spans="1:8" s="4" customFormat="1" x14ac:dyDescent="0.25">
      <c r="A753" s="957"/>
      <c r="B753" s="166">
        <v>2020</v>
      </c>
      <c r="C753" s="166">
        <v>2021</v>
      </c>
      <c r="D753" s="166">
        <v>2022</v>
      </c>
      <c r="E753" s="166">
        <v>2023</v>
      </c>
    </row>
    <row r="754" spans="1:8" s="4" customFormat="1" ht="15.75" thickBot="1" x14ac:dyDescent="0.3">
      <c r="A754" s="958"/>
      <c r="B754" s="167" t="s">
        <v>1</v>
      </c>
      <c r="C754" s="167" t="s">
        <v>16</v>
      </c>
      <c r="D754" s="167" t="s">
        <v>16</v>
      </c>
      <c r="E754" s="167" t="s">
        <v>16</v>
      </c>
    </row>
    <row r="755" spans="1:8" s="4" customFormat="1" ht="15.75" thickBot="1" x14ac:dyDescent="0.3">
      <c r="A755" s="81" t="s">
        <v>104</v>
      </c>
      <c r="B755" s="81">
        <v>0</v>
      </c>
      <c r="C755" s="74">
        <v>0</v>
      </c>
      <c r="D755" s="74">
        <v>0</v>
      </c>
      <c r="E755" s="74">
        <v>0</v>
      </c>
    </row>
    <row r="756" spans="1:8" s="4" customFormat="1" ht="15.75" thickBot="1" x14ac:dyDescent="0.3">
      <c r="A756" s="81" t="s">
        <v>108</v>
      </c>
      <c r="B756" s="73">
        <f>SUM(B757:B760)</f>
        <v>56000</v>
      </c>
      <c r="C756" s="74">
        <f>C757+C758+C759+C760</f>
        <v>100000</v>
      </c>
      <c r="D756" s="74">
        <f>D757+D758+D759+D760</f>
        <v>94000</v>
      </c>
      <c r="E756" s="74">
        <f>E757+E758+E759+E760</f>
        <v>0</v>
      </c>
    </row>
    <row r="757" spans="1:8" s="4" customFormat="1" ht="15.75" thickBot="1" x14ac:dyDescent="0.3">
      <c r="A757" s="82" t="s">
        <v>51</v>
      </c>
      <c r="B757" s="73">
        <v>56000</v>
      </c>
      <c r="C757" s="74">
        <v>100000</v>
      </c>
      <c r="D757" s="74">
        <v>94000</v>
      </c>
      <c r="E757" s="74">
        <v>0</v>
      </c>
    </row>
    <row r="758" spans="1:8" s="4" customFormat="1" ht="15.75" thickBot="1" x14ac:dyDescent="0.3">
      <c r="A758" s="82" t="s">
        <v>105</v>
      </c>
      <c r="B758" s="74"/>
      <c r="C758" s="74"/>
      <c r="D758" s="74"/>
      <c r="E758" s="74"/>
    </row>
    <row r="759" spans="1:8" s="4" customFormat="1" ht="15.75" thickBot="1" x14ac:dyDescent="0.3">
      <c r="A759" s="82" t="s">
        <v>106</v>
      </c>
      <c r="B759" s="74"/>
      <c r="C759" s="74"/>
      <c r="D759" s="74"/>
      <c r="E759" s="74"/>
    </row>
    <row r="760" spans="1:8" s="4" customFormat="1" ht="15.75" thickBot="1" x14ac:dyDescent="0.3">
      <c r="A760" s="82" t="s">
        <v>107</v>
      </c>
      <c r="B760" s="73"/>
      <c r="C760" s="74"/>
      <c r="D760" s="74"/>
      <c r="E760" s="74"/>
    </row>
    <row r="761" spans="1:8" s="4" customFormat="1" ht="15.75" thickBot="1" x14ac:dyDescent="0.3">
      <c r="A761" s="192" t="s">
        <v>294</v>
      </c>
      <c r="B761" s="170">
        <f>B756+B755</f>
        <v>56000</v>
      </c>
      <c r="C761" s="170">
        <f>C756+C755</f>
        <v>100000</v>
      </c>
      <c r="D761" s="170">
        <f>D756+D755</f>
        <v>94000</v>
      </c>
      <c r="E761" s="170">
        <f>E756+E755</f>
        <v>0</v>
      </c>
    </row>
    <row r="762" spans="1:8" ht="15.75" thickBot="1" x14ac:dyDescent="0.3">
      <c r="A762" s="90"/>
      <c r="B762" s="91"/>
      <c r="C762" s="91"/>
      <c r="D762" s="91"/>
      <c r="E762" s="91"/>
      <c r="G762" s="56"/>
    </row>
    <row r="763" spans="1:8" ht="24.75" thickBot="1" x14ac:dyDescent="0.3">
      <c r="A763" s="21" t="s">
        <v>116</v>
      </c>
      <c r="B763" s="92">
        <f>B766+B769+B772+B784+B787+B792</f>
        <v>3954193</v>
      </c>
      <c r="C763" s="92">
        <f>C766+C769+C772+C784+C787+C792</f>
        <v>4986031</v>
      </c>
      <c r="D763" s="92">
        <f>D766+D769+D772+D784+D787+D792</f>
        <v>4355599</v>
      </c>
      <c r="E763" s="92">
        <f>E766+E769+E772+E784+E787+E792</f>
        <v>5006171</v>
      </c>
    </row>
    <row r="764" spans="1:8" ht="24.75" thickBot="1" x14ac:dyDescent="0.3">
      <c r="A764" s="21" t="s">
        <v>117</v>
      </c>
      <c r="B764" s="92">
        <f>B766+B769+B772+B784+B787+B792</f>
        <v>3954193</v>
      </c>
      <c r="C764" s="92">
        <f>C766+C769+C772+C784+C787+C792</f>
        <v>4986031</v>
      </c>
      <c r="D764" s="92">
        <f>D766+D769+D772+D784+D787+D792</f>
        <v>4355599</v>
      </c>
      <c r="E764" s="92">
        <f>E766+E769+E772+E784+E787+E792</f>
        <v>5006171</v>
      </c>
      <c r="F764" s="56"/>
      <c r="G764" s="56"/>
      <c r="H764" s="56"/>
    </row>
    <row r="765" spans="1:8" ht="24.75" thickBot="1" x14ac:dyDescent="0.3">
      <c r="A765" s="202" t="s">
        <v>295</v>
      </c>
      <c r="B765" s="203"/>
      <c r="C765" s="204">
        <f>C764/B764-1</f>
        <v>0.26094780907254655</v>
      </c>
      <c r="D765" s="204">
        <f>D764/C764-1</f>
        <v>-0.12643964708602895</v>
      </c>
      <c r="E765" s="204">
        <f>E764/D764-1</f>
        <v>0.14936453057317722</v>
      </c>
    </row>
    <row r="766" spans="1:8" ht="15.75" thickBot="1" x14ac:dyDescent="0.3">
      <c r="A766" s="37" t="s">
        <v>50</v>
      </c>
      <c r="B766" s="58">
        <f>SUM(B767:B768)</f>
        <v>162700</v>
      </c>
      <c r="C766" s="58">
        <f>SUM(C767:C768)</f>
        <v>171350</v>
      </c>
      <c r="D766" s="58">
        <f>SUM(D767:D768)</f>
        <v>180100</v>
      </c>
      <c r="E766" s="58">
        <f>SUM(E767:E768)</f>
        <v>180100</v>
      </c>
      <c r="F766" s="56"/>
      <c r="G766" s="56"/>
    </row>
    <row r="767" spans="1:8" ht="15.75" thickBot="1" x14ac:dyDescent="0.3">
      <c r="A767" s="38" t="s">
        <v>51</v>
      </c>
      <c r="B767" s="58">
        <f t="shared" ref="B767:E768" si="9">B40+B77+B114+B151+B188+B225+B262</f>
        <v>155200</v>
      </c>
      <c r="C767" s="58">
        <f t="shared" si="9"/>
        <v>163850</v>
      </c>
      <c r="D767" s="58">
        <f t="shared" si="9"/>
        <v>172600</v>
      </c>
      <c r="E767" s="58">
        <f t="shared" si="9"/>
        <v>172600</v>
      </c>
      <c r="F767" s="56"/>
      <c r="G767" s="56"/>
      <c r="H767" s="56"/>
    </row>
    <row r="768" spans="1:8" ht="15.75" thickBot="1" x14ac:dyDescent="0.3">
      <c r="A768" s="38" t="s">
        <v>118</v>
      </c>
      <c r="B768" s="58">
        <f t="shared" si="9"/>
        <v>7500</v>
      </c>
      <c r="C768" s="58">
        <f t="shared" si="9"/>
        <v>7500</v>
      </c>
      <c r="D768" s="58">
        <f t="shared" si="9"/>
        <v>7500</v>
      </c>
      <c r="E768" s="58">
        <f t="shared" si="9"/>
        <v>7500</v>
      </c>
      <c r="F768" s="205"/>
    </row>
    <row r="769" spans="1:8" ht="15.75" thickBot="1" x14ac:dyDescent="0.3">
      <c r="A769" s="37" t="s">
        <v>53</v>
      </c>
      <c r="B769" s="58">
        <f>SUM(B770:B771)</f>
        <v>26400</v>
      </c>
      <c r="C769" s="58">
        <f>SUM(C770:C771)</f>
        <v>29900</v>
      </c>
      <c r="D769" s="58">
        <f>SUM(D770:D771)</f>
        <v>29900</v>
      </c>
      <c r="E769" s="58">
        <f>SUM(E770:E771)</f>
        <v>29900</v>
      </c>
      <c r="F769" s="206"/>
    </row>
    <row r="770" spans="1:8" ht="15.75" thickBot="1" x14ac:dyDescent="0.3">
      <c r="A770" s="38" t="s">
        <v>51</v>
      </c>
      <c r="B770" s="58">
        <f>B43+B80+B117+B154+B191+B228+B265</f>
        <v>25150</v>
      </c>
      <c r="C770" s="58">
        <f>C43+C80+C117+C154+C191+C228+C265</f>
        <v>28650</v>
      </c>
      <c r="D770" s="58">
        <f>D43+D80+D117+D154+D191+D228+D265</f>
        <v>28650</v>
      </c>
      <c r="E770" s="58">
        <f>E43+E80+E117+E154+E191+E228+E265</f>
        <v>28650</v>
      </c>
      <c r="F770" s="206"/>
    </row>
    <row r="771" spans="1:8" ht="15.75" thickBot="1" x14ac:dyDescent="0.3">
      <c r="A771" s="38" t="s">
        <v>118</v>
      </c>
      <c r="B771" s="57">
        <f>B44+B81+B118+B155+B192+B229+B269</f>
        <v>1250</v>
      </c>
      <c r="C771" s="57">
        <f>C44+C81+C118+C155+C192+C229+C269</f>
        <v>1250</v>
      </c>
      <c r="D771" s="57">
        <f>D44+D81+D118+D155+D192+D229+D269</f>
        <v>1250</v>
      </c>
      <c r="E771" s="57">
        <f>E44+E81+E118+E155+E192+E229+E269</f>
        <v>1250</v>
      </c>
    </row>
    <row r="772" spans="1:8" ht="15.75" thickBot="1" x14ac:dyDescent="0.3">
      <c r="A772" s="37" t="s">
        <v>54</v>
      </c>
      <c r="B772" s="58">
        <f>SUM(B773:B774)</f>
        <v>167000</v>
      </c>
      <c r="C772" s="58">
        <f>SUM(C773:C774)</f>
        <v>175863</v>
      </c>
      <c r="D772" s="58">
        <f>SUM(D773:D774)</f>
        <v>210590</v>
      </c>
      <c r="E772" s="58">
        <f>SUM(E773:E774)</f>
        <v>210767</v>
      </c>
    </row>
    <row r="773" spans="1:8" ht="15.75" thickBot="1" x14ac:dyDescent="0.3">
      <c r="A773" s="38" t="s">
        <v>51</v>
      </c>
      <c r="B773" s="74">
        <f t="shared" ref="B773:E774" si="10">B46+B83+B120+B157+B194+B231+B268</f>
        <v>167000</v>
      </c>
      <c r="C773" s="74">
        <f t="shared" si="10"/>
        <v>175863</v>
      </c>
      <c r="D773" s="74">
        <f t="shared" si="10"/>
        <v>210590</v>
      </c>
      <c r="E773" s="74">
        <f t="shared" si="10"/>
        <v>210767</v>
      </c>
      <c r="F773" s="56"/>
      <c r="G773" s="56"/>
      <c r="H773" s="56"/>
    </row>
    <row r="774" spans="1:8" ht="15.75" thickBot="1" x14ac:dyDescent="0.3">
      <c r="A774" s="38" t="s">
        <v>118</v>
      </c>
      <c r="B774" s="74">
        <f t="shared" si="10"/>
        <v>0</v>
      </c>
      <c r="C774" s="74">
        <f t="shared" si="10"/>
        <v>0</v>
      </c>
      <c r="D774" s="74">
        <f t="shared" si="10"/>
        <v>0</v>
      </c>
      <c r="E774" s="74">
        <f t="shared" si="10"/>
        <v>0</v>
      </c>
    </row>
    <row r="775" spans="1:8" ht="15.75" thickBot="1" x14ac:dyDescent="0.3">
      <c r="A775" s="37" t="s">
        <v>55</v>
      </c>
      <c r="B775" s="58">
        <v>0</v>
      </c>
      <c r="C775" s="58">
        <v>0</v>
      </c>
      <c r="D775" s="58">
        <v>0</v>
      </c>
      <c r="E775" s="58">
        <v>0</v>
      </c>
    </row>
    <row r="776" spans="1:8" ht="15.75" thickBot="1" x14ac:dyDescent="0.3">
      <c r="A776" s="38" t="s">
        <v>51</v>
      </c>
      <c r="B776" s="58">
        <v>0</v>
      </c>
      <c r="C776" s="58">
        <v>0</v>
      </c>
      <c r="D776" s="58">
        <v>0</v>
      </c>
      <c r="E776" s="58">
        <v>0</v>
      </c>
    </row>
    <row r="777" spans="1:8" ht="15.75" thickBot="1" x14ac:dyDescent="0.3">
      <c r="A777" s="38" t="s">
        <v>118</v>
      </c>
      <c r="B777" s="57">
        <v>0</v>
      </c>
      <c r="C777" s="57">
        <v>0</v>
      </c>
      <c r="D777" s="57">
        <v>0</v>
      </c>
      <c r="E777" s="57">
        <v>0</v>
      </c>
    </row>
    <row r="778" spans="1:8" ht="15.75" thickBot="1" x14ac:dyDescent="0.3">
      <c r="A778" s="37" t="s">
        <v>56</v>
      </c>
      <c r="B778" s="58">
        <v>0</v>
      </c>
      <c r="C778" s="58">
        <v>0</v>
      </c>
      <c r="D778" s="58">
        <v>0</v>
      </c>
      <c r="E778" s="58">
        <v>0</v>
      </c>
    </row>
    <row r="779" spans="1:8" ht="15.75" thickBot="1" x14ac:dyDescent="0.3">
      <c r="A779" s="38" t="s">
        <v>51</v>
      </c>
      <c r="B779" s="58">
        <v>0</v>
      </c>
      <c r="C779" s="58">
        <v>0</v>
      </c>
      <c r="D779" s="58">
        <v>0</v>
      </c>
      <c r="E779" s="58">
        <v>0</v>
      </c>
    </row>
    <row r="780" spans="1:8" ht="15.75" thickBot="1" x14ac:dyDescent="0.3">
      <c r="A780" s="38" t="s">
        <v>118</v>
      </c>
      <c r="B780" s="57">
        <v>0</v>
      </c>
      <c r="C780" s="57">
        <v>0</v>
      </c>
      <c r="D780" s="57">
        <v>0</v>
      </c>
      <c r="E780" s="57">
        <v>0</v>
      </c>
    </row>
    <row r="781" spans="1:8" ht="15.75" thickBot="1" x14ac:dyDescent="0.3">
      <c r="A781" s="37" t="s">
        <v>57</v>
      </c>
      <c r="B781" s="58">
        <v>0</v>
      </c>
      <c r="C781" s="58">
        <v>0</v>
      </c>
      <c r="D781" s="58">
        <v>0</v>
      </c>
      <c r="E781" s="58">
        <v>0</v>
      </c>
    </row>
    <row r="782" spans="1:8" ht="15.75" thickBot="1" x14ac:dyDescent="0.3">
      <c r="A782" s="38" t="s">
        <v>51</v>
      </c>
      <c r="B782" s="58">
        <v>0</v>
      </c>
      <c r="C782" s="58">
        <v>0</v>
      </c>
      <c r="D782" s="58">
        <v>0</v>
      </c>
      <c r="E782" s="58">
        <v>0</v>
      </c>
    </row>
    <row r="783" spans="1:8" ht="15.75" thickBot="1" x14ac:dyDescent="0.3">
      <c r="A783" s="38" t="s">
        <v>118</v>
      </c>
      <c r="B783" s="57">
        <v>0</v>
      </c>
      <c r="C783" s="57">
        <v>0</v>
      </c>
      <c r="D783" s="57">
        <v>0</v>
      </c>
      <c r="E783" s="57">
        <v>0</v>
      </c>
    </row>
    <row r="784" spans="1:8" ht="15.75" thickBot="1" x14ac:dyDescent="0.3">
      <c r="A784" s="37" t="s">
        <v>58</v>
      </c>
      <c r="B784" s="58">
        <f>SUM(B785:B786)</f>
        <v>1143900</v>
      </c>
      <c r="C784" s="58">
        <f>SUM(C785:C786)</f>
        <v>1754137</v>
      </c>
      <c r="D784" s="58">
        <f>SUM(D785:D786)</f>
        <v>819410</v>
      </c>
      <c r="E784" s="58">
        <f>SUM(E785:E786)</f>
        <v>839233</v>
      </c>
    </row>
    <row r="785" spans="1:10" ht="15.75" thickBot="1" x14ac:dyDescent="0.3">
      <c r="A785" s="38" t="s">
        <v>51</v>
      </c>
      <c r="B785" s="58">
        <f>B58+B95+B132+B169+B206+B243+B280</f>
        <v>1143900</v>
      </c>
      <c r="C785" s="58">
        <f>C58+C95+C132+C169+C206+C243+C280</f>
        <v>1754137</v>
      </c>
      <c r="D785" s="58">
        <f>D58+D95+D132+D169+D206+D243+D280</f>
        <v>819410</v>
      </c>
      <c r="E785" s="58">
        <f>E58+E95+E132+E169+E206+E243+E280</f>
        <v>839233</v>
      </c>
    </row>
    <row r="786" spans="1:10" ht="15.75" thickBot="1" x14ac:dyDescent="0.3">
      <c r="A786" s="38" t="s">
        <v>118</v>
      </c>
      <c r="B786" s="57">
        <v>0</v>
      </c>
      <c r="C786" s="57">
        <v>0</v>
      </c>
      <c r="D786" s="57">
        <v>0</v>
      </c>
      <c r="E786" s="57">
        <v>0</v>
      </c>
    </row>
    <row r="787" spans="1:10" ht="15.75" thickBot="1" x14ac:dyDescent="0.3">
      <c r="A787" s="37" t="s">
        <v>119</v>
      </c>
      <c r="B787" s="58">
        <f>B301</f>
        <v>0</v>
      </c>
      <c r="C787" s="58">
        <v>0</v>
      </c>
      <c r="D787" s="58">
        <v>0</v>
      </c>
      <c r="E787" s="58">
        <v>0</v>
      </c>
    </row>
    <row r="788" spans="1:10" ht="15.75" thickBot="1" x14ac:dyDescent="0.3">
      <c r="A788" s="38" t="s">
        <v>51</v>
      </c>
      <c r="B788" s="58"/>
      <c r="C788" s="58">
        <v>0</v>
      </c>
      <c r="D788" s="58">
        <v>0</v>
      </c>
      <c r="E788" s="58">
        <v>0</v>
      </c>
    </row>
    <row r="789" spans="1:10" ht="15.75" thickBot="1" x14ac:dyDescent="0.3">
      <c r="A789" s="38" t="s">
        <v>105</v>
      </c>
      <c r="B789" s="58"/>
      <c r="C789" s="58">
        <v>0</v>
      </c>
      <c r="D789" s="58">
        <v>0</v>
      </c>
      <c r="E789" s="58">
        <v>0</v>
      </c>
    </row>
    <row r="790" spans="1:10" ht="15.75" thickBot="1" x14ac:dyDescent="0.3">
      <c r="A790" s="38" t="s">
        <v>106</v>
      </c>
      <c r="B790" s="58"/>
      <c r="C790" s="58">
        <v>0</v>
      </c>
      <c r="D790" s="58">
        <v>0</v>
      </c>
      <c r="E790" s="58">
        <v>0</v>
      </c>
    </row>
    <row r="791" spans="1:10" ht="15.75" thickBot="1" x14ac:dyDescent="0.3">
      <c r="A791" s="38" t="s">
        <v>107</v>
      </c>
      <c r="B791" s="57"/>
      <c r="C791" s="58">
        <v>0</v>
      </c>
      <c r="D791" s="58">
        <v>0</v>
      </c>
      <c r="E791" s="58">
        <v>0</v>
      </c>
    </row>
    <row r="792" spans="1:10" ht="15.75" thickBot="1" x14ac:dyDescent="0.3">
      <c r="A792" s="37" t="s">
        <v>121</v>
      </c>
      <c r="B792" s="58">
        <f>SUM(B793:B796)</f>
        <v>2454193</v>
      </c>
      <c r="C792" s="58">
        <f>SUM(C793:C796)</f>
        <v>2854781</v>
      </c>
      <c r="D792" s="58">
        <f>SUM(D793:D796)</f>
        <v>3115599</v>
      </c>
      <c r="E792" s="58">
        <f>SUM(E793:E796)</f>
        <v>3746171</v>
      </c>
      <c r="F792" s="142"/>
      <c r="G792" s="56"/>
    </row>
    <row r="793" spans="1:10" ht="15.75" thickBot="1" x14ac:dyDescent="0.3">
      <c r="A793" s="38" t="s">
        <v>51</v>
      </c>
      <c r="B793" s="58">
        <f>B307+B334+B357+B380+B403+B426+B448+B470+B493+B516+B541+B563++B585+B607+B629+B651+B672+B693+B757</f>
        <v>145611</v>
      </c>
      <c r="C793" s="58">
        <f>C307+C334+C357+C380+C403+C426+C448+C470+C493+C516+C541+C563++C585+C607+C629+C651+C672+C693+C757+C736</f>
        <v>176940</v>
      </c>
      <c r="D793" s="58">
        <f t="shared" ref="D793:E793" si="11">D307+D334+D357+D380+D403+D426+D448+D470+D493+D516+D541+D563++D585+D607+D629+D651+D672+D693+D757</f>
        <v>98000</v>
      </c>
      <c r="E793" s="58">
        <f t="shared" si="11"/>
        <v>500</v>
      </c>
      <c r="F793" s="207"/>
      <c r="G793" s="207"/>
      <c r="H793" s="207"/>
      <c r="I793" s="56"/>
    </row>
    <row r="794" spans="1:10" ht="15.75" thickBot="1" x14ac:dyDescent="0.3">
      <c r="A794" s="38" t="s">
        <v>105</v>
      </c>
      <c r="B794" s="58">
        <f>B308+B335+B358+B381+B404+B427+B449+B471+B494+B517+B542+B564++B586+B608+B630+B652+B673+B694+B715+B758</f>
        <v>1873432</v>
      </c>
      <c r="C794" s="58">
        <f t="shared" ref="C794:E794" si="12">C308+C335+C358+C381+C404+C427+C449+C471+C494+C517+C542+C564++C586+C608+C630+C652+C673+C694+C715+C758</f>
        <v>1975781</v>
      </c>
      <c r="D794" s="58">
        <f t="shared" si="12"/>
        <v>2213755</v>
      </c>
      <c r="E794" s="58">
        <f t="shared" si="12"/>
        <v>2329308</v>
      </c>
      <c r="F794" s="207"/>
      <c r="G794" s="56"/>
    </row>
    <row r="795" spans="1:10" ht="15.75" thickBot="1" x14ac:dyDescent="0.3">
      <c r="A795" s="38" t="s">
        <v>106</v>
      </c>
      <c r="B795" s="58">
        <f>B309+B336+B359+B382+B405+B428+B450+B472+B495+B518+B543+B565++B587+B609+B631+B653+B674+B695+B716+B759</f>
        <v>411818</v>
      </c>
      <c r="C795" s="58">
        <f>C309+C336+C359+C382+C405+C428+C450+C472+C495+C518+C543+C565++C587+C609+C631+C653+C674+C695+C716+C759</f>
        <v>665160</v>
      </c>
      <c r="D795" s="58">
        <f t="shared" ref="D795:E795" si="13">D309+D336+D359+D382+D405+D428+D450+D472+D495+D518+D543+D565++D587+D609+D631+D653+D674+D695+D716+D759</f>
        <v>730194</v>
      </c>
      <c r="E795" s="58">
        <f t="shared" si="13"/>
        <v>1344563</v>
      </c>
      <c r="F795" s="207"/>
      <c r="G795" s="207"/>
      <c r="H795" s="207"/>
      <c r="J795" s="56"/>
    </row>
    <row r="796" spans="1:10" ht="15.75" thickBot="1" x14ac:dyDescent="0.3">
      <c r="A796" s="38" t="s">
        <v>107</v>
      </c>
      <c r="B796" s="57">
        <f>B310+B337+B360+B383+B406+B429+B451+B473+B496+B519+B544+B566++B588+B610+B632+B654+B675+B696+B717+B760</f>
        <v>23332</v>
      </c>
      <c r="C796" s="57">
        <f t="shared" ref="C796:E796" si="14">C310+C337+C360+C383+C406+C429+C451+C473+C496+C519+C544+C566++C588+C610+C632+C654+C675+C696+C717+C760</f>
        <v>36900</v>
      </c>
      <c r="D796" s="57">
        <f t="shared" si="14"/>
        <v>73650</v>
      </c>
      <c r="E796" s="57">
        <f t="shared" si="14"/>
        <v>71800</v>
      </c>
      <c r="F796" s="207"/>
      <c r="G796" s="56"/>
    </row>
    <row r="797" spans="1:10" ht="15.75" thickBot="1" x14ac:dyDescent="0.3">
      <c r="A797" s="50" t="s">
        <v>60</v>
      </c>
      <c r="B797" s="52">
        <f>IF(B764-B763=0,0,"Error")</f>
        <v>0</v>
      </c>
      <c r="C797" s="52">
        <f>IF(C764-C763=0,0,"Error")</f>
        <v>0</v>
      </c>
      <c r="D797" s="52">
        <f>D763-D764</f>
        <v>0</v>
      </c>
      <c r="E797" s="52">
        <f>E763-E764</f>
        <v>0</v>
      </c>
    </row>
    <row r="798" spans="1:10" x14ac:dyDescent="0.25">
      <c r="A798" s="94"/>
      <c r="B798" s="95"/>
      <c r="C798" s="95"/>
      <c r="D798" s="95"/>
      <c r="E798" s="95"/>
    </row>
    <row r="799" spans="1:10" ht="15" customHeight="1" x14ac:dyDescent="0.25">
      <c r="A799" s="96" t="s">
        <v>3</v>
      </c>
      <c r="B799" s="208" t="s">
        <v>296</v>
      </c>
      <c r="C799" s="974" t="s">
        <v>297</v>
      </c>
      <c r="D799" s="209" t="s">
        <v>298</v>
      </c>
      <c r="E799" s="210"/>
    </row>
    <row r="800" spans="1:10" x14ac:dyDescent="0.25">
      <c r="A800" s="96" t="s">
        <v>126</v>
      </c>
      <c r="B800" s="96"/>
      <c r="C800" s="975"/>
      <c r="D800" s="211" t="s">
        <v>126</v>
      </c>
      <c r="E800" s="210"/>
    </row>
    <row r="801" spans="1:5" x14ac:dyDescent="0.25">
      <c r="A801" s="96" t="s">
        <v>5</v>
      </c>
      <c r="B801" s="96" t="s">
        <v>135</v>
      </c>
      <c r="C801" s="976"/>
      <c r="D801" s="212" t="s">
        <v>5</v>
      </c>
      <c r="E801" s="96" t="s">
        <v>135</v>
      </c>
    </row>
    <row r="802" spans="1:5" x14ac:dyDescent="0.25">
      <c r="A802" s="213"/>
      <c r="B802" s="214"/>
      <c r="C802" s="97"/>
      <c r="D802" s="99"/>
    </row>
    <row r="803" spans="1:5" x14ac:dyDescent="0.25">
      <c r="A803" s="977" t="s">
        <v>7</v>
      </c>
      <c r="B803" s="96" t="s">
        <v>3</v>
      </c>
      <c r="C803" s="208" t="s">
        <v>125</v>
      </c>
      <c r="D803" s="97"/>
    </row>
    <row r="804" spans="1:5" x14ac:dyDescent="0.25">
      <c r="A804" s="978"/>
      <c r="B804" s="96" t="s">
        <v>126</v>
      </c>
      <c r="C804" s="96"/>
      <c r="D804" s="97"/>
    </row>
    <row r="805" spans="1:5" x14ac:dyDescent="0.25">
      <c r="A805" s="979"/>
      <c r="B805" s="96" t="s">
        <v>5</v>
      </c>
      <c r="C805" s="96" t="s">
        <v>135</v>
      </c>
      <c r="D805" s="97"/>
    </row>
    <row r="806" spans="1:5" x14ac:dyDescent="0.25">
      <c r="A806" s="97"/>
      <c r="B806" s="98"/>
      <c r="C806" s="99"/>
      <c r="D806" s="97"/>
      <c r="E806" s="97"/>
    </row>
    <row r="807" spans="1:5" x14ac:dyDescent="0.25">
      <c r="A807" s="97"/>
      <c r="B807" s="98"/>
      <c r="C807" s="99"/>
      <c r="D807" s="97"/>
      <c r="E807" s="97"/>
    </row>
    <row r="808" spans="1:5" x14ac:dyDescent="0.25">
      <c r="A808" s="97"/>
      <c r="B808" s="98"/>
      <c r="C808" s="99"/>
      <c r="D808" s="97"/>
      <c r="E808" s="97"/>
    </row>
    <row r="809" spans="1:5" x14ac:dyDescent="0.25">
      <c r="A809" s="97"/>
      <c r="B809" s="98"/>
      <c r="C809" s="99"/>
      <c r="D809" s="97"/>
      <c r="E809" s="97"/>
    </row>
    <row r="810" spans="1:5" x14ac:dyDescent="0.25">
      <c r="A810" s="97"/>
      <c r="B810" s="98"/>
      <c r="C810" s="99"/>
      <c r="D810" s="97"/>
      <c r="E810" s="97"/>
    </row>
    <row r="811" spans="1:5" x14ac:dyDescent="0.25">
      <c r="A811" s="97"/>
      <c r="B811" s="98"/>
      <c r="C811" s="99"/>
      <c r="D811" s="97"/>
      <c r="E811" s="97"/>
    </row>
    <row r="812" spans="1:5" x14ac:dyDescent="0.25">
      <c r="A812" s="97"/>
      <c r="B812" s="98"/>
      <c r="C812" s="99"/>
      <c r="D812" s="97"/>
      <c r="E812" s="97"/>
    </row>
    <row r="813" spans="1:5" x14ac:dyDescent="0.25">
      <c r="A813" s="97"/>
      <c r="B813" s="98"/>
      <c r="C813" s="99"/>
      <c r="D813" s="97"/>
      <c r="E813" s="97"/>
    </row>
    <row r="814" spans="1:5" x14ac:dyDescent="0.25">
      <c r="A814" s="97"/>
      <c r="B814" s="98"/>
      <c r="C814" s="99"/>
      <c r="D814" s="97"/>
      <c r="E814" s="97"/>
    </row>
    <row r="815" spans="1:5" x14ac:dyDescent="0.25">
      <c r="A815" s="97"/>
      <c r="B815" s="98"/>
      <c r="C815" s="99"/>
      <c r="D815" s="97"/>
      <c r="E815" s="97"/>
    </row>
    <row r="816" spans="1:5" x14ac:dyDescent="0.25">
      <c r="A816" s="97"/>
      <c r="B816" s="98"/>
      <c r="C816" s="99"/>
      <c r="D816" s="97"/>
      <c r="E816" s="97"/>
    </row>
    <row r="817" spans="1:5" x14ac:dyDescent="0.25">
      <c r="A817" s="97"/>
      <c r="B817" s="98"/>
      <c r="C817" s="99"/>
      <c r="D817" s="97"/>
      <c r="E817" s="97"/>
    </row>
  </sheetData>
  <mergeCells count="204">
    <mergeCell ref="B744:E744"/>
    <mergeCell ref="A752:E752"/>
    <mergeCell ref="A753:A754"/>
    <mergeCell ref="C799:C801"/>
    <mergeCell ref="A803:A805"/>
    <mergeCell ref="B719:E719"/>
    <mergeCell ref="B720:C720"/>
    <mergeCell ref="B721:E721"/>
    <mergeCell ref="B722:E722"/>
    <mergeCell ref="A723:A724"/>
    <mergeCell ref="B741:E741"/>
    <mergeCell ref="B742:C742"/>
    <mergeCell ref="B743:E743"/>
    <mergeCell ref="B701:E701"/>
    <mergeCell ref="A709:E709"/>
    <mergeCell ref="A710:A711"/>
    <mergeCell ref="A731:E731"/>
    <mergeCell ref="A732:A733"/>
    <mergeCell ref="B680:E680"/>
    <mergeCell ref="A688:E688"/>
    <mergeCell ref="A689:A690"/>
    <mergeCell ref="B698:E698"/>
    <mergeCell ref="B699:C699"/>
    <mergeCell ref="B700:E700"/>
    <mergeCell ref="B659:E659"/>
    <mergeCell ref="A667:E667"/>
    <mergeCell ref="A668:A669"/>
    <mergeCell ref="B677:E677"/>
    <mergeCell ref="B678:C678"/>
    <mergeCell ref="B679:E679"/>
    <mergeCell ref="A638:A639"/>
    <mergeCell ref="A646:E646"/>
    <mergeCell ref="A647:A648"/>
    <mergeCell ref="B656:E656"/>
    <mergeCell ref="B657:C657"/>
    <mergeCell ref="B658:E658"/>
    <mergeCell ref="A625:A626"/>
    <mergeCell ref="B634:E634"/>
    <mergeCell ref="B635:C635"/>
    <mergeCell ref="D635:E635"/>
    <mergeCell ref="B636:E636"/>
    <mergeCell ref="B637:E637"/>
    <mergeCell ref="B612:E612"/>
    <mergeCell ref="B613:C613"/>
    <mergeCell ref="B614:E614"/>
    <mergeCell ref="B615:E615"/>
    <mergeCell ref="A616:A617"/>
    <mergeCell ref="A624:E624"/>
    <mergeCell ref="B591:C591"/>
    <mergeCell ref="B592:E592"/>
    <mergeCell ref="B593:E593"/>
    <mergeCell ref="A594:A595"/>
    <mergeCell ref="A602:E602"/>
    <mergeCell ref="A603:A604"/>
    <mergeCell ref="B570:E570"/>
    <mergeCell ref="B571:E571"/>
    <mergeCell ref="A572:A573"/>
    <mergeCell ref="A580:E580"/>
    <mergeCell ref="A581:A582"/>
    <mergeCell ref="B590:E590"/>
    <mergeCell ref="B549:E549"/>
    <mergeCell ref="A550:A551"/>
    <mergeCell ref="A558:E558"/>
    <mergeCell ref="A559:A560"/>
    <mergeCell ref="B568:E568"/>
    <mergeCell ref="B569:C569"/>
    <mergeCell ref="A528:A529"/>
    <mergeCell ref="A536:E536"/>
    <mergeCell ref="A537:A538"/>
    <mergeCell ref="B546:E546"/>
    <mergeCell ref="B547:C547"/>
    <mergeCell ref="B548:E548"/>
    <mergeCell ref="A522:E522"/>
    <mergeCell ref="A523:E523"/>
    <mergeCell ref="B524:E524"/>
    <mergeCell ref="B525:C525"/>
    <mergeCell ref="B526:E526"/>
    <mergeCell ref="B527:E527"/>
    <mergeCell ref="B500:C500"/>
    <mergeCell ref="B501:E501"/>
    <mergeCell ref="B502:E502"/>
    <mergeCell ref="A503:A504"/>
    <mergeCell ref="A511:E511"/>
    <mergeCell ref="A512:A513"/>
    <mergeCell ref="B478:E478"/>
    <mergeCell ref="B479:E479"/>
    <mergeCell ref="A480:A481"/>
    <mergeCell ref="A488:E488"/>
    <mergeCell ref="A489:A490"/>
    <mergeCell ref="B499:E499"/>
    <mergeCell ref="B456:E456"/>
    <mergeCell ref="A457:A458"/>
    <mergeCell ref="A465:E465"/>
    <mergeCell ref="A466:A467"/>
    <mergeCell ref="B476:E476"/>
    <mergeCell ref="B477:C477"/>
    <mergeCell ref="B434:E434"/>
    <mergeCell ref="A435:A436"/>
    <mergeCell ref="A443:E443"/>
    <mergeCell ref="A444:A445"/>
    <mergeCell ref="B454:C454"/>
    <mergeCell ref="B455:E455"/>
    <mergeCell ref="A413:A414"/>
    <mergeCell ref="A421:E421"/>
    <mergeCell ref="A422:A423"/>
    <mergeCell ref="B431:E431"/>
    <mergeCell ref="B432:C432"/>
    <mergeCell ref="B433:E433"/>
    <mergeCell ref="A398:E398"/>
    <mergeCell ref="A399:A400"/>
    <mergeCell ref="B409:E409"/>
    <mergeCell ref="B410:C410"/>
    <mergeCell ref="B411:E411"/>
    <mergeCell ref="B412:E412"/>
    <mergeCell ref="A375:E375"/>
    <mergeCell ref="A376:A377"/>
    <mergeCell ref="B387:C387"/>
    <mergeCell ref="B388:E388"/>
    <mergeCell ref="B389:E389"/>
    <mergeCell ref="A390:A391"/>
    <mergeCell ref="A353:A354"/>
    <mergeCell ref="B363:E363"/>
    <mergeCell ref="B364:C364"/>
    <mergeCell ref="B365:E365"/>
    <mergeCell ref="B366:E366"/>
    <mergeCell ref="A367:A368"/>
    <mergeCell ref="B340:E340"/>
    <mergeCell ref="B341:C341"/>
    <mergeCell ref="B342:E342"/>
    <mergeCell ref="B343:E343"/>
    <mergeCell ref="A344:A345"/>
    <mergeCell ref="A352:E352"/>
    <mergeCell ref="B314:C314"/>
    <mergeCell ref="B315:E315"/>
    <mergeCell ref="B316:E316"/>
    <mergeCell ref="A317:A318"/>
    <mergeCell ref="A325:E325"/>
    <mergeCell ref="A326:A327"/>
    <mergeCell ref="B288:E288"/>
    <mergeCell ref="B289:E289"/>
    <mergeCell ref="A290:A291"/>
    <mergeCell ref="A298:E298"/>
    <mergeCell ref="A299:A300"/>
    <mergeCell ref="B313:E313"/>
    <mergeCell ref="A259:A260"/>
    <mergeCell ref="A284:E284"/>
    <mergeCell ref="A285:E285"/>
    <mergeCell ref="B286:E286"/>
    <mergeCell ref="B287:C287"/>
    <mergeCell ref="D287:E287"/>
    <mergeCell ref="A222:A223"/>
    <mergeCell ref="B247:E247"/>
    <mergeCell ref="B248:E248"/>
    <mergeCell ref="B249:E249"/>
    <mergeCell ref="A250:A251"/>
    <mergeCell ref="A258:E258"/>
    <mergeCell ref="A185:A186"/>
    <mergeCell ref="B210:E210"/>
    <mergeCell ref="B211:E211"/>
    <mergeCell ref="B212:E212"/>
    <mergeCell ref="A213:A214"/>
    <mergeCell ref="A221:E221"/>
    <mergeCell ref="A148:A149"/>
    <mergeCell ref="B173:E173"/>
    <mergeCell ref="B174:E174"/>
    <mergeCell ref="B175:E175"/>
    <mergeCell ref="A176:A177"/>
    <mergeCell ref="A184:E184"/>
    <mergeCell ref="A111:A112"/>
    <mergeCell ref="B136:E136"/>
    <mergeCell ref="B137:E137"/>
    <mergeCell ref="B138:E138"/>
    <mergeCell ref="A139:A140"/>
    <mergeCell ref="A147:E147"/>
    <mergeCell ref="A74:A75"/>
    <mergeCell ref="B99:E99"/>
    <mergeCell ref="B100:E100"/>
    <mergeCell ref="B101:E101"/>
    <mergeCell ref="A102:A103"/>
    <mergeCell ref="A110:E110"/>
    <mergeCell ref="A37:A38"/>
    <mergeCell ref="B62:E62"/>
    <mergeCell ref="B63:E63"/>
    <mergeCell ref="B64:E64"/>
    <mergeCell ref="A66:A67"/>
    <mergeCell ref="A73:E73"/>
    <mergeCell ref="A24:E24"/>
    <mergeCell ref="B25:E25"/>
    <mergeCell ref="B26:E26"/>
    <mergeCell ref="B27:E27"/>
    <mergeCell ref="A28:A29"/>
    <mergeCell ref="A36:E36"/>
    <mergeCell ref="A8:E10"/>
    <mergeCell ref="B11:E11"/>
    <mergeCell ref="A12:A13"/>
    <mergeCell ref="B19:E19"/>
    <mergeCell ref="A20:E20"/>
    <mergeCell ref="A23:E23"/>
    <mergeCell ref="A1:E1"/>
    <mergeCell ref="A2:E2"/>
    <mergeCell ref="B4:E4"/>
    <mergeCell ref="B5:E5"/>
    <mergeCell ref="B6:E6"/>
    <mergeCell ref="A7:E7"/>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821"/>
  <sheetViews>
    <sheetView topLeftCell="A765" workbookViewId="0">
      <selection activeCell="M807" sqref="M807"/>
    </sheetView>
  </sheetViews>
  <sheetFormatPr defaultRowHeight="15" x14ac:dyDescent="0.25"/>
  <cols>
    <col min="1" max="1" width="11.7109375" customWidth="1"/>
    <col min="2" max="2" width="12.7109375" customWidth="1"/>
    <col min="3" max="3" width="15.7109375" customWidth="1"/>
    <col min="4" max="5" width="13.5703125" customWidth="1"/>
    <col min="6" max="6" width="17.140625" style="2" customWidth="1"/>
    <col min="7" max="7" width="26.85546875" customWidth="1"/>
    <col min="8" max="8" width="11.42578125" customWidth="1"/>
    <col min="9" max="9" width="11.5703125" customWidth="1"/>
    <col min="257" max="257" width="11.7109375" customWidth="1"/>
    <col min="258" max="258" width="12.7109375" customWidth="1"/>
    <col min="259" max="259" width="15.7109375" customWidth="1"/>
    <col min="260" max="261" width="13.5703125" customWidth="1"/>
    <col min="262" max="262" width="17.140625" customWidth="1"/>
    <col min="263" max="263" width="26.85546875" customWidth="1"/>
    <col min="264" max="264" width="11.42578125" customWidth="1"/>
    <col min="265" max="265" width="11.5703125" customWidth="1"/>
    <col min="513" max="513" width="11.7109375" customWidth="1"/>
    <col min="514" max="514" width="12.7109375" customWidth="1"/>
    <col min="515" max="515" width="15.7109375" customWidth="1"/>
    <col min="516" max="517" width="13.5703125" customWidth="1"/>
    <col min="518" max="518" width="17.140625" customWidth="1"/>
    <col min="519" max="519" width="26.85546875" customWidth="1"/>
    <col min="520" max="520" width="11.42578125" customWidth="1"/>
    <col min="521" max="521" width="11.5703125" customWidth="1"/>
    <col min="769" max="769" width="11.7109375" customWidth="1"/>
    <col min="770" max="770" width="12.7109375" customWidth="1"/>
    <col min="771" max="771" width="15.7109375" customWidth="1"/>
    <col min="772" max="773" width="13.5703125" customWidth="1"/>
    <col min="774" max="774" width="17.140625" customWidth="1"/>
    <col min="775" max="775" width="26.85546875" customWidth="1"/>
    <col min="776" max="776" width="11.42578125" customWidth="1"/>
    <col min="777" max="777" width="11.5703125" customWidth="1"/>
    <col min="1025" max="1025" width="11.7109375" customWidth="1"/>
    <col min="1026" max="1026" width="12.7109375" customWidth="1"/>
    <col min="1027" max="1027" width="15.7109375" customWidth="1"/>
    <col min="1028" max="1029" width="13.5703125" customWidth="1"/>
    <col min="1030" max="1030" width="17.140625" customWidth="1"/>
    <col min="1031" max="1031" width="26.85546875" customWidth="1"/>
    <col min="1032" max="1032" width="11.42578125" customWidth="1"/>
    <col min="1033" max="1033" width="11.5703125" customWidth="1"/>
    <col min="1281" max="1281" width="11.7109375" customWidth="1"/>
    <col min="1282" max="1282" width="12.7109375" customWidth="1"/>
    <col min="1283" max="1283" width="15.7109375" customWidth="1"/>
    <col min="1284" max="1285" width="13.5703125" customWidth="1"/>
    <col min="1286" max="1286" width="17.140625" customWidth="1"/>
    <col min="1287" max="1287" width="26.85546875" customWidth="1"/>
    <col min="1288" max="1288" width="11.42578125" customWidth="1"/>
    <col min="1289" max="1289" width="11.5703125" customWidth="1"/>
    <col min="1537" max="1537" width="11.7109375" customWidth="1"/>
    <col min="1538" max="1538" width="12.7109375" customWidth="1"/>
    <col min="1539" max="1539" width="15.7109375" customWidth="1"/>
    <col min="1540" max="1541" width="13.5703125" customWidth="1"/>
    <col min="1542" max="1542" width="17.140625" customWidth="1"/>
    <col min="1543" max="1543" width="26.85546875" customWidth="1"/>
    <col min="1544" max="1544" width="11.42578125" customWidth="1"/>
    <col min="1545" max="1545" width="11.5703125" customWidth="1"/>
    <col min="1793" max="1793" width="11.7109375" customWidth="1"/>
    <col min="1794" max="1794" width="12.7109375" customWidth="1"/>
    <col min="1795" max="1795" width="15.7109375" customWidth="1"/>
    <col min="1796" max="1797" width="13.5703125" customWidth="1"/>
    <col min="1798" max="1798" width="17.140625" customWidth="1"/>
    <col min="1799" max="1799" width="26.85546875" customWidth="1"/>
    <col min="1800" max="1800" width="11.42578125" customWidth="1"/>
    <col min="1801" max="1801" width="11.5703125" customWidth="1"/>
    <col min="2049" max="2049" width="11.7109375" customWidth="1"/>
    <col min="2050" max="2050" width="12.7109375" customWidth="1"/>
    <col min="2051" max="2051" width="15.7109375" customWidth="1"/>
    <col min="2052" max="2053" width="13.5703125" customWidth="1"/>
    <col min="2054" max="2054" width="17.140625" customWidth="1"/>
    <col min="2055" max="2055" width="26.85546875" customWidth="1"/>
    <col min="2056" max="2056" width="11.42578125" customWidth="1"/>
    <col min="2057" max="2057" width="11.5703125" customWidth="1"/>
    <col min="2305" max="2305" width="11.7109375" customWidth="1"/>
    <col min="2306" max="2306" width="12.7109375" customWidth="1"/>
    <col min="2307" max="2307" width="15.7109375" customWidth="1"/>
    <col min="2308" max="2309" width="13.5703125" customWidth="1"/>
    <col min="2310" max="2310" width="17.140625" customWidth="1"/>
    <col min="2311" max="2311" width="26.85546875" customWidth="1"/>
    <col min="2312" max="2312" width="11.42578125" customWidth="1"/>
    <col min="2313" max="2313" width="11.5703125" customWidth="1"/>
    <col min="2561" max="2561" width="11.7109375" customWidth="1"/>
    <col min="2562" max="2562" width="12.7109375" customWidth="1"/>
    <col min="2563" max="2563" width="15.7109375" customWidth="1"/>
    <col min="2564" max="2565" width="13.5703125" customWidth="1"/>
    <col min="2566" max="2566" width="17.140625" customWidth="1"/>
    <col min="2567" max="2567" width="26.85546875" customWidth="1"/>
    <col min="2568" max="2568" width="11.42578125" customWidth="1"/>
    <col min="2569" max="2569" width="11.5703125" customWidth="1"/>
    <col min="2817" max="2817" width="11.7109375" customWidth="1"/>
    <col min="2818" max="2818" width="12.7109375" customWidth="1"/>
    <col min="2819" max="2819" width="15.7109375" customWidth="1"/>
    <col min="2820" max="2821" width="13.5703125" customWidth="1"/>
    <col min="2822" max="2822" width="17.140625" customWidth="1"/>
    <col min="2823" max="2823" width="26.85546875" customWidth="1"/>
    <col min="2824" max="2824" width="11.42578125" customWidth="1"/>
    <col min="2825" max="2825" width="11.5703125" customWidth="1"/>
    <col min="3073" max="3073" width="11.7109375" customWidth="1"/>
    <col min="3074" max="3074" width="12.7109375" customWidth="1"/>
    <col min="3075" max="3075" width="15.7109375" customWidth="1"/>
    <col min="3076" max="3077" width="13.5703125" customWidth="1"/>
    <col min="3078" max="3078" width="17.140625" customWidth="1"/>
    <col min="3079" max="3079" width="26.85546875" customWidth="1"/>
    <col min="3080" max="3080" width="11.42578125" customWidth="1"/>
    <col min="3081" max="3081" width="11.5703125" customWidth="1"/>
    <col min="3329" max="3329" width="11.7109375" customWidth="1"/>
    <col min="3330" max="3330" width="12.7109375" customWidth="1"/>
    <col min="3331" max="3331" width="15.7109375" customWidth="1"/>
    <col min="3332" max="3333" width="13.5703125" customWidth="1"/>
    <col min="3334" max="3334" width="17.140625" customWidth="1"/>
    <col min="3335" max="3335" width="26.85546875" customWidth="1"/>
    <col min="3336" max="3336" width="11.42578125" customWidth="1"/>
    <col min="3337" max="3337" width="11.5703125" customWidth="1"/>
    <col min="3585" max="3585" width="11.7109375" customWidth="1"/>
    <col min="3586" max="3586" width="12.7109375" customWidth="1"/>
    <col min="3587" max="3587" width="15.7109375" customWidth="1"/>
    <col min="3588" max="3589" width="13.5703125" customWidth="1"/>
    <col min="3590" max="3590" width="17.140625" customWidth="1"/>
    <col min="3591" max="3591" width="26.85546875" customWidth="1"/>
    <col min="3592" max="3592" width="11.42578125" customWidth="1"/>
    <col min="3593" max="3593" width="11.5703125" customWidth="1"/>
    <col min="3841" max="3841" width="11.7109375" customWidth="1"/>
    <col min="3842" max="3842" width="12.7109375" customWidth="1"/>
    <col min="3843" max="3843" width="15.7109375" customWidth="1"/>
    <col min="3844" max="3845" width="13.5703125" customWidth="1"/>
    <col min="3846" max="3846" width="17.140625" customWidth="1"/>
    <col min="3847" max="3847" width="26.85546875" customWidth="1"/>
    <col min="3848" max="3848" width="11.42578125" customWidth="1"/>
    <col min="3849" max="3849" width="11.5703125" customWidth="1"/>
    <col min="4097" max="4097" width="11.7109375" customWidth="1"/>
    <col min="4098" max="4098" width="12.7109375" customWidth="1"/>
    <col min="4099" max="4099" width="15.7109375" customWidth="1"/>
    <col min="4100" max="4101" width="13.5703125" customWidth="1"/>
    <col min="4102" max="4102" width="17.140625" customWidth="1"/>
    <col min="4103" max="4103" width="26.85546875" customWidth="1"/>
    <col min="4104" max="4104" width="11.42578125" customWidth="1"/>
    <col min="4105" max="4105" width="11.5703125" customWidth="1"/>
    <col min="4353" max="4353" width="11.7109375" customWidth="1"/>
    <col min="4354" max="4354" width="12.7109375" customWidth="1"/>
    <col min="4355" max="4355" width="15.7109375" customWidth="1"/>
    <col min="4356" max="4357" width="13.5703125" customWidth="1"/>
    <col min="4358" max="4358" width="17.140625" customWidth="1"/>
    <col min="4359" max="4359" width="26.85546875" customWidth="1"/>
    <col min="4360" max="4360" width="11.42578125" customWidth="1"/>
    <col min="4361" max="4361" width="11.5703125" customWidth="1"/>
    <col min="4609" max="4609" width="11.7109375" customWidth="1"/>
    <col min="4610" max="4610" width="12.7109375" customWidth="1"/>
    <col min="4611" max="4611" width="15.7109375" customWidth="1"/>
    <col min="4612" max="4613" width="13.5703125" customWidth="1"/>
    <col min="4614" max="4614" width="17.140625" customWidth="1"/>
    <col min="4615" max="4615" width="26.85546875" customWidth="1"/>
    <col min="4616" max="4616" width="11.42578125" customWidth="1"/>
    <col min="4617" max="4617" width="11.5703125" customWidth="1"/>
    <col min="4865" max="4865" width="11.7109375" customWidth="1"/>
    <col min="4866" max="4866" width="12.7109375" customWidth="1"/>
    <col min="4867" max="4867" width="15.7109375" customWidth="1"/>
    <col min="4868" max="4869" width="13.5703125" customWidth="1"/>
    <col min="4870" max="4870" width="17.140625" customWidth="1"/>
    <col min="4871" max="4871" width="26.85546875" customWidth="1"/>
    <col min="4872" max="4872" width="11.42578125" customWidth="1"/>
    <col min="4873" max="4873" width="11.5703125" customWidth="1"/>
    <col min="5121" max="5121" width="11.7109375" customWidth="1"/>
    <col min="5122" max="5122" width="12.7109375" customWidth="1"/>
    <col min="5123" max="5123" width="15.7109375" customWidth="1"/>
    <col min="5124" max="5125" width="13.5703125" customWidth="1"/>
    <col min="5126" max="5126" width="17.140625" customWidth="1"/>
    <col min="5127" max="5127" width="26.85546875" customWidth="1"/>
    <col min="5128" max="5128" width="11.42578125" customWidth="1"/>
    <col min="5129" max="5129" width="11.5703125" customWidth="1"/>
    <col min="5377" max="5377" width="11.7109375" customWidth="1"/>
    <col min="5378" max="5378" width="12.7109375" customWidth="1"/>
    <col min="5379" max="5379" width="15.7109375" customWidth="1"/>
    <col min="5380" max="5381" width="13.5703125" customWidth="1"/>
    <col min="5382" max="5382" width="17.140625" customWidth="1"/>
    <col min="5383" max="5383" width="26.85546875" customWidth="1"/>
    <col min="5384" max="5384" width="11.42578125" customWidth="1"/>
    <col min="5385" max="5385" width="11.5703125" customWidth="1"/>
    <col min="5633" max="5633" width="11.7109375" customWidth="1"/>
    <col min="5634" max="5634" width="12.7109375" customWidth="1"/>
    <col min="5635" max="5635" width="15.7109375" customWidth="1"/>
    <col min="5636" max="5637" width="13.5703125" customWidth="1"/>
    <col min="5638" max="5638" width="17.140625" customWidth="1"/>
    <col min="5639" max="5639" width="26.85546875" customWidth="1"/>
    <col min="5640" max="5640" width="11.42578125" customWidth="1"/>
    <col min="5641" max="5641" width="11.5703125" customWidth="1"/>
    <col min="5889" max="5889" width="11.7109375" customWidth="1"/>
    <col min="5890" max="5890" width="12.7109375" customWidth="1"/>
    <col min="5891" max="5891" width="15.7109375" customWidth="1"/>
    <col min="5892" max="5893" width="13.5703125" customWidth="1"/>
    <col min="5894" max="5894" width="17.140625" customWidth="1"/>
    <col min="5895" max="5895" width="26.85546875" customWidth="1"/>
    <col min="5896" max="5896" width="11.42578125" customWidth="1"/>
    <col min="5897" max="5897" width="11.5703125" customWidth="1"/>
    <col min="6145" max="6145" width="11.7109375" customWidth="1"/>
    <col min="6146" max="6146" width="12.7109375" customWidth="1"/>
    <col min="6147" max="6147" width="15.7109375" customWidth="1"/>
    <col min="6148" max="6149" width="13.5703125" customWidth="1"/>
    <col min="6150" max="6150" width="17.140625" customWidth="1"/>
    <col min="6151" max="6151" width="26.85546875" customWidth="1"/>
    <col min="6152" max="6152" width="11.42578125" customWidth="1"/>
    <col min="6153" max="6153" width="11.5703125" customWidth="1"/>
    <col min="6401" max="6401" width="11.7109375" customWidth="1"/>
    <col min="6402" max="6402" width="12.7109375" customWidth="1"/>
    <col min="6403" max="6403" width="15.7109375" customWidth="1"/>
    <col min="6404" max="6405" width="13.5703125" customWidth="1"/>
    <col min="6406" max="6406" width="17.140625" customWidth="1"/>
    <col min="6407" max="6407" width="26.85546875" customWidth="1"/>
    <col min="6408" max="6408" width="11.42578125" customWidth="1"/>
    <col min="6409" max="6409" width="11.5703125" customWidth="1"/>
    <col min="6657" max="6657" width="11.7109375" customWidth="1"/>
    <col min="6658" max="6658" width="12.7109375" customWidth="1"/>
    <col min="6659" max="6659" width="15.7109375" customWidth="1"/>
    <col min="6660" max="6661" width="13.5703125" customWidth="1"/>
    <col min="6662" max="6662" width="17.140625" customWidth="1"/>
    <col min="6663" max="6663" width="26.85546875" customWidth="1"/>
    <col min="6664" max="6664" width="11.42578125" customWidth="1"/>
    <col min="6665" max="6665" width="11.5703125" customWidth="1"/>
    <col min="6913" max="6913" width="11.7109375" customWidth="1"/>
    <col min="6914" max="6914" width="12.7109375" customWidth="1"/>
    <col min="6915" max="6915" width="15.7109375" customWidth="1"/>
    <col min="6916" max="6917" width="13.5703125" customWidth="1"/>
    <col min="6918" max="6918" width="17.140625" customWidth="1"/>
    <col min="6919" max="6919" width="26.85546875" customWidth="1"/>
    <col min="6920" max="6920" width="11.42578125" customWidth="1"/>
    <col min="6921" max="6921" width="11.5703125" customWidth="1"/>
    <col min="7169" max="7169" width="11.7109375" customWidth="1"/>
    <col min="7170" max="7170" width="12.7109375" customWidth="1"/>
    <col min="7171" max="7171" width="15.7109375" customWidth="1"/>
    <col min="7172" max="7173" width="13.5703125" customWidth="1"/>
    <col min="7174" max="7174" width="17.140625" customWidth="1"/>
    <col min="7175" max="7175" width="26.85546875" customWidth="1"/>
    <col min="7176" max="7176" width="11.42578125" customWidth="1"/>
    <col min="7177" max="7177" width="11.5703125" customWidth="1"/>
    <col min="7425" max="7425" width="11.7109375" customWidth="1"/>
    <col min="7426" max="7426" width="12.7109375" customWidth="1"/>
    <col min="7427" max="7427" width="15.7109375" customWidth="1"/>
    <col min="7428" max="7429" width="13.5703125" customWidth="1"/>
    <col min="7430" max="7430" width="17.140625" customWidth="1"/>
    <col min="7431" max="7431" width="26.85546875" customWidth="1"/>
    <col min="7432" max="7432" width="11.42578125" customWidth="1"/>
    <col min="7433" max="7433" width="11.5703125" customWidth="1"/>
    <col min="7681" max="7681" width="11.7109375" customWidth="1"/>
    <col min="7682" max="7682" width="12.7109375" customWidth="1"/>
    <col min="7683" max="7683" width="15.7109375" customWidth="1"/>
    <col min="7684" max="7685" width="13.5703125" customWidth="1"/>
    <col min="7686" max="7686" width="17.140625" customWidth="1"/>
    <col min="7687" max="7687" width="26.85546875" customWidth="1"/>
    <col min="7688" max="7688" width="11.42578125" customWidth="1"/>
    <col min="7689" max="7689" width="11.5703125" customWidth="1"/>
    <col min="7937" max="7937" width="11.7109375" customWidth="1"/>
    <col min="7938" max="7938" width="12.7109375" customWidth="1"/>
    <col min="7939" max="7939" width="15.7109375" customWidth="1"/>
    <col min="7940" max="7941" width="13.5703125" customWidth="1"/>
    <col min="7942" max="7942" width="17.140625" customWidth="1"/>
    <col min="7943" max="7943" width="26.85546875" customWidth="1"/>
    <col min="7944" max="7944" width="11.42578125" customWidth="1"/>
    <col min="7945" max="7945" width="11.5703125" customWidth="1"/>
    <col min="8193" max="8193" width="11.7109375" customWidth="1"/>
    <col min="8194" max="8194" width="12.7109375" customWidth="1"/>
    <col min="8195" max="8195" width="15.7109375" customWidth="1"/>
    <col min="8196" max="8197" width="13.5703125" customWidth="1"/>
    <col min="8198" max="8198" width="17.140625" customWidth="1"/>
    <col min="8199" max="8199" width="26.85546875" customWidth="1"/>
    <col min="8200" max="8200" width="11.42578125" customWidth="1"/>
    <col min="8201" max="8201" width="11.5703125" customWidth="1"/>
    <col min="8449" max="8449" width="11.7109375" customWidth="1"/>
    <col min="8450" max="8450" width="12.7109375" customWidth="1"/>
    <col min="8451" max="8451" width="15.7109375" customWidth="1"/>
    <col min="8452" max="8453" width="13.5703125" customWidth="1"/>
    <col min="8454" max="8454" width="17.140625" customWidth="1"/>
    <col min="8455" max="8455" width="26.85546875" customWidth="1"/>
    <col min="8456" max="8456" width="11.42578125" customWidth="1"/>
    <col min="8457" max="8457" width="11.5703125" customWidth="1"/>
    <col min="8705" max="8705" width="11.7109375" customWidth="1"/>
    <col min="8706" max="8706" width="12.7109375" customWidth="1"/>
    <col min="8707" max="8707" width="15.7109375" customWidth="1"/>
    <col min="8708" max="8709" width="13.5703125" customWidth="1"/>
    <col min="8710" max="8710" width="17.140625" customWidth="1"/>
    <col min="8711" max="8711" width="26.85546875" customWidth="1"/>
    <col min="8712" max="8712" width="11.42578125" customWidth="1"/>
    <col min="8713" max="8713" width="11.5703125" customWidth="1"/>
    <col min="8961" max="8961" width="11.7109375" customWidth="1"/>
    <col min="8962" max="8962" width="12.7109375" customWidth="1"/>
    <col min="8963" max="8963" width="15.7109375" customWidth="1"/>
    <col min="8964" max="8965" width="13.5703125" customWidth="1"/>
    <col min="8966" max="8966" width="17.140625" customWidth="1"/>
    <col min="8967" max="8967" width="26.85546875" customWidth="1"/>
    <col min="8968" max="8968" width="11.42578125" customWidth="1"/>
    <col min="8969" max="8969" width="11.5703125" customWidth="1"/>
    <col min="9217" max="9217" width="11.7109375" customWidth="1"/>
    <col min="9218" max="9218" width="12.7109375" customWidth="1"/>
    <col min="9219" max="9219" width="15.7109375" customWidth="1"/>
    <col min="9220" max="9221" width="13.5703125" customWidth="1"/>
    <col min="9222" max="9222" width="17.140625" customWidth="1"/>
    <col min="9223" max="9223" width="26.85546875" customWidth="1"/>
    <col min="9224" max="9224" width="11.42578125" customWidth="1"/>
    <col min="9225" max="9225" width="11.5703125" customWidth="1"/>
    <col min="9473" max="9473" width="11.7109375" customWidth="1"/>
    <col min="9474" max="9474" width="12.7109375" customWidth="1"/>
    <col min="9475" max="9475" width="15.7109375" customWidth="1"/>
    <col min="9476" max="9477" width="13.5703125" customWidth="1"/>
    <col min="9478" max="9478" width="17.140625" customWidth="1"/>
    <col min="9479" max="9479" width="26.85546875" customWidth="1"/>
    <col min="9480" max="9480" width="11.42578125" customWidth="1"/>
    <col min="9481" max="9481" width="11.5703125" customWidth="1"/>
    <col min="9729" max="9729" width="11.7109375" customWidth="1"/>
    <col min="9730" max="9730" width="12.7109375" customWidth="1"/>
    <col min="9731" max="9731" width="15.7109375" customWidth="1"/>
    <col min="9732" max="9733" width="13.5703125" customWidth="1"/>
    <col min="9734" max="9734" width="17.140625" customWidth="1"/>
    <col min="9735" max="9735" width="26.85546875" customWidth="1"/>
    <col min="9736" max="9736" width="11.42578125" customWidth="1"/>
    <col min="9737" max="9737" width="11.5703125" customWidth="1"/>
    <col min="9985" max="9985" width="11.7109375" customWidth="1"/>
    <col min="9986" max="9986" width="12.7109375" customWidth="1"/>
    <col min="9987" max="9987" width="15.7109375" customWidth="1"/>
    <col min="9988" max="9989" width="13.5703125" customWidth="1"/>
    <col min="9990" max="9990" width="17.140625" customWidth="1"/>
    <col min="9991" max="9991" width="26.85546875" customWidth="1"/>
    <col min="9992" max="9992" width="11.42578125" customWidth="1"/>
    <col min="9993" max="9993" width="11.5703125" customWidth="1"/>
    <col min="10241" max="10241" width="11.7109375" customWidth="1"/>
    <col min="10242" max="10242" width="12.7109375" customWidth="1"/>
    <col min="10243" max="10243" width="15.7109375" customWidth="1"/>
    <col min="10244" max="10245" width="13.5703125" customWidth="1"/>
    <col min="10246" max="10246" width="17.140625" customWidth="1"/>
    <col min="10247" max="10247" width="26.85546875" customWidth="1"/>
    <col min="10248" max="10248" width="11.42578125" customWidth="1"/>
    <col min="10249" max="10249" width="11.5703125" customWidth="1"/>
    <col min="10497" max="10497" width="11.7109375" customWidth="1"/>
    <col min="10498" max="10498" width="12.7109375" customWidth="1"/>
    <col min="10499" max="10499" width="15.7109375" customWidth="1"/>
    <col min="10500" max="10501" width="13.5703125" customWidth="1"/>
    <col min="10502" max="10502" width="17.140625" customWidth="1"/>
    <col min="10503" max="10503" width="26.85546875" customWidth="1"/>
    <col min="10504" max="10504" width="11.42578125" customWidth="1"/>
    <col min="10505" max="10505" width="11.5703125" customWidth="1"/>
    <col min="10753" max="10753" width="11.7109375" customWidth="1"/>
    <col min="10754" max="10754" width="12.7109375" customWidth="1"/>
    <col min="10755" max="10755" width="15.7109375" customWidth="1"/>
    <col min="10756" max="10757" width="13.5703125" customWidth="1"/>
    <col min="10758" max="10758" width="17.140625" customWidth="1"/>
    <col min="10759" max="10759" width="26.85546875" customWidth="1"/>
    <col min="10760" max="10760" width="11.42578125" customWidth="1"/>
    <col min="10761" max="10761" width="11.5703125" customWidth="1"/>
    <col min="11009" max="11009" width="11.7109375" customWidth="1"/>
    <col min="11010" max="11010" width="12.7109375" customWidth="1"/>
    <col min="11011" max="11011" width="15.7109375" customWidth="1"/>
    <col min="11012" max="11013" width="13.5703125" customWidth="1"/>
    <col min="11014" max="11014" width="17.140625" customWidth="1"/>
    <col min="11015" max="11015" width="26.85546875" customWidth="1"/>
    <col min="11016" max="11016" width="11.42578125" customWidth="1"/>
    <col min="11017" max="11017" width="11.5703125" customWidth="1"/>
    <col min="11265" max="11265" width="11.7109375" customWidth="1"/>
    <col min="11266" max="11266" width="12.7109375" customWidth="1"/>
    <col min="11267" max="11267" width="15.7109375" customWidth="1"/>
    <col min="11268" max="11269" width="13.5703125" customWidth="1"/>
    <col min="11270" max="11270" width="17.140625" customWidth="1"/>
    <col min="11271" max="11271" width="26.85546875" customWidth="1"/>
    <col min="11272" max="11272" width="11.42578125" customWidth="1"/>
    <col min="11273" max="11273" width="11.5703125" customWidth="1"/>
    <col min="11521" max="11521" width="11.7109375" customWidth="1"/>
    <col min="11522" max="11522" width="12.7109375" customWidth="1"/>
    <col min="11523" max="11523" width="15.7109375" customWidth="1"/>
    <col min="11524" max="11525" width="13.5703125" customWidth="1"/>
    <col min="11526" max="11526" width="17.140625" customWidth="1"/>
    <col min="11527" max="11527" width="26.85546875" customWidth="1"/>
    <col min="11528" max="11528" width="11.42578125" customWidth="1"/>
    <col min="11529" max="11529" width="11.5703125" customWidth="1"/>
    <col min="11777" max="11777" width="11.7109375" customWidth="1"/>
    <col min="11778" max="11778" width="12.7109375" customWidth="1"/>
    <col min="11779" max="11779" width="15.7109375" customWidth="1"/>
    <col min="11780" max="11781" width="13.5703125" customWidth="1"/>
    <col min="11782" max="11782" width="17.140625" customWidth="1"/>
    <col min="11783" max="11783" width="26.85546875" customWidth="1"/>
    <col min="11784" max="11784" width="11.42578125" customWidth="1"/>
    <col min="11785" max="11785" width="11.5703125" customWidth="1"/>
    <col min="12033" max="12033" width="11.7109375" customWidth="1"/>
    <col min="12034" max="12034" width="12.7109375" customWidth="1"/>
    <col min="12035" max="12035" width="15.7109375" customWidth="1"/>
    <col min="12036" max="12037" width="13.5703125" customWidth="1"/>
    <col min="12038" max="12038" width="17.140625" customWidth="1"/>
    <col min="12039" max="12039" width="26.85546875" customWidth="1"/>
    <col min="12040" max="12040" width="11.42578125" customWidth="1"/>
    <col min="12041" max="12041" width="11.5703125" customWidth="1"/>
    <col min="12289" max="12289" width="11.7109375" customWidth="1"/>
    <col min="12290" max="12290" width="12.7109375" customWidth="1"/>
    <col min="12291" max="12291" width="15.7109375" customWidth="1"/>
    <col min="12292" max="12293" width="13.5703125" customWidth="1"/>
    <col min="12294" max="12294" width="17.140625" customWidth="1"/>
    <col min="12295" max="12295" width="26.85546875" customWidth="1"/>
    <col min="12296" max="12296" width="11.42578125" customWidth="1"/>
    <col min="12297" max="12297" width="11.5703125" customWidth="1"/>
    <col min="12545" max="12545" width="11.7109375" customWidth="1"/>
    <col min="12546" max="12546" width="12.7109375" customWidth="1"/>
    <col min="12547" max="12547" width="15.7109375" customWidth="1"/>
    <col min="12548" max="12549" width="13.5703125" customWidth="1"/>
    <col min="12550" max="12550" width="17.140625" customWidth="1"/>
    <col min="12551" max="12551" width="26.85546875" customWidth="1"/>
    <col min="12552" max="12552" width="11.42578125" customWidth="1"/>
    <col min="12553" max="12553" width="11.5703125" customWidth="1"/>
    <col min="12801" max="12801" width="11.7109375" customWidth="1"/>
    <col min="12802" max="12802" width="12.7109375" customWidth="1"/>
    <col min="12803" max="12803" width="15.7109375" customWidth="1"/>
    <col min="12804" max="12805" width="13.5703125" customWidth="1"/>
    <col min="12806" max="12806" width="17.140625" customWidth="1"/>
    <col min="12807" max="12807" width="26.85546875" customWidth="1"/>
    <col min="12808" max="12808" width="11.42578125" customWidth="1"/>
    <col min="12809" max="12809" width="11.5703125" customWidth="1"/>
    <col min="13057" max="13057" width="11.7109375" customWidth="1"/>
    <col min="13058" max="13058" width="12.7109375" customWidth="1"/>
    <col min="13059" max="13059" width="15.7109375" customWidth="1"/>
    <col min="13060" max="13061" width="13.5703125" customWidth="1"/>
    <col min="13062" max="13062" width="17.140625" customWidth="1"/>
    <col min="13063" max="13063" width="26.85546875" customWidth="1"/>
    <col min="13064" max="13064" width="11.42578125" customWidth="1"/>
    <col min="13065" max="13065" width="11.5703125" customWidth="1"/>
    <col min="13313" max="13313" width="11.7109375" customWidth="1"/>
    <col min="13314" max="13314" width="12.7109375" customWidth="1"/>
    <col min="13315" max="13315" width="15.7109375" customWidth="1"/>
    <col min="13316" max="13317" width="13.5703125" customWidth="1"/>
    <col min="13318" max="13318" width="17.140625" customWidth="1"/>
    <col min="13319" max="13319" width="26.85546875" customWidth="1"/>
    <col min="13320" max="13320" width="11.42578125" customWidth="1"/>
    <col min="13321" max="13321" width="11.5703125" customWidth="1"/>
    <col min="13569" max="13569" width="11.7109375" customWidth="1"/>
    <col min="13570" max="13570" width="12.7109375" customWidth="1"/>
    <col min="13571" max="13571" width="15.7109375" customWidth="1"/>
    <col min="13572" max="13573" width="13.5703125" customWidth="1"/>
    <col min="13574" max="13574" width="17.140625" customWidth="1"/>
    <col min="13575" max="13575" width="26.85546875" customWidth="1"/>
    <col min="13576" max="13576" width="11.42578125" customWidth="1"/>
    <col min="13577" max="13577" width="11.5703125" customWidth="1"/>
    <col min="13825" max="13825" width="11.7109375" customWidth="1"/>
    <col min="13826" max="13826" width="12.7109375" customWidth="1"/>
    <col min="13827" max="13827" width="15.7109375" customWidth="1"/>
    <col min="13828" max="13829" width="13.5703125" customWidth="1"/>
    <col min="13830" max="13830" width="17.140625" customWidth="1"/>
    <col min="13831" max="13831" width="26.85546875" customWidth="1"/>
    <col min="13832" max="13832" width="11.42578125" customWidth="1"/>
    <col min="13833" max="13833" width="11.5703125" customWidth="1"/>
    <col min="14081" max="14081" width="11.7109375" customWidth="1"/>
    <col min="14082" max="14082" width="12.7109375" customWidth="1"/>
    <col min="14083" max="14083" width="15.7109375" customWidth="1"/>
    <col min="14084" max="14085" width="13.5703125" customWidth="1"/>
    <col min="14086" max="14086" width="17.140625" customWidth="1"/>
    <col min="14087" max="14087" width="26.85546875" customWidth="1"/>
    <col min="14088" max="14088" width="11.42578125" customWidth="1"/>
    <col min="14089" max="14089" width="11.5703125" customWidth="1"/>
    <col min="14337" max="14337" width="11.7109375" customWidth="1"/>
    <col min="14338" max="14338" width="12.7109375" customWidth="1"/>
    <col min="14339" max="14339" width="15.7109375" customWidth="1"/>
    <col min="14340" max="14341" width="13.5703125" customWidth="1"/>
    <col min="14342" max="14342" width="17.140625" customWidth="1"/>
    <col min="14343" max="14343" width="26.85546875" customWidth="1"/>
    <col min="14344" max="14344" width="11.42578125" customWidth="1"/>
    <col min="14345" max="14345" width="11.5703125" customWidth="1"/>
    <col min="14593" max="14593" width="11.7109375" customWidth="1"/>
    <col min="14594" max="14594" width="12.7109375" customWidth="1"/>
    <col min="14595" max="14595" width="15.7109375" customWidth="1"/>
    <col min="14596" max="14597" width="13.5703125" customWidth="1"/>
    <col min="14598" max="14598" width="17.140625" customWidth="1"/>
    <col min="14599" max="14599" width="26.85546875" customWidth="1"/>
    <col min="14600" max="14600" width="11.42578125" customWidth="1"/>
    <col min="14601" max="14601" width="11.5703125" customWidth="1"/>
    <col min="14849" max="14849" width="11.7109375" customWidth="1"/>
    <col min="14850" max="14850" width="12.7109375" customWidth="1"/>
    <col min="14851" max="14851" width="15.7109375" customWidth="1"/>
    <col min="14852" max="14853" width="13.5703125" customWidth="1"/>
    <col min="14854" max="14854" width="17.140625" customWidth="1"/>
    <col min="14855" max="14855" width="26.85546875" customWidth="1"/>
    <col min="14856" max="14856" width="11.42578125" customWidth="1"/>
    <col min="14857" max="14857" width="11.5703125" customWidth="1"/>
    <col min="15105" max="15105" width="11.7109375" customWidth="1"/>
    <col min="15106" max="15106" width="12.7109375" customWidth="1"/>
    <col min="15107" max="15107" width="15.7109375" customWidth="1"/>
    <col min="15108" max="15109" width="13.5703125" customWidth="1"/>
    <col min="15110" max="15110" width="17.140625" customWidth="1"/>
    <col min="15111" max="15111" width="26.85546875" customWidth="1"/>
    <col min="15112" max="15112" width="11.42578125" customWidth="1"/>
    <col min="15113" max="15113" width="11.5703125" customWidth="1"/>
    <col min="15361" max="15361" width="11.7109375" customWidth="1"/>
    <col min="15362" max="15362" width="12.7109375" customWidth="1"/>
    <col min="15363" max="15363" width="15.7109375" customWidth="1"/>
    <col min="15364" max="15365" width="13.5703125" customWidth="1"/>
    <col min="15366" max="15366" width="17.140625" customWidth="1"/>
    <col min="15367" max="15367" width="26.85546875" customWidth="1"/>
    <col min="15368" max="15368" width="11.42578125" customWidth="1"/>
    <col min="15369" max="15369" width="11.5703125" customWidth="1"/>
    <col min="15617" max="15617" width="11.7109375" customWidth="1"/>
    <col min="15618" max="15618" width="12.7109375" customWidth="1"/>
    <col min="15619" max="15619" width="15.7109375" customWidth="1"/>
    <col min="15620" max="15621" width="13.5703125" customWidth="1"/>
    <col min="15622" max="15622" width="17.140625" customWidth="1"/>
    <col min="15623" max="15623" width="26.85546875" customWidth="1"/>
    <col min="15624" max="15624" width="11.42578125" customWidth="1"/>
    <col min="15625" max="15625" width="11.5703125" customWidth="1"/>
    <col min="15873" max="15873" width="11.7109375" customWidth="1"/>
    <col min="15874" max="15874" width="12.7109375" customWidth="1"/>
    <col min="15875" max="15875" width="15.7109375" customWidth="1"/>
    <col min="15876" max="15877" width="13.5703125" customWidth="1"/>
    <col min="15878" max="15878" width="17.140625" customWidth="1"/>
    <col min="15879" max="15879" width="26.85546875" customWidth="1"/>
    <col min="15880" max="15880" width="11.42578125" customWidth="1"/>
    <col min="15881" max="15881" width="11.5703125" customWidth="1"/>
    <col min="16129" max="16129" width="11.7109375" customWidth="1"/>
    <col min="16130" max="16130" width="12.7109375" customWidth="1"/>
    <col min="16131" max="16131" width="15.7109375" customWidth="1"/>
    <col min="16132" max="16133" width="13.5703125" customWidth="1"/>
    <col min="16134" max="16134" width="17.140625" customWidth="1"/>
    <col min="16135" max="16135" width="26.85546875" customWidth="1"/>
    <col min="16136" max="16136" width="11.42578125" customWidth="1"/>
    <col min="16137" max="16137" width="11.5703125" customWidth="1"/>
  </cols>
  <sheetData>
    <row r="1" spans="1:8" x14ac:dyDescent="0.25">
      <c r="A1" s="343"/>
      <c r="B1" s="343"/>
      <c r="C1" s="343"/>
      <c r="D1" s="343"/>
      <c r="E1" s="343"/>
      <c r="F1" s="344"/>
    </row>
    <row r="2" spans="1:8" ht="18" customHeight="1" x14ac:dyDescent="0.25">
      <c r="A2" s="612"/>
      <c r="B2" s="612"/>
      <c r="C2" s="612"/>
      <c r="D2" s="612"/>
      <c r="E2" s="612"/>
      <c r="F2" s="344"/>
    </row>
    <row r="3" spans="1:8" ht="17.25" customHeight="1" x14ac:dyDescent="0.25">
      <c r="F3"/>
    </row>
    <row r="4" spans="1:8" ht="12.75" customHeight="1" x14ac:dyDescent="0.25">
      <c r="A4" s="343"/>
      <c r="B4" s="612" t="s">
        <v>399</v>
      </c>
      <c r="C4" s="612"/>
      <c r="D4" s="612"/>
      <c r="E4" s="612"/>
      <c r="F4" s="612"/>
      <c r="G4" s="612"/>
      <c r="H4" s="612"/>
    </row>
    <row r="5" spans="1:8" ht="13.5" customHeight="1" x14ac:dyDescent="0.25">
      <c r="A5" s="343"/>
      <c r="B5" s="135"/>
      <c r="C5" s="616" t="s">
        <v>137</v>
      </c>
      <c r="D5" s="616"/>
      <c r="E5" s="616"/>
      <c r="F5" s="616"/>
      <c r="G5" s="616"/>
      <c r="H5" s="135"/>
    </row>
    <row r="6" spans="1:8" ht="12.75" customHeight="1" thickBot="1" x14ac:dyDescent="0.3">
      <c r="A6" s="343"/>
      <c r="B6" s="343"/>
      <c r="C6" s="343"/>
      <c r="D6" s="343"/>
      <c r="E6" s="343"/>
      <c r="F6" s="343"/>
      <c r="G6" s="343"/>
      <c r="H6" s="343"/>
    </row>
    <row r="7" spans="1:8" ht="54.75" customHeight="1" thickBot="1" x14ac:dyDescent="0.3">
      <c r="A7" s="343"/>
      <c r="B7" s="343"/>
      <c r="C7" s="345" t="s">
        <v>10</v>
      </c>
      <c r="D7" s="980" t="s">
        <v>400</v>
      </c>
      <c r="E7" s="980"/>
      <c r="F7" s="980"/>
      <c r="G7" s="980"/>
      <c r="H7" s="343"/>
    </row>
    <row r="8" spans="1:8" ht="13.5" customHeight="1" thickBot="1" x14ac:dyDescent="0.3">
      <c r="A8" s="343"/>
      <c r="B8" s="343"/>
      <c r="C8" s="345" t="s">
        <v>0</v>
      </c>
      <c r="D8" s="981" t="s">
        <v>401</v>
      </c>
      <c r="E8" s="982"/>
      <c r="F8" s="982"/>
      <c r="G8" s="983"/>
      <c r="H8" s="343"/>
    </row>
    <row r="9" spans="1:8" ht="15.75" customHeight="1" thickBot="1" x14ac:dyDescent="0.3">
      <c r="A9" s="343"/>
      <c r="B9" s="343"/>
      <c r="C9" s="345" t="s">
        <v>11</v>
      </c>
      <c r="D9" s="984" t="s">
        <v>130</v>
      </c>
      <c r="E9" s="985"/>
      <c r="F9" s="985"/>
      <c r="G9" s="986"/>
      <c r="H9" s="343"/>
    </row>
    <row r="10" spans="1:8" ht="21.75" customHeight="1" thickBot="1" x14ac:dyDescent="0.3">
      <c r="A10" s="343"/>
      <c r="B10" s="343"/>
      <c r="C10" s="1001" t="s">
        <v>2</v>
      </c>
      <c r="D10" s="1002"/>
      <c r="E10" s="1002"/>
      <c r="F10" s="1002"/>
      <c r="G10" s="1003"/>
      <c r="H10" s="343"/>
    </row>
    <row r="11" spans="1:8" ht="33" customHeight="1" x14ac:dyDescent="0.25">
      <c r="A11" s="343"/>
      <c r="B11" s="343"/>
      <c r="C11" s="1004" t="s">
        <v>402</v>
      </c>
      <c r="D11" s="1005"/>
      <c r="E11" s="1005"/>
      <c r="F11" s="1005"/>
      <c r="G11" s="1006"/>
      <c r="H11" s="343"/>
    </row>
    <row r="12" spans="1:8" ht="35.25" customHeight="1" x14ac:dyDescent="0.25">
      <c r="A12" s="343"/>
      <c r="B12" s="343"/>
      <c r="C12" s="1007"/>
      <c r="D12" s="1008"/>
      <c r="E12" s="1008"/>
      <c r="F12" s="1008"/>
      <c r="G12" s="1009"/>
      <c r="H12" s="343"/>
    </row>
    <row r="13" spans="1:8" ht="29.25" customHeight="1" thickBot="1" x14ac:dyDescent="0.3">
      <c r="A13" s="343"/>
      <c r="B13" s="343"/>
      <c r="C13" s="1010"/>
      <c r="D13" s="1011"/>
      <c r="E13" s="1011"/>
      <c r="F13" s="1011"/>
      <c r="G13" s="1012"/>
      <c r="H13" s="343"/>
    </row>
    <row r="14" spans="1:8" ht="48.75" customHeight="1" thickBot="1" x14ac:dyDescent="0.3">
      <c r="A14" s="343"/>
      <c r="B14" s="343"/>
      <c r="C14" s="346" t="s">
        <v>13</v>
      </c>
      <c r="D14" s="992" t="s">
        <v>403</v>
      </c>
      <c r="E14" s="1013"/>
      <c r="F14" s="1013"/>
      <c r="G14" s="1014"/>
      <c r="H14" s="343"/>
    </row>
    <row r="15" spans="1:8" ht="33" customHeight="1" x14ac:dyDescent="0.25">
      <c r="A15" s="343"/>
      <c r="B15" s="343"/>
      <c r="C15" s="999" t="s">
        <v>15</v>
      </c>
      <c r="D15" s="347">
        <v>2020</v>
      </c>
      <c r="E15" s="347">
        <v>2021</v>
      </c>
      <c r="F15" s="347">
        <v>2022</v>
      </c>
      <c r="G15" s="347">
        <v>2023</v>
      </c>
      <c r="H15" s="343"/>
    </row>
    <row r="16" spans="1:8" ht="48" customHeight="1" thickBot="1" x14ac:dyDescent="0.3">
      <c r="A16" s="343"/>
      <c r="B16" s="343"/>
      <c r="C16" s="1015"/>
      <c r="D16" s="348" t="s">
        <v>1</v>
      </c>
      <c r="E16" s="348" t="s">
        <v>16</v>
      </c>
      <c r="F16" s="348" t="s">
        <v>16</v>
      </c>
      <c r="G16" s="348" t="s">
        <v>16</v>
      </c>
      <c r="H16" s="343"/>
    </row>
    <row r="17" spans="1:8" ht="50.25" customHeight="1" thickBot="1" x14ac:dyDescent="0.3">
      <c r="A17" s="343"/>
      <c r="B17" s="343"/>
      <c r="C17" s="349" t="s">
        <v>404</v>
      </c>
      <c r="D17" s="350">
        <v>0.22500000000000001</v>
      </c>
      <c r="E17" s="351">
        <v>0.23</v>
      </c>
      <c r="F17" s="352">
        <v>0.23499999999999999</v>
      </c>
      <c r="G17" s="352">
        <v>0.24</v>
      </c>
      <c r="H17" s="343"/>
    </row>
    <row r="18" spans="1:8" ht="136.5" customHeight="1" thickBot="1" x14ac:dyDescent="0.3">
      <c r="A18" s="343"/>
      <c r="B18" s="343"/>
      <c r="C18" s="353" t="s">
        <v>405</v>
      </c>
      <c r="D18" s="354">
        <v>20000</v>
      </c>
      <c r="E18" s="354">
        <v>21000</v>
      </c>
      <c r="F18" s="355">
        <v>22000</v>
      </c>
      <c r="G18" s="355">
        <v>23000</v>
      </c>
      <c r="H18" s="343"/>
    </row>
    <row r="19" spans="1:8" ht="110.25" customHeight="1" thickBot="1" x14ac:dyDescent="0.3">
      <c r="A19" s="343"/>
      <c r="B19" s="343"/>
      <c r="C19" s="356" t="s">
        <v>406</v>
      </c>
      <c r="D19" s="354">
        <v>72000</v>
      </c>
      <c r="E19" s="354">
        <v>73000</v>
      </c>
      <c r="F19" s="355">
        <v>74000</v>
      </c>
      <c r="G19" s="355">
        <v>75000</v>
      </c>
      <c r="H19" s="343"/>
    </row>
    <row r="20" spans="1:8" ht="120.75" customHeight="1" thickBot="1" x14ac:dyDescent="0.3">
      <c r="A20" s="343"/>
      <c r="B20" s="343"/>
      <c r="C20" s="357" t="s">
        <v>407</v>
      </c>
      <c r="D20" s="354">
        <v>4230</v>
      </c>
      <c r="E20" s="354">
        <v>7500</v>
      </c>
      <c r="F20" s="355">
        <v>7700</v>
      </c>
      <c r="G20" s="355">
        <v>7800</v>
      </c>
      <c r="H20" s="343"/>
    </row>
    <row r="21" spans="1:8" ht="47.25" customHeight="1" thickBot="1" x14ac:dyDescent="0.3">
      <c r="A21" s="343"/>
      <c r="B21" s="343"/>
      <c r="C21" s="357" t="s">
        <v>408</v>
      </c>
      <c r="D21" s="351">
        <v>0.12</v>
      </c>
      <c r="E21" s="351">
        <v>0.13</v>
      </c>
      <c r="F21" s="352">
        <v>0.14000000000000001</v>
      </c>
      <c r="G21" s="352">
        <v>0.15</v>
      </c>
      <c r="H21" s="343"/>
    </row>
    <row r="22" spans="1:8" ht="94.5" customHeight="1" thickBot="1" x14ac:dyDescent="0.3">
      <c r="A22" s="343"/>
      <c r="B22" s="343"/>
      <c r="C22" s="357" t="s">
        <v>409</v>
      </c>
      <c r="D22" s="351">
        <v>0.91</v>
      </c>
      <c r="E22" s="351">
        <v>0.92</v>
      </c>
      <c r="F22" s="352">
        <v>0.93</v>
      </c>
      <c r="G22" s="352">
        <v>0.94</v>
      </c>
      <c r="H22" s="343"/>
    </row>
    <row r="23" spans="1:8" ht="53.25" customHeight="1" thickBot="1" x14ac:dyDescent="0.3">
      <c r="A23" s="343"/>
      <c r="B23" s="343"/>
      <c r="C23" s="358" t="s">
        <v>24</v>
      </c>
      <c r="D23" s="991" t="s">
        <v>410</v>
      </c>
      <c r="E23" s="992"/>
      <c r="F23" s="992"/>
      <c r="G23" s="1016"/>
      <c r="H23" s="343"/>
    </row>
    <row r="24" spans="1:8" ht="35.25" customHeight="1" thickBot="1" x14ac:dyDescent="0.3">
      <c r="A24" s="343"/>
      <c r="B24" s="343"/>
      <c r="C24" s="984" t="s">
        <v>26</v>
      </c>
      <c r="D24" s="985"/>
      <c r="E24" s="985"/>
      <c r="F24" s="985"/>
      <c r="G24" s="986"/>
      <c r="H24" s="343"/>
    </row>
    <row r="25" spans="1:8" ht="80.25" customHeight="1" thickBot="1" x14ac:dyDescent="0.3">
      <c r="A25" s="343"/>
      <c r="B25" s="343"/>
      <c r="C25" s="359" t="s">
        <v>411</v>
      </c>
      <c r="D25" s="348">
        <v>15</v>
      </c>
      <c r="E25" s="348">
        <v>16</v>
      </c>
      <c r="F25" s="348">
        <v>16</v>
      </c>
      <c r="G25" s="348">
        <v>16</v>
      </c>
      <c r="H25" s="343"/>
    </row>
    <row r="26" spans="1:8" ht="139.5" customHeight="1" thickBot="1" x14ac:dyDescent="0.3">
      <c r="A26" s="343"/>
      <c r="B26" s="343"/>
      <c r="C26" s="360" t="s">
        <v>405</v>
      </c>
      <c r="D26" s="354">
        <v>20000</v>
      </c>
      <c r="E26" s="354">
        <v>21000</v>
      </c>
      <c r="F26" s="355">
        <v>22000</v>
      </c>
      <c r="G26" s="355">
        <v>23000</v>
      </c>
      <c r="H26" s="343"/>
    </row>
    <row r="27" spans="1:8" ht="96.75" customHeight="1" thickBot="1" x14ac:dyDescent="0.3">
      <c r="A27" s="343"/>
      <c r="B27" s="343"/>
      <c r="C27" s="361" t="s">
        <v>406</v>
      </c>
      <c r="D27" s="354">
        <v>72000</v>
      </c>
      <c r="E27" s="354">
        <v>73000</v>
      </c>
      <c r="F27" s="355">
        <v>74000</v>
      </c>
      <c r="G27" s="355">
        <v>75000</v>
      </c>
      <c r="H27" s="343"/>
    </row>
    <row r="28" spans="1:8" ht="35.25" customHeight="1" thickBot="1" x14ac:dyDescent="0.3">
      <c r="A28" s="343"/>
      <c r="B28" s="343"/>
      <c r="C28" s="362"/>
      <c r="D28" s="363"/>
      <c r="E28" s="364"/>
      <c r="F28" s="364"/>
      <c r="G28" s="365"/>
      <c r="H28" s="343"/>
    </row>
    <row r="29" spans="1:8" ht="15.75" thickBot="1" x14ac:dyDescent="0.3">
      <c r="A29" s="343"/>
      <c r="B29" s="343"/>
      <c r="C29" s="987" t="s">
        <v>33</v>
      </c>
      <c r="D29" s="988"/>
      <c r="E29" s="988"/>
      <c r="F29" s="988"/>
      <c r="G29" s="989"/>
      <c r="H29" s="343"/>
    </row>
    <row r="30" spans="1:8" ht="15.75" thickBot="1" x14ac:dyDescent="0.3">
      <c r="A30" s="343"/>
      <c r="B30" s="343"/>
      <c r="C30" s="987" t="s">
        <v>34</v>
      </c>
      <c r="D30" s="988"/>
      <c r="E30" s="988"/>
      <c r="F30" s="988"/>
      <c r="G30" s="990"/>
      <c r="H30" s="343"/>
    </row>
    <row r="31" spans="1:8" ht="51.75" customHeight="1" thickBot="1" x14ac:dyDescent="0.3">
      <c r="A31" s="343"/>
      <c r="B31" s="343"/>
      <c r="C31" s="366" t="s">
        <v>35</v>
      </c>
      <c r="D31" s="991" t="s">
        <v>412</v>
      </c>
      <c r="E31" s="992"/>
      <c r="F31" s="992"/>
      <c r="G31" s="367" t="s">
        <v>413</v>
      </c>
      <c r="H31" s="343"/>
    </row>
    <row r="32" spans="1:8" ht="48" customHeight="1" thickBot="1" x14ac:dyDescent="0.3">
      <c r="A32" s="343"/>
      <c r="B32" s="343"/>
      <c r="C32" s="368" t="s">
        <v>38</v>
      </c>
      <c r="D32" s="993" t="s">
        <v>414</v>
      </c>
      <c r="E32" s="994"/>
      <c r="F32" s="994"/>
      <c r="G32" s="995"/>
      <c r="H32" s="343"/>
    </row>
    <row r="33" spans="1:9" ht="15.75" thickBot="1" x14ac:dyDescent="0.3">
      <c r="A33" s="343"/>
      <c r="B33" s="343"/>
      <c r="C33" s="368" t="s">
        <v>40</v>
      </c>
      <c r="D33" s="996" t="s">
        <v>415</v>
      </c>
      <c r="E33" s="997"/>
      <c r="F33" s="997"/>
      <c r="G33" s="998"/>
      <c r="H33" s="343"/>
    </row>
    <row r="34" spans="1:9" ht="12.75" customHeight="1" x14ac:dyDescent="0.25">
      <c r="A34" s="343"/>
      <c r="B34" s="343"/>
      <c r="C34" s="999"/>
      <c r="D34" s="369">
        <v>2020</v>
      </c>
      <c r="E34" s="369">
        <v>2021</v>
      </c>
      <c r="F34" s="369">
        <v>2022</v>
      </c>
      <c r="G34" s="369">
        <v>2023</v>
      </c>
      <c r="H34" s="343"/>
    </row>
    <row r="35" spans="1:9" ht="16.5" customHeight="1" thickBot="1" x14ac:dyDescent="0.3">
      <c r="A35" s="343"/>
      <c r="B35" s="343"/>
      <c r="C35" s="1000"/>
      <c r="D35" s="370" t="s">
        <v>1</v>
      </c>
      <c r="E35" s="370" t="s">
        <v>16</v>
      </c>
      <c r="F35" s="370" t="s">
        <v>16</v>
      </c>
      <c r="G35" s="370" t="s">
        <v>16</v>
      </c>
      <c r="H35" s="343"/>
    </row>
    <row r="36" spans="1:9" ht="15.75" thickBot="1" x14ac:dyDescent="0.3">
      <c r="A36" s="343"/>
      <c r="B36" s="343"/>
      <c r="C36" s="368" t="s">
        <v>42</v>
      </c>
      <c r="D36" s="371">
        <v>20000</v>
      </c>
      <c r="E36" s="371">
        <v>21000</v>
      </c>
      <c r="F36" s="372">
        <v>22000</v>
      </c>
      <c r="G36" s="372">
        <v>23000</v>
      </c>
      <c r="H36" s="343"/>
    </row>
    <row r="37" spans="1:9" ht="30.75" thickBot="1" x14ac:dyDescent="0.3">
      <c r="A37" s="343"/>
      <c r="B37" s="343"/>
      <c r="C37" s="368" t="s">
        <v>43</v>
      </c>
      <c r="D37" s="373">
        <v>160888</v>
      </c>
      <c r="E37" s="373">
        <v>160650</v>
      </c>
      <c r="F37" s="373">
        <v>160650</v>
      </c>
      <c r="G37" s="373">
        <v>160650</v>
      </c>
      <c r="H37" s="343"/>
    </row>
    <row r="38" spans="1:9" ht="30.75" thickBot="1" x14ac:dyDescent="0.3">
      <c r="A38" s="343"/>
      <c r="B38" s="343"/>
      <c r="C38" s="368" t="s">
        <v>44</v>
      </c>
      <c r="D38" s="373">
        <f>D37/D36</f>
        <v>8.0443999999999996</v>
      </c>
      <c r="E38" s="373">
        <f>E37/E36</f>
        <v>7.65</v>
      </c>
      <c r="F38" s="373">
        <f>F37/F36</f>
        <v>7.3022727272727277</v>
      </c>
      <c r="G38" s="373">
        <f>G37/G36</f>
        <v>6.9847826086956522</v>
      </c>
      <c r="H38" s="343"/>
    </row>
    <row r="39" spans="1:9" ht="30.75" thickBot="1" x14ac:dyDescent="0.3">
      <c r="A39" s="343"/>
      <c r="B39" s="343"/>
      <c r="C39" s="368" t="s">
        <v>45</v>
      </c>
      <c r="D39" s="374" t="s">
        <v>46</v>
      </c>
      <c r="E39" s="375">
        <f>E36/D36-1</f>
        <v>5.0000000000000044E-2</v>
      </c>
      <c r="F39" s="375">
        <f t="shared" ref="F39:G41" si="0">F36/E36-1</f>
        <v>4.7619047619047672E-2</v>
      </c>
      <c r="G39" s="375">
        <f t="shared" si="0"/>
        <v>4.5454545454545414E-2</v>
      </c>
      <c r="H39" s="343"/>
      <c r="I39" s="56"/>
    </row>
    <row r="40" spans="1:9" ht="18" customHeight="1" thickBot="1" x14ac:dyDescent="0.3">
      <c r="A40" s="343"/>
      <c r="B40" s="343"/>
      <c r="C40" s="368" t="s">
        <v>47</v>
      </c>
      <c r="D40" s="374" t="s">
        <v>46</v>
      </c>
      <c r="E40" s="375">
        <f>E37/D37-1</f>
        <v>-1.4792899408283544E-3</v>
      </c>
      <c r="F40" s="375">
        <f t="shared" si="0"/>
        <v>0</v>
      </c>
      <c r="G40" s="375">
        <f t="shared" si="0"/>
        <v>0</v>
      </c>
      <c r="H40" s="343"/>
    </row>
    <row r="41" spans="1:9" ht="18" customHeight="1" thickBot="1" x14ac:dyDescent="0.3">
      <c r="A41" s="343"/>
      <c r="B41" s="343"/>
      <c r="C41" s="368" t="s">
        <v>48</v>
      </c>
      <c r="D41" s="374" t="s">
        <v>46</v>
      </c>
      <c r="E41" s="375">
        <f>E38/D38-1</f>
        <v>-4.9027895181741221E-2</v>
      </c>
      <c r="F41" s="375">
        <f t="shared" si="0"/>
        <v>-4.5454545454545414E-2</v>
      </c>
      <c r="G41" s="375">
        <f t="shared" si="0"/>
        <v>-4.3478260869565299E-2</v>
      </c>
      <c r="H41" s="343"/>
    </row>
    <row r="42" spans="1:9" ht="15.75" customHeight="1" thickBot="1" x14ac:dyDescent="0.3">
      <c r="A42" s="343"/>
      <c r="B42" s="343"/>
      <c r="C42" s="1017" t="s">
        <v>416</v>
      </c>
      <c r="D42" s="1018"/>
      <c r="E42" s="1018"/>
      <c r="F42" s="1018"/>
      <c r="G42" s="1019"/>
      <c r="H42" s="343"/>
    </row>
    <row r="43" spans="1:9" ht="12.75" customHeight="1" x14ac:dyDescent="0.25">
      <c r="A43" s="343"/>
      <c r="B43" s="343"/>
      <c r="C43" s="999"/>
      <c r="D43" s="369">
        <v>2020</v>
      </c>
      <c r="E43" s="369">
        <v>2021</v>
      </c>
      <c r="F43" s="369">
        <v>2022</v>
      </c>
      <c r="G43" s="369">
        <v>2023</v>
      </c>
      <c r="H43" s="343"/>
    </row>
    <row r="44" spans="1:9" ht="18.75" customHeight="1" thickBot="1" x14ac:dyDescent="0.3">
      <c r="A44" s="343"/>
      <c r="B44" s="343"/>
      <c r="C44" s="1000"/>
      <c r="D44" s="370" t="s">
        <v>1</v>
      </c>
      <c r="E44" s="370" t="s">
        <v>16</v>
      </c>
      <c r="F44" s="370" t="s">
        <v>16</v>
      </c>
      <c r="G44" s="370" t="s">
        <v>16</v>
      </c>
      <c r="H44" s="343"/>
    </row>
    <row r="45" spans="1:9" ht="21.75" customHeight="1" thickBot="1" x14ac:dyDescent="0.3">
      <c r="A45" s="343"/>
      <c r="B45" s="343"/>
      <c r="C45" s="376" t="s">
        <v>50</v>
      </c>
      <c r="D45" s="377">
        <f>SUM(D46:D47)</f>
        <v>135950</v>
      </c>
      <c r="E45" s="377">
        <f>SUM(E46:E47)</f>
        <v>137700</v>
      </c>
      <c r="F45" s="377">
        <f>SUM(F46:F47)</f>
        <v>137700</v>
      </c>
      <c r="G45" s="377">
        <f>SUM(G46:G47)</f>
        <v>137700</v>
      </c>
      <c r="H45" s="343"/>
    </row>
    <row r="46" spans="1:9" ht="32.25" customHeight="1" thickBot="1" x14ac:dyDescent="0.3">
      <c r="A46" s="343"/>
      <c r="B46" s="343"/>
      <c r="C46" s="378" t="s">
        <v>51</v>
      </c>
      <c r="D46" s="377">
        <v>115250</v>
      </c>
      <c r="E46" s="377">
        <v>117000</v>
      </c>
      <c r="F46" s="377">
        <v>117000</v>
      </c>
      <c r="G46" s="377">
        <v>117000</v>
      </c>
      <c r="H46" s="343"/>
    </row>
    <row r="47" spans="1:9" ht="31.5" customHeight="1" thickBot="1" x14ac:dyDescent="0.3">
      <c r="A47" s="343"/>
      <c r="B47" s="343"/>
      <c r="C47" s="378" t="s">
        <v>52</v>
      </c>
      <c r="D47" s="379">
        <v>20700</v>
      </c>
      <c r="E47" s="379">
        <v>20700</v>
      </c>
      <c r="F47" s="379">
        <v>20700</v>
      </c>
      <c r="G47" s="379">
        <v>20700</v>
      </c>
      <c r="H47" s="343"/>
    </row>
    <row r="48" spans="1:9" ht="45" customHeight="1" thickBot="1" x14ac:dyDescent="0.3">
      <c r="A48" s="343"/>
      <c r="B48" s="343"/>
      <c r="C48" s="376" t="s">
        <v>53</v>
      </c>
      <c r="D48" s="377">
        <f>SUM(D49:D50)</f>
        <v>24938</v>
      </c>
      <c r="E48" s="377">
        <f>SUM(E49:E50)</f>
        <v>22950</v>
      </c>
      <c r="F48" s="377">
        <f>SUM(F49:F50)</f>
        <v>22950</v>
      </c>
      <c r="G48" s="377">
        <f>SUM(G49:G50)</f>
        <v>22950</v>
      </c>
      <c r="H48" s="343"/>
    </row>
    <row r="49" spans="1:10" ht="45" customHeight="1" thickBot="1" x14ac:dyDescent="0.3">
      <c r="A49" s="343"/>
      <c r="B49" s="343"/>
      <c r="C49" s="378" t="s">
        <v>51</v>
      </c>
      <c r="D49" s="377">
        <v>21488</v>
      </c>
      <c r="E49" s="377">
        <v>19500</v>
      </c>
      <c r="F49" s="377">
        <v>19500</v>
      </c>
      <c r="G49" s="377">
        <v>19500</v>
      </c>
      <c r="H49" s="343"/>
    </row>
    <row r="50" spans="1:10" ht="15.75" thickBot="1" x14ac:dyDescent="0.3">
      <c r="A50" s="343"/>
      <c r="B50" s="343"/>
      <c r="C50" s="378" t="s">
        <v>52</v>
      </c>
      <c r="D50" s="377">
        <v>3450</v>
      </c>
      <c r="E50" s="377">
        <v>3450</v>
      </c>
      <c r="F50" s="377">
        <v>3450</v>
      </c>
      <c r="G50" s="377">
        <v>3450</v>
      </c>
      <c r="H50" s="343"/>
    </row>
    <row r="51" spans="1:10" ht="30" customHeight="1" thickBot="1" x14ac:dyDescent="0.3">
      <c r="A51" s="343"/>
      <c r="B51" s="343"/>
      <c r="C51" s="376" t="s">
        <v>54</v>
      </c>
      <c r="D51" s="379">
        <v>0</v>
      </c>
      <c r="E51" s="377">
        <v>0</v>
      </c>
      <c r="F51" s="377">
        <v>0</v>
      </c>
      <c r="G51" s="377">
        <v>0</v>
      </c>
      <c r="H51" s="343"/>
    </row>
    <row r="52" spans="1:10" ht="41.25" customHeight="1" thickBot="1" x14ac:dyDescent="0.3">
      <c r="A52" s="343"/>
      <c r="B52" s="343"/>
      <c r="C52" s="378" t="s">
        <v>51</v>
      </c>
      <c r="D52" s="379"/>
      <c r="E52" s="377"/>
      <c r="F52" s="377"/>
      <c r="G52" s="377"/>
      <c r="H52" s="343"/>
      <c r="J52" s="56">
        <f>D45+D48</f>
        <v>160888</v>
      </c>
    </row>
    <row r="53" spans="1:10" ht="34.5" customHeight="1" thickBot="1" x14ac:dyDescent="0.3">
      <c r="A53" s="343"/>
      <c r="B53" s="343"/>
      <c r="C53" s="378" t="s">
        <v>52</v>
      </c>
      <c r="D53" s="379"/>
      <c r="E53" s="377"/>
      <c r="F53" s="377"/>
      <c r="G53" s="377"/>
      <c r="H53" s="343"/>
    </row>
    <row r="54" spans="1:10" ht="30.75" customHeight="1" thickBot="1" x14ac:dyDescent="0.3">
      <c r="A54" s="343"/>
      <c r="B54" s="343"/>
      <c r="C54" s="376" t="s">
        <v>55</v>
      </c>
      <c r="D54" s="379"/>
      <c r="E54" s="377"/>
      <c r="F54" s="377"/>
      <c r="G54" s="377"/>
      <c r="H54" s="343"/>
    </row>
    <row r="55" spans="1:10" ht="33" customHeight="1" thickBot="1" x14ac:dyDescent="0.3">
      <c r="A55" s="343"/>
      <c r="B55" s="343"/>
      <c r="C55" s="378" t="s">
        <v>51</v>
      </c>
      <c r="D55" s="379"/>
      <c r="E55" s="377"/>
      <c r="F55" s="377"/>
      <c r="G55" s="377"/>
      <c r="H55" s="343"/>
    </row>
    <row r="56" spans="1:10" ht="49.5" customHeight="1" thickBot="1" x14ac:dyDescent="0.3">
      <c r="A56" s="343"/>
      <c r="B56" s="343"/>
      <c r="C56" s="378" t="s">
        <v>52</v>
      </c>
      <c r="D56" s="379"/>
      <c r="E56" s="377"/>
      <c r="F56" s="377"/>
      <c r="G56" s="377"/>
      <c r="H56" s="343"/>
    </row>
    <row r="57" spans="1:10" ht="19.5" customHeight="1" thickBot="1" x14ac:dyDescent="0.3">
      <c r="A57" s="343"/>
      <c r="B57" s="343"/>
      <c r="C57" s="376" t="s">
        <v>56</v>
      </c>
      <c r="D57" s="379"/>
      <c r="E57" s="377"/>
      <c r="F57" s="377"/>
      <c r="G57" s="377"/>
      <c r="H57" s="343"/>
    </row>
    <row r="58" spans="1:10" ht="33" customHeight="1" thickBot="1" x14ac:dyDescent="0.3">
      <c r="A58" s="343"/>
      <c r="B58" s="343"/>
      <c r="C58" s="378" t="s">
        <v>51</v>
      </c>
      <c r="D58" s="379"/>
      <c r="E58" s="377"/>
      <c r="F58" s="377"/>
      <c r="G58" s="377"/>
      <c r="H58" s="343"/>
    </row>
    <row r="59" spans="1:10" ht="37.5" customHeight="1" thickBot="1" x14ac:dyDescent="0.3">
      <c r="A59" s="343"/>
      <c r="B59" s="343"/>
      <c r="C59" s="378" t="s">
        <v>52</v>
      </c>
      <c r="D59" s="379"/>
      <c r="E59" s="377"/>
      <c r="F59" s="377"/>
      <c r="G59" s="377"/>
      <c r="H59" s="343"/>
    </row>
    <row r="60" spans="1:10" ht="30.75" thickBot="1" x14ac:dyDescent="0.3">
      <c r="A60" s="343"/>
      <c r="B60" s="343"/>
      <c r="C60" s="376" t="s">
        <v>57</v>
      </c>
      <c r="D60" s="379"/>
      <c r="E60" s="377"/>
      <c r="F60" s="377"/>
      <c r="G60" s="377"/>
      <c r="H60" s="343"/>
    </row>
    <row r="61" spans="1:10" ht="31.5" customHeight="1" thickBot="1" x14ac:dyDescent="0.3">
      <c r="A61" s="343"/>
      <c r="B61" s="343"/>
      <c r="C61" s="378" t="s">
        <v>51</v>
      </c>
      <c r="D61" s="379"/>
      <c r="E61" s="377"/>
      <c r="F61" s="377"/>
      <c r="G61" s="377"/>
      <c r="H61" s="343"/>
    </row>
    <row r="62" spans="1:10" ht="34.5" customHeight="1" thickBot="1" x14ac:dyDescent="0.3">
      <c r="A62" s="343"/>
      <c r="B62" s="343"/>
      <c r="C62" s="378" t="s">
        <v>52</v>
      </c>
      <c r="D62" s="379"/>
      <c r="E62" s="377"/>
      <c r="F62" s="377"/>
      <c r="G62" s="377"/>
      <c r="H62" s="343"/>
    </row>
    <row r="63" spans="1:10" ht="45.75" thickBot="1" x14ac:dyDescent="0.3">
      <c r="A63" s="343"/>
      <c r="B63" s="343"/>
      <c r="C63" s="376" t="s">
        <v>58</v>
      </c>
      <c r="D63" s="379">
        <v>0</v>
      </c>
      <c r="E63" s="377">
        <v>0</v>
      </c>
      <c r="F63" s="377">
        <f>E63*1.03*0.99</f>
        <v>0</v>
      </c>
      <c r="G63" s="377">
        <f>F63*1.03*0.99</f>
        <v>0</v>
      </c>
      <c r="H63" s="343"/>
    </row>
    <row r="64" spans="1:10" ht="15.75" thickBot="1" x14ac:dyDescent="0.3">
      <c r="A64" s="343"/>
      <c r="B64" s="343"/>
      <c r="C64" s="378" t="s">
        <v>51</v>
      </c>
      <c r="D64" s="379"/>
      <c r="E64" s="380"/>
      <c r="F64" s="380"/>
      <c r="G64" s="380"/>
      <c r="H64" s="343"/>
    </row>
    <row r="65" spans="1:8" ht="15.75" thickBot="1" x14ac:dyDescent="0.3">
      <c r="A65" s="343"/>
      <c r="B65" s="343"/>
      <c r="C65" s="381" t="s">
        <v>52</v>
      </c>
      <c r="D65" s="379"/>
      <c r="E65" s="382"/>
      <c r="F65" s="380"/>
      <c r="G65" s="380"/>
      <c r="H65" s="343"/>
    </row>
    <row r="66" spans="1:8" ht="34.5" customHeight="1" thickBot="1" x14ac:dyDescent="0.3">
      <c r="A66" s="343"/>
      <c r="B66" s="343"/>
      <c r="C66" s="383" t="s">
        <v>59</v>
      </c>
      <c r="D66" s="379">
        <f>D63+D60+D57+D54+D51+D48+D45</f>
        <v>160888</v>
      </c>
      <c r="E66" s="379">
        <f>E63+E60+E57+E54+E51+E48+E45</f>
        <v>160650</v>
      </c>
      <c r="F66" s="379">
        <f>F63+F60+F57+F54+F51+F48+F45</f>
        <v>160650</v>
      </c>
      <c r="G66" s="379">
        <f>G63+G60+G57+G54+G51+G48+G45</f>
        <v>160650</v>
      </c>
      <c r="H66" s="343"/>
    </row>
    <row r="67" spans="1:8" ht="17.25" customHeight="1" thickBot="1" x14ac:dyDescent="0.3">
      <c r="A67" s="343"/>
      <c r="B67" s="343"/>
      <c r="C67" s="384" t="s">
        <v>60</v>
      </c>
      <c r="D67" s="385">
        <f>IF(D66-D37=0,0,"Error")</f>
        <v>0</v>
      </c>
      <c r="E67" s="385">
        <f>IF(E66-E37=0,0,"Error")</f>
        <v>0</v>
      </c>
      <c r="F67" s="385">
        <f>IF(F66-F37=0,0,"Error")</f>
        <v>0</v>
      </c>
      <c r="G67" s="386">
        <f>IF(G66-G37=0,0,"Error")</f>
        <v>0</v>
      </c>
      <c r="H67" s="343"/>
    </row>
    <row r="68" spans="1:8" ht="33" customHeight="1" thickBot="1" x14ac:dyDescent="0.3">
      <c r="A68" s="343"/>
      <c r="B68" s="343"/>
      <c r="C68" s="387" t="s">
        <v>61</v>
      </c>
      <c r="D68" s="984" t="s">
        <v>417</v>
      </c>
      <c r="E68" s="985"/>
      <c r="F68" s="985"/>
      <c r="G68" s="388" t="s">
        <v>418</v>
      </c>
      <c r="H68" s="343"/>
    </row>
    <row r="69" spans="1:8" ht="52.5" customHeight="1" thickBot="1" x14ac:dyDescent="0.3">
      <c r="A69" s="343"/>
      <c r="B69" s="343"/>
      <c r="C69" s="368" t="s">
        <v>38</v>
      </c>
      <c r="D69" s="984" t="s">
        <v>419</v>
      </c>
      <c r="E69" s="985"/>
      <c r="F69" s="985"/>
      <c r="G69" s="1021"/>
      <c r="H69" s="343"/>
    </row>
    <row r="70" spans="1:8" ht="18" customHeight="1" thickBot="1" x14ac:dyDescent="0.3">
      <c r="A70" s="343"/>
      <c r="B70" s="343"/>
      <c r="C70" s="368" t="s">
        <v>40</v>
      </c>
      <c r="D70" s="996" t="s">
        <v>420</v>
      </c>
      <c r="E70" s="997"/>
      <c r="F70" s="997"/>
      <c r="G70" s="998"/>
      <c r="H70" s="343"/>
    </row>
    <row r="71" spans="1:8" ht="18.75" customHeight="1" x14ac:dyDescent="0.25">
      <c r="A71" s="343"/>
      <c r="B71" s="343"/>
      <c r="C71" s="999"/>
      <c r="D71" s="369">
        <v>2020</v>
      </c>
      <c r="E71" s="369">
        <v>2021</v>
      </c>
      <c r="F71" s="369">
        <v>2022</v>
      </c>
      <c r="G71" s="369">
        <v>2023</v>
      </c>
      <c r="H71" s="343"/>
    </row>
    <row r="72" spans="1:8" ht="36" customHeight="1" thickBot="1" x14ac:dyDescent="0.3">
      <c r="A72" s="343"/>
      <c r="B72" s="343"/>
      <c r="C72" s="1000"/>
      <c r="D72" s="370" t="s">
        <v>1</v>
      </c>
      <c r="E72" s="370" t="s">
        <v>16</v>
      </c>
      <c r="F72" s="370" t="s">
        <v>16</v>
      </c>
      <c r="G72" s="370" t="s">
        <v>16</v>
      </c>
      <c r="H72" s="343"/>
    </row>
    <row r="73" spans="1:8" ht="15.75" thickBot="1" x14ac:dyDescent="0.3">
      <c r="A73" s="343"/>
      <c r="B73" s="343"/>
      <c r="C73" s="368" t="s">
        <v>42</v>
      </c>
      <c r="D73" s="373">
        <v>252</v>
      </c>
      <c r="E73" s="373">
        <v>252</v>
      </c>
      <c r="F73" s="373">
        <v>252</v>
      </c>
      <c r="G73" s="373">
        <v>252</v>
      </c>
      <c r="H73" s="343"/>
    </row>
    <row r="74" spans="1:8" ht="29.25" customHeight="1" thickBot="1" x14ac:dyDescent="0.3">
      <c r="A74" s="343"/>
      <c r="B74" s="343"/>
      <c r="C74" s="368" t="s">
        <v>43</v>
      </c>
      <c r="D74" s="373">
        <v>61600</v>
      </c>
      <c r="E74" s="389">
        <v>55810</v>
      </c>
      <c r="F74" s="389">
        <v>54580</v>
      </c>
      <c r="G74" s="389">
        <v>54530</v>
      </c>
      <c r="H74" s="343"/>
    </row>
    <row r="75" spans="1:8" ht="30" customHeight="1" thickBot="1" x14ac:dyDescent="0.3">
      <c r="A75" s="343"/>
      <c r="B75" s="343"/>
      <c r="C75" s="368" t="s">
        <v>44</v>
      </c>
      <c r="D75" s="373">
        <f>D74/D73</f>
        <v>244.44444444444446</v>
      </c>
      <c r="E75" s="373">
        <f>E74/E73</f>
        <v>221.46825396825398</v>
      </c>
      <c r="F75" s="373">
        <f>F74/F73</f>
        <v>216.5873015873016</v>
      </c>
      <c r="G75" s="373">
        <f>G74/G73</f>
        <v>216.38888888888889</v>
      </c>
      <c r="H75" s="343"/>
    </row>
    <row r="76" spans="1:8" ht="36" customHeight="1" thickBot="1" x14ac:dyDescent="0.3">
      <c r="A76" s="343"/>
      <c r="B76" s="343"/>
      <c r="C76" s="368" t="s">
        <v>45</v>
      </c>
      <c r="D76" s="374"/>
      <c r="E76" s="375">
        <f t="shared" ref="E76:G78" si="1">E73/D73-1</f>
        <v>0</v>
      </c>
      <c r="F76" s="375">
        <f t="shared" si="1"/>
        <v>0</v>
      </c>
      <c r="G76" s="375">
        <f t="shared" si="1"/>
        <v>0</v>
      </c>
      <c r="H76" s="343"/>
    </row>
    <row r="77" spans="1:8" ht="42.75" customHeight="1" thickBot="1" x14ac:dyDescent="0.3">
      <c r="A77" s="343"/>
      <c r="B77" s="343"/>
      <c r="C77" s="368" t="s">
        <v>47</v>
      </c>
      <c r="D77" s="374"/>
      <c r="E77" s="375">
        <f t="shared" si="1"/>
        <v>-9.3993506493506462E-2</v>
      </c>
      <c r="F77" s="375">
        <f t="shared" si="1"/>
        <v>-2.2039061100161295E-2</v>
      </c>
      <c r="G77" s="375">
        <f t="shared" si="1"/>
        <v>-9.1608647856356029E-4</v>
      </c>
      <c r="H77" s="343"/>
    </row>
    <row r="78" spans="1:8" ht="36.75" customHeight="1" thickBot="1" x14ac:dyDescent="0.3">
      <c r="A78" s="343"/>
      <c r="B78" s="343"/>
      <c r="C78" s="368" t="s">
        <v>48</v>
      </c>
      <c r="D78" s="374"/>
      <c r="E78" s="375">
        <f t="shared" si="1"/>
        <v>-9.3993506493506462E-2</v>
      </c>
      <c r="F78" s="375">
        <f t="shared" si="1"/>
        <v>-2.2039061100161295E-2</v>
      </c>
      <c r="G78" s="375">
        <f t="shared" si="1"/>
        <v>-9.1608647856367131E-4</v>
      </c>
      <c r="H78" s="343"/>
    </row>
    <row r="79" spans="1:8" ht="15.75" thickBot="1" x14ac:dyDescent="0.3">
      <c r="A79" s="343"/>
      <c r="B79" s="343"/>
      <c r="C79" s="1017" t="s">
        <v>421</v>
      </c>
      <c r="D79" s="1018"/>
      <c r="E79" s="1018"/>
      <c r="F79" s="1018"/>
      <c r="G79" s="1019"/>
      <c r="H79" s="343"/>
    </row>
    <row r="80" spans="1:8" ht="21" customHeight="1" x14ac:dyDescent="0.25">
      <c r="A80" s="343"/>
      <c r="B80" s="343"/>
      <c r="C80" s="999"/>
      <c r="D80" s="369">
        <v>2020</v>
      </c>
      <c r="E80" s="369">
        <v>2021</v>
      </c>
      <c r="F80" s="369">
        <v>2022</v>
      </c>
      <c r="G80" s="369">
        <v>2023</v>
      </c>
      <c r="H80" s="343"/>
    </row>
    <row r="81" spans="1:12" ht="24.75" customHeight="1" thickBot="1" x14ac:dyDescent="0.3">
      <c r="A81" s="343"/>
      <c r="B81" s="343"/>
      <c r="C81" s="1000"/>
      <c r="D81" s="370" t="s">
        <v>1</v>
      </c>
      <c r="E81" s="370" t="s">
        <v>16</v>
      </c>
      <c r="F81" s="370" t="s">
        <v>16</v>
      </c>
      <c r="G81" s="370" t="s">
        <v>16</v>
      </c>
      <c r="H81" s="343"/>
    </row>
    <row r="82" spans="1:12" ht="21.75" customHeight="1" thickBot="1" x14ac:dyDescent="0.3">
      <c r="A82" s="343"/>
      <c r="B82" s="343"/>
      <c r="C82" s="376" t="s">
        <v>50</v>
      </c>
      <c r="D82" s="377"/>
      <c r="E82" s="377"/>
      <c r="F82" s="377"/>
      <c r="G82" s="377"/>
      <c r="H82" s="343"/>
    </row>
    <row r="83" spans="1:12" ht="13.5" customHeight="1" thickBot="1" x14ac:dyDescent="0.3">
      <c r="A83" s="343"/>
      <c r="B83" s="343"/>
      <c r="C83" s="378" t="s">
        <v>51</v>
      </c>
      <c r="D83" s="379"/>
      <c r="E83" s="390"/>
      <c r="F83" s="390"/>
      <c r="G83" s="390"/>
      <c r="H83" s="343"/>
    </row>
    <row r="84" spans="1:12" ht="20.25" customHeight="1" thickBot="1" x14ac:dyDescent="0.3">
      <c r="A84" s="343"/>
      <c r="B84" s="343"/>
      <c r="C84" s="378" t="s">
        <v>52</v>
      </c>
      <c r="D84" s="379"/>
      <c r="E84" s="390"/>
      <c r="F84" s="390"/>
      <c r="G84" s="390"/>
      <c r="H84" s="343"/>
    </row>
    <row r="85" spans="1:12" ht="45.75" thickBot="1" x14ac:dyDescent="0.3">
      <c r="A85" s="343"/>
      <c r="B85" s="343"/>
      <c r="C85" s="376" t="s">
        <v>53</v>
      </c>
      <c r="D85" s="377"/>
      <c r="E85" s="377"/>
      <c r="F85" s="377"/>
      <c r="G85" s="377"/>
      <c r="H85" s="343"/>
    </row>
    <row r="86" spans="1:12" ht="34.5" customHeight="1" thickBot="1" x14ac:dyDescent="0.3">
      <c r="A86" s="343"/>
      <c r="B86" s="343"/>
      <c r="C86" s="378" t="s">
        <v>51</v>
      </c>
      <c r="D86" s="379"/>
      <c r="E86" s="377"/>
      <c r="F86" s="377"/>
      <c r="G86" s="377"/>
      <c r="H86" s="343"/>
    </row>
    <row r="87" spans="1:12" ht="35.25" customHeight="1" thickBot="1" x14ac:dyDescent="0.3">
      <c r="A87" s="343"/>
      <c r="B87" s="343"/>
      <c r="C87" s="378" t="s">
        <v>52</v>
      </c>
      <c r="D87" s="379"/>
      <c r="E87" s="377"/>
      <c r="F87" s="377"/>
      <c r="G87" s="377"/>
      <c r="H87" s="343"/>
    </row>
    <row r="88" spans="1:12" ht="30.75" customHeight="1" thickBot="1" x14ac:dyDescent="0.3">
      <c r="A88" s="343"/>
      <c r="B88" s="343"/>
      <c r="C88" s="376" t="s">
        <v>54</v>
      </c>
      <c r="D88" s="379">
        <f>D89+D90</f>
        <v>61600</v>
      </c>
      <c r="E88" s="379">
        <f>E89+E90</f>
        <v>55810</v>
      </c>
      <c r="F88" s="379">
        <f>F89+F90</f>
        <v>54580</v>
      </c>
      <c r="G88" s="379">
        <f>G89+G90</f>
        <v>54530</v>
      </c>
      <c r="H88" s="343"/>
      <c r="J88" s="56"/>
      <c r="K88" s="56"/>
      <c r="L88" s="56"/>
    </row>
    <row r="89" spans="1:12" ht="48" customHeight="1" thickBot="1" x14ac:dyDescent="0.3">
      <c r="A89" s="343"/>
      <c r="B89" s="343"/>
      <c r="C89" s="378" t="s">
        <v>51</v>
      </c>
      <c r="D89" s="379">
        <v>54600</v>
      </c>
      <c r="E89" s="391">
        <v>48810</v>
      </c>
      <c r="F89" s="391">
        <v>47580</v>
      </c>
      <c r="G89" s="391">
        <v>47530</v>
      </c>
      <c r="H89" s="343"/>
    </row>
    <row r="90" spans="1:12" ht="45.75" customHeight="1" thickBot="1" x14ac:dyDescent="0.3">
      <c r="A90" s="343"/>
      <c r="B90" s="343"/>
      <c r="C90" s="378" t="s">
        <v>52</v>
      </c>
      <c r="D90" s="379">
        <v>7000</v>
      </c>
      <c r="E90" s="377">
        <v>7000</v>
      </c>
      <c r="F90" s="392">
        <v>7000</v>
      </c>
      <c r="G90" s="392">
        <v>7000</v>
      </c>
      <c r="H90" s="343"/>
    </row>
    <row r="91" spans="1:12" ht="30.75" customHeight="1" thickBot="1" x14ac:dyDescent="0.3">
      <c r="A91" s="343"/>
      <c r="B91" s="343"/>
      <c r="C91" s="376" t="s">
        <v>55</v>
      </c>
      <c r="D91" s="379"/>
      <c r="E91" s="377"/>
      <c r="F91" s="392"/>
      <c r="G91" s="392"/>
      <c r="H91" s="343"/>
    </row>
    <row r="92" spans="1:12" ht="36.75" customHeight="1" thickBot="1" x14ac:dyDescent="0.3">
      <c r="A92" s="343"/>
      <c r="B92" s="343"/>
      <c r="C92" s="378" t="s">
        <v>51</v>
      </c>
      <c r="D92" s="379"/>
      <c r="E92" s="377"/>
      <c r="F92" s="392"/>
      <c r="G92" s="392"/>
      <c r="H92" s="343"/>
    </row>
    <row r="93" spans="1:12" ht="37.5" customHeight="1" thickBot="1" x14ac:dyDescent="0.3">
      <c r="A93" s="343"/>
      <c r="B93" s="343"/>
      <c r="C93" s="378" t="s">
        <v>52</v>
      </c>
      <c r="D93" s="379"/>
      <c r="E93" s="377"/>
      <c r="F93" s="392"/>
      <c r="G93" s="392"/>
      <c r="H93" s="343"/>
    </row>
    <row r="94" spans="1:12" ht="30.75" thickBot="1" x14ac:dyDescent="0.3">
      <c r="A94" s="343"/>
      <c r="B94" s="343"/>
      <c r="C94" s="376" t="s">
        <v>56</v>
      </c>
      <c r="D94" s="379"/>
      <c r="E94" s="377"/>
      <c r="F94" s="392"/>
      <c r="G94" s="392"/>
      <c r="H94" s="343"/>
    </row>
    <row r="95" spans="1:12" ht="15.75" thickBot="1" x14ac:dyDescent="0.3">
      <c r="A95" s="343"/>
      <c r="B95" s="343"/>
      <c r="C95" s="378" t="s">
        <v>51</v>
      </c>
      <c r="D95" s="379"/>
      <c r="E95" s="377"/>
      <c r="F95" s="392"/>
      <c r="G95" s="392"/>
      <c r="H95" s="343"/>
    </row>
    <row r="96" spans="1:12" ht="15.75" thickBot="1" x14ac:dyDescent="0.3">
      <c r="A96" s="343"/>
      <c r="B96" s="343"/>
      <c r="C96" s="378" t="s">
        <v>52</v>
      </c>
      <c r="D96" s="379"/>
      <c r="E96" s="377"/>
      <c r="F96" s="392"/>
      <c r="G96" s="392"/>
      <c r="H96" s="343"/>
    </row>
    <row r="97" spans="1:8" ht="37.5" customHeight="1" thickBot="1" x14ac:dyDescent="0.3">
      <c r="A97" s="343"/>
      <c r="B97" s="343"/>
      <c r="C97" s="376" t="s">
        <v>57</v>
      </c>
      <c r="D97" s="379"/>
      <c r="E97" s="377"/>
      <c r="F97" s="392"/>
      <c r="G97" s="392"/>
      <c r="H97" s="343"/>
    </row>
    <row r="98" spans="1:8" ht="39" customHeight="1" thickBot="1" x14ac:dyDescent="0.3">
      <c r="A98" s="343"/>
      <c r="B98" s="343"/>
      <c r="C98" s="378" t="s">
        <v>51</v>
      </c>
      <c r="D98" s="379"/>
      <c r="E98" s="377"/>
      <c r="F98" s="392"/>
      <c r="G98" s="392"/>
      <c r="H98" s="343"/>
    </row>
    <row r="99" spans="1:8" ht="30.75" customHeight="1" thickBot="1" x14ac:dyDescent="0.3">
      <c r="A99" s="343"/>
      <c r="B99" s="343"/>
      <c r="C99" s="378" t="s">
        <v>52</v>
      </c>
      <c r="D99" s="379"/>
      <c r="E99" s="377"/>
      <c r="F99" s="392"/>
      <c r="G99" s="392"/>
      <c r="H99" s="343"/>
    </row>
    <row r="100" spans="1:8" ht="45.75" thickBot="1" x14ac:dyDescent="0.3">
      <c r="A100" s="343"/>
      <c r="B100" s="343"/>
      <c r="C100" s="376" t="s">
        <v>58</v>
      </c>
      <c r="D100" s="379"/>
      <c r="E100" s="377"/>
      <c r="F100" s="392"/>
      <c r="G100" s="392"/>
      <c r="H100" s="343"/>
    </row>
    <row r="101" spans="1:8" ht="34.5" customHeight="1" thickBot="1" x14ac:dyDescent="0.3">
      <c r="A101" s="343"/>
      <c r="B101" s="343"/>
      <c r="C101" s="378" t="s">
        <v>51</v>
      </c>
      <c r="D101" s="379"/>
      <c r="E101" s="377"/>
      <c r="F101" s="392"/>
      <c r="G101" s="392"/>
      <c r="H101" s="343"/>
    </row>
    <row r="102" spans="1:8" ht="33" customHeight="1" thickBot="1" x14ac:dyDescent="0.3">
      <c r="A102" s="343"/>
      <c r="B102" s="343"/>
      <c r="C102" s="381" t="s">
        <v>52</v>
      </c>
      <c r="D102" s="379"/>
      <c r="E102" s="377"/>
      <c r="F102" s="392"/>
      <c r="G102" s="392"/>
      <c r="H102" s="343"/>
    </row>
    <row r="103" spans="1:8" ht="30.75" thickBot="1" x14ac:dyDescent="0.3">
      <c r="A103" s="343"/>
      <c r="B103" s="343"/>
      <c r="C103" s="393" t="s">
        <v>67</v>
      </c>
      <c r="D103" s="379">
        <f>D100+D97+D94+D91+D88+D85+D82</f>
        <v>61600</v>
      </c>
      <c r="E103" s="394">
        <f>E100+E97+E94+E91+E88+E85+E82</f>
        <v>55810</v>
      </c>
      <c r="F103" s="394">
        <f>F100+F97+F94+F91+F88+F85+F82</f>
        <v>54580</v>
      </c>
      <c r="G103" s="394">
        <f>G100+G97+G94+G91+G88+G85+G82</f>
        <v>54530</v>
      </c>
      <c r="H103" s="343"/>
    </row>
    <row r="104" spans="1:8" ht="34.5" customHeight="1" thickBot="1" x14ac:dyDescent="0.3">
      <c r="A104" s="343"/>
      <c r="B104" s="343"/>
      <c r="C104" s="384" t="s">
        <v>60</v>
      </c>
      <c r="D104" s="385">
        <f>IF(D103-D74=0,0,"Error")</f>
        <v>0</v>
      </c>
      <c r="E104" s="385">
        <f>IF(E103-E74=0,0,"Error")</f>
        <v>0</v>
      </c>
      <c r="F104" s="385">
        <f>IF(F103-F74=0,0,"Error")</f>
        <v>0</v>
      </c>
      <c r="G104" s="386">
        <f>IF(G103-G74=0,0,"Error")</f>
        <v>0</v>
      </c>
      <c r="H104" s="343"/>
    </row>
    <row r="105" spans="1:8" ht="45" customHeight="1" thickBot="1" x14ac:dyDescent="0.3">
      <c r="A105" s="343"/>
      <c r="B105" s="343"/>
      <c r="C105" s="387" t="s">
        <v>68</v>
      </c>
      <c r="D105" s="991" t="s">
        <v>422</v>
      </c>
      <c r="E105" s="992"/>
      <c r="F105" s="1020"/>
      <c r="G105" s="395" t="s">
        <v>423</v>
      </c>
      <c r="H105" s="343"/>
    </row>
    <row r="106" spans="1:8" ht="32.25" customHeight="1" thickBot="1" x14ac:dyDescent="0.3">
      <c r="A106" s="343"/>
      <c r="B106" s="343"/>
      <c r="C106" s="368" t="s">
        <v>38</v>
      </c>
      <c r="D106" s="984" t="s">
        <v>424</v>
      </c>
      <c r="E106" s="985"/>
      <c r="F106" s="985"/>
      <c r="G106" s="1021"/>
      <c r="H106" s="343"/>
    </row>
    <row r="107" spans="1:8" ht="21.75" customHeight="1" thickBot="1" x14ac:dyDescent="0.3">
      <c r="A107" s="343"/>
      <c r="B107" s="343"/>
      <c r="C107" s="368" t="s">
        <v>40</v>
      </c>
      <c r="D107" s="996" t="s">
        <v>415</v>
      </c>
      <c r="E107" s="997"/>
      <c r="F107" s="997"/>
      <c r="G107" s="998"/>
      <c r="H107" s="343"/>
    </row>
    <row r="108" spans="1:8" ht="12" customHeight="1" x14ac:dyDescent="0.25">
      <c r="A108" s="343"/>
      <c r="B108" s="343"/>
      <c r="C108" s="999"/>
      <c r="D108" s="369">
        <v>2020</v>
      </c>
      <c r="E108" s="369">
        <v>2021</v>
      </c>
      <c r="F108" s="369">
        <v>2022</v>
      </c>
      <c r="G108" s="369">
        <v>2023</v>
      </c>
      <c r="H108" s="343"/>
    </row>
    <row r="109" spans="1:8" ht="17.25" customHeight="1" thickBot="1" x14ac:dyDescent="0.3">
      <c r="A109" s="343"/>
      <c r="B109" s="343"/>
      <c r="C109" s="1000"/>
      <c r="D109" s="370" t="s">
        <v>1</v>
      </c>
      <c r="E109" s="370" t="s">
        <v>16</v>
      </c>
      <c r="F109" s="370" t="s">
        <v>16</v>
      </c>
      <c r="G109" s="370" t="s">
        <v>16</v>
      </c>
      <c r="H109" s="343"/>
    </row>
    <row r="110" spans="1:8" ht="15.75" thickBot="1" x14ac:dyDescent="0.3">
      <c r="A110" s="343"/>
      <c r="B110" s="343"/>
      <c r="C110" s="368" t="s">
        <v>42</v>
      </c>
      <c r="D110" s="373">
        <v>290</v>
      </c>
      <c r="E110" s="373">
        <v>320</v>
      </c>
      <c r="F110" s="373">
        <v>350</v>
      </c>
      <c r="G110" s="396">
        <v>380</v>
      </c>
      <c r="H110" s="343"/>
    </row>
    <row r="111" spans="1:8" ht="29.25" customHeight="1" thickBot="1" x14ac:dyDescent="0.3">
      <c r="A111" s="343"/>
      <c r="B111" s="343"/>
      <c r="C111" s="368" t="s">
        <v>43</v>
      </c>
      <c r="D111" s="373">
        <v>1600</v>
      </c>
      <c r="E111" s="373">
        <v>1650</v>
      </c>
      <c r="F111" s="373">
        <v>1700</v>
      </c>
      <c r="G111" s="373">
        <v>1750</v>
      </c>
      <c r="H111" s="343"/>
    </row>
    <row r="112" spans="1:8" ht="34.5" customHeight="1" thickBot="1" x14ac:dyDescent="0.3">
      <c r="A112" s="343"/>
      <c r="B112" s="343"/>
      <c r="C112" s="368" t="s">
        <v>44</v>
      </c>
      <c r="D112" s="373">
        <f>D111/D110</f>
        <v>5.5172413793103452</v>
      </c>
      <c r="E112" s="373">
        <f>E111/E110</f>
        <v>5.15625</v>
      </c>
      <c r="F112" s="373">
        <f>F111/F110</f>
        <v>4.8571428571428568</v>
      </c>
      <c r="G112" s="373">
        <f>G111/G110</f>
        <v>4.6052631578947372</v>
      </c>
      <c r="H112" s="343"/>
    </row>
    <row r="113" spans="1:9" ht="30.75" thickBot="1" x14ac:dyDescent="0.3">
      <c r="A113" s="343"/>
      <c r="B113" s="343"/>
      <c r="C113" s="368" t="s">
        <v>45</v>
      </c>
      <c r="D113" s="374"/>
      <c r="E113" s="375">
        <f t="shared" ref="E113:G115" si="2">E110/D110-1</f>
        <v>0.10344827586206895</v>
      </c>
      <c r="F113" s="375">
        <f t="shared" si="2"/>
        <v>9.375E-2</v>
      </c>
      <c r="G113" s="375">
        <f t="shared" si="2"/>
        <v>8.5714285714285632E-2</v>
      </c>
      <c r="H113" s="343"/>
    </row>
    <row r="114" spans="1:9" ht="17.25" customHeight="1" thickBot="1" x14ac:dyDescent="0.3">
      <c r="A114" s="343"/>
      <c r="B114" s="343"/>
      <c r="C114" s="368" t="s">
        <v>47</v>
      </c>
      <c r="D114" s="374"/>
      <c r="E114" s="375">
        <f t="shared" si="2"/>
        <v>3.125E-2</v>
      </c>
      <c r="F114" s="375">
        <f t="shared" si="2"/>
        <v>3.0303030303030276E-2</v>
      </c>
      <c r="G114" s="375">
        <f t="shared" si="2"/>
        <v>2.9411764705882248E-2</v>
      </c>
      <c r="H114" s="343"/>
    </row>
    <row r="115" spans="1:9" ht="30.75" thickBot="1" x14ac:dyDescent="0.3">
      <c r="A115" s="343"/>
      <c r="B115" s="343"/>
      <c r="C115" s="368" t="s">
        <v>48</v>
      </c>
      <c r="D115" s="374"/>
      <c r="E115" s="375">
        <f t="shared" si="2"/>
        <v>-6.5429687500000111E-2</v>
      </c>
      <c r="F115" s="375">
        <f t="shared" si="2"/>
        <v>-5.8008658008658065E-2</v>
      </c>
      <c r="G115" s="375">
        <f t="shared" si="2"/>
        <v>-5.1857585139318707E-2</v>
      </c>
      <c r="H115" s="343"/>
    </row>
    <row r="116" spans="1:9" ht="16.5" customHeight="1" thickBot="1" x14ac:dyDescent="0.3">
      <c r="A116" s="343"/>
      <c r="B116" s="343"/>
      <c r="C116" s="1017" t="s">
        <v>425</v>
      </c>
      <c r="D116" s="1018"/>
      <c r="E116" s="1018"/>
      <c r="F116" s="1018"/>
      <c r="G116" s="1019"/>
      <c r="H116" s="343"/>
    </row>
    <row r="117" spans="1:9" ht="16.5" customHeight="1" x14ac:dyDescent="0.25">
      <c r="A117" s="343"/>
      <c r="B117" s="343"/>
      <c r="C117" s="999"/>
      <c r="D117" s="369">
        <v>2019</v>
      </c>
      <c r="E117" s="369">
        <v>2020</v>
      </c>
      <c r="F117" s="369">
        <v>2021</v>
      </c>
      <c r="G117" s="369">
        <v>2022</v>
      </c>
      <c r="H117" s="343"/>
    </row>
    <row r="118" spans="1:9" ht="22.5" customHeight="1" thickBot="1" x14ac:dyDescent="0.3">
      <c r="A118" s="343"/>
      <c r="B118" s="343"/>
      <c r="C118" s="1000"/>
      <c r="D118" s="370" t="s">
        <v>1</v>
      </c>
      <c r="E118" s="370" t="s">
        <v>16</v>
      </c>
      <c r="F118" s="370" t="s">
        <v>16</v>
      </c>
      <c r="G118" s="370" t="s">
        <v>16</v>
      </c>
      <c r="H118" s="343"/>
    </row>
    <row r="119" spans="1:9" ht="15.75" thickBot="1" x14ac:dyDescent="0.3">
      <c r="A119" s="343"/>
      <c r="B119" s="343"/>
      <c r="C119" s="376" t="s">
        <v>50</v>
      </c>
      <c r="D119" s="377"/>
      <c r="E119" s="377"/>
      <c r="F119" s="377"/>
      <c r="G119" s="377"/>
      <c r="H119" s="343"/>
    </row>
    <row r="120" spans="1:9" ht="20.25" customHeight="1" thickBot="1" x14ac:dyDescent="0.3">
      <c r="A120" s="343"/>
      <c r="B120" s="343"/>
      <c r="C120" s="378" t="s">
        <v>51</v>
      </c>
      <c r="D120" s="379"/>
      <c r="E120" s="390"/>
      <c r="F120" s="390"/>
      <c r="G120" s="390"/>
      <c r="H120" s="343"/>
    </row>
    <row r="121" spans="1:9" ht="15.75" customHeight="1" thickBot="1" x14ac:dyDescent="0.3">
      <c r="A121" s="343"/>
      <c r="B121" s="343"/>
      <c r="C121" s="378" t="s">
        <v>52</v>
      </c>
      <c r="D121" s="379"/>
      <c r="E121" s="390"/>
      <c r="F121" s="390"/>
      <c r="G121" s="390"/>
      <c r="H121" s="343"/>
      <c r="I121" s="56"/>
    </row>
    <row r="122" spans="1:9" ht="15.75" customHeight="1" thickBot="1" x14ac:dyDescent="0.3">
      <c r="A122" s="343"/>
      <c r="B122" s="343"/>
      <c r="C122" s="376" t="s">
        <v>53</v>
      </c>
      <c r="D122" s="377"/>
      <c r="E122" s="377"/>
      <c r="F122" s="377"/>
      <c r="G122" s="377"/>
      <c r="H122" s="343"/>
    </row>
    <row r="123" spans="1:9" ht="15.75" thickBot="1" x14ac:dyDescent="0.3">
      <c r="A123" s="343"/>
      <c r="B123" s="343"/>
      <c r="C123" s="378" t="s">
        <v>51</v>
      </c>
      <c r="D123" s="379"/>
      <c r="E123" s="377"/>
      <c r="F123" s="377"/>
      <c r="G123" s="377"/>
      <c r="H123" s="343"/>
    </row>
    <row r="124" spans="1:9" ht="15.75" customHeight="1" thickBot="1" x14ac:dyDescent="0.3">
      <c r="A124" s="343"/>
      <c r="B124" s="343"/>
      <c r="C124" s="378" t="s">
        <v>52</v>
      </c>
      <c r="D124" s="379"/>
      <c r="E124" s="377"/>
      <c r="F124" s="377"/>
      <c r="G124" s="377"/>
      <c r="H124" s="343"/>
    </row>
    <row r="125" spans="1:9" ht="32.25" customHeight="1" thickBot="1" x14ac:dyDescent="0.3">
      <c r="A125" s="343"/>
      <c r="B125" s="343"/>
      <c r="C125" s="376" t="s">
        <v>54</v>
      </c>
      <c r="D125" s="397">
        <f>D126+D127</f>
        <v>1600</v>
      </c>
      <c r="E125" s="397">
        <f>E126+E127</f>
        <v>1650</v>
      </c>
      <c r="F125" s="397">
        <f>F126+F127</f>
        <v>1700</v>
      </c>
      <c r="G125" s="397">
        <f>G126+G127</f>
        <v>1750</v>
      </c>
      <c r="H125" s="343"/>
    </row>
    <row r="126" spans="1:9" ht="32.25" customHeight="1" thickBot="1" x14ac:dyDescent="0.3">
      <c r="A126" s="343"/>
      <c r="B126" s="343"/>
      <c r="C126" s="378" t="s">
        <v>51</v>
      </c>
      <c r="D126" s="398">
        <v>1600</v>
      </c>
      <c r="E126" s="398">
        <v>1650</v>
      </c>
      <c r="F126" s="398">
        <v>1700</v>
      </c>
      <c r="G126" s="398">
        <v>1750</v>
      </c>
      <c r="H126" s="343"/>
    </row>
    <row r="127" spans="1:9" ht="15.75" thickBot="1" x14ac:dyDescent="0.3">
      <c r="A127" s="343"/>
      <c r="B127" s="343"/>
      <c r="C127" s="378" t="s">
        <v>52</v>
      </c>
      <c r="D127" s="379"/>
      <c r="E127" s="377"/>
      <c r="F127" s="377"/>
      <c r="G127" s="377"/>
      <c r="H127" s="343"/>
    </row>
    <row r="128" spans="1:9" ht="30.75" thickBot="1" x14ac:dyDescent="0.3">
      <c r="A128" s="343"/>
      <c r="B128" s="343"/>
      <c r="C128" s="376" t="s">
        <v>55</v>
      </c>
      <c r="D128" s="379"/>
      <c r="E128" s="377"/>
      <c r="F128" s="377"/>
      <c r="G128" s="377"/>
      <c r="H128" s="343"/>
    </row>
    <row r="129" spans="1:9" ht="15.75" thickBot="1" x14ac:dyDescent="0.3">
      <c r="A129" s="343"/>
      <c r="B129" s="343"/>
      <c r="C129" s="378" t="s">
        <v>51</v>
      </c>
      <c r="D129" s="379"/>
      <c r="E129" s="377"/>
      <c r="F129" s="377"/>
      <c r="G129" s="377"/>
      <c r="H129" s="343"/>
    </row>
    <row r="130" spans="1:9" ht="15.75" thickBot="1" x14ac:dyDescent="0.3">
      <c r="A130" s="343"/>
      <c r="B130" s="343"/>
      <c r="C130" s="378" t="s">
        <v>52</v>
      </c>
      <c r="D130" s="379"/>
      <c r="E130" s="377"/>
      <c r="F130" s="377"/>
      <c r="G130" s="377"/>
      <c r="H130" s="343"/>
    </row>
    <row r="131" spans="1:9" ht="30.75" thickBot="1" x14ac:dyDescent="0.3">
      <c r="A131" s="343"/>
      <c r="B131" s="343"/>
      <c r="C131" s="376" t="s">
        <v>56</v>
      </c>
      <c r="D131" s="379"/>
      <c r="E131" s="377"/>
      <c r="F131" s="377"/>
      <c r="G131" s="377"/>
      <c r="H131" s="343"/>
    </row>
    <row r="132" spans="1:9" ht="15.75" thickBot="1" x14ac:dyDescent="0.3">
      <c r="A132" s="343"/>
      <c r="B132" s="343"/>
      <c r="C132" s="378" t="s">
        <v>51</v>
      </c>
      <c r="D132" s="379"/>
      <c r="E132" s="377"/>
      <c r="F132" s="377"/>
      <c r="G132" s="377"/>
      <c r="H132" s="343"/>
    </row>
    <row r="133" spans="1:9" ht="15.75" thickBot="1" x14ac:dyDescent="0.3">
      <c r="A133" s="343"/>
      <c r="B133" s="343"/>
      <c r="C133" s="378" t="s">
        <v>52</v>
      </c>
      <c r="D133" s="379"/>
      <c r="E133" s="377"/>
      <c r="F133" s="377"/>
      <c r="G133" s="377"/>
      <c r="H133" s="343"/>
    </row>
    <row r="134" spans="1:9" ht="30.75" thickBot="1" x14ac:dyDescent="0.3">
      <c r="A134" s="343"/>
      <c r="B134" s="343"/>
      <c r="C134" s="376" t="s">
        <v>57</v>
      </c>
      <c r="D134" s="379">
        <v>0</v>
      </c>
      <c r="E134" s="377">
        <v>0</v>
      </c>
      <c r="F134" s="377">
        <v>0</v>
      </c>
      <c r="G134" s="377">
        <v>0</v>
      </c>
      <c r="H134" s="343"/>
    </row>
    <row r="135" spans="1:9" ht="31.5" customHeight="1" thickBot="1" x14ac:dyDescent="0.3">
      <c r="A135" s="343"/>
      <c r="B135" s="343"/>
      <c r="C135" s="378" t="s">
        <v>51</v>
      </c>
      <c r="D135" s="379"/>
      <c r="E135" s="377"/>
      <c r="F135" s="377"/>
      <c r="G135" s="377"/>
      <c r="H135" s="343"/>
    </row>
    <row r="136" spans="1:9" ht="15.75" thickBot="1" x14ac:dyDescent="0.3">
      <c r="A136" s="343"/>
      <c r="B136" s="343"/>
      <c r="C136" s="378" t="s">
        <v>52</v>
      </c>
      <c r="D136" s="379"/>
      <c r="E136" s="377"/>
      <c r="F136" s="377"/>
      <c r="G136" s="377"/>
      <c r="H136" s="343"/>
    </row>
    <row r="137" spans="1:9" ht="18" customHeight="1" thickBot="1" x14ac:dyDescent="0.3">
      <c r="A137" s="343"/>
      <c r="B137" s="343"/>
      <c r="C137" s="376" t="s">
        <v>58</v>
      </c>
      <c r="D137" s="379"/>
      <c r="E137" s="377"/>
      <c r="F137" s="377"/>
      <c r="G137" s="377"/>
      <c r="H137" s="343"/>
    </row>
    <row r="138" spans="1:9" ht="30.75" customHeight="1" thickBot="1" x14ac:dyDescent="0.3">
      <c r="A138" s="343"/>
      <c r="B138" s="343"/>
      <c r="C138" s="378" t="s">
        <v>51</v>
      </c>
      <c r="D138" s="379"/>
      <c r="E138" s="377"/>
      <c r="F138" s="377"/>
      <c r="G138" s="377"/>
      <c r="H138" s="343"/>
    </row>
    <row r="139" spans="1:9" ht="30" customHeight="1" thickBot="1" x14ac:dyDescent="0.3">
      <c r="A139" s="343"/>
      <c r="B139" s="343"/>
      <c r="C139" s="381" t="s">
        <v>52</v>
      </c>
      <c r="D139" s="379"/>
      <c r="E139" s="377"/>
      <c r="F139" s="377"/>
      <c r="G139" s="377"/>
      <c r="H139" s="343"/>
    </row>
    <row r="140" spans="1:9" ht="30.75" thickBot="1" x14ac:dyDescent="0.3">
      <c r="A140" s="343"/>
      <c r="B140" s="343"/>
      <c r="C140" s="393" t="s">
        <v>74</v>
      </c>
      <c r="D140" s="379">
        <f>D137+D134+D131+D128+D125+D122+D119</f>
        <v>1600</v>
      </c>
      <c r="E140" s="379">
        <f>E137+E134+E131+E128+E125+E122+E119</f>
        <v>1650</v>
      </c>
      <c r="F140" s="379">
        <f>F137+F134+F131+F128+F125+F122+F119</f>
        <v>1700</v>
      </c>
      <c r="G140" s="379">
        <f>G137+G134+G131+G128+G125+G122+G119</f>
        <v>1750</v>
      </c>
      <c r="H140" s="343"/>
    </row>
    <row r="141" spans="1:9" ht="15.75" thickBot="1" x14ac:dyDescent="0.3">
      <c r="A141" s="343"/>
      <c r="B141" s="343"/>
      <c r="C141" s="384" t="s">
        <v>60</v>
      </c>
      <c r="D141" s="385">
        <f>IF(D140-D111=0,0,"Error")</f>
        <v>0</v>
      </c>
      <c r="E141" s="385">
        <f>IF(E140-E111=0,0,"Error")</f>
        <v>0</v>
      </c>
      <c r="F141" s="385">
        <f>IF(F140-F111=0,0,"Error")</f>
        <v>0</v>
      </c>
      <c r="G141" s="386">
        <f>IF(G140-G111=0,0,"Error")</f>
        <v>0</v>
      </c>
      <c r="H141" s="343"/>
    </row>
    <row r="142" spans="1:9" ht="47.25" customHeight="1" thickBot="1" x14ac:dyDescent="0.3">
      <c r="A142" s="343"/>
      <c r="B142" s="343"/>
      <c r="C142" s="387" t="s">
        <v>75</v>
      </c>
      <c r="D142" s="991" t="s">
        <v>426</v>
      </c>
      <c r="E142" s="992"/>
      <c r="F142" s="1020"/>
      <c r="G142" s="399" t="s">
        <v>427</v>
      </c>
      <c r="H142" s="343"/>
      <c r="I142" s="56"/>
    </row>
    <row r="143" spans="1:9" ht="46.5" customHeight="1" thickBot="1" x14ac:dyDescent="0.3">
      <c r="A143" s="343"/>
      <c r="B143" s="343"/>
      <c r="C143" s="368" t="s">
        <v>38</v>
      </c>
      <c r="D143" s="984" t="s">
        <v>428</v>
      </c>
      <c r="E143" s="985"/>
      <c r="F143" s="985"/>
      <c r="G143" s="1021"/>
      <c r="H143" s="343"/>
    </row>
    <row r="144" spans="1:9" ht="15.75" thickBot="1" x14ac:dyDescent="0.3">
      <c r="A144" s="343"/>
      <c r="B144" s="343"/>
      <c r="C144" s="368" t="s">
        <v>40</v>
      </c>
      <c r="D144" s="996" t="s">
        <v>415</v>
      </c>
      <c r="E144" s="997"/>
      <c r="F144" s="997"/>
      <c r="G144" s="998"/>
      <c r="H144" s="343"/>
    </row>
    <row r="145" spans="1:8" ht="45.75" customHeight="1" x14ac:dyDescent="0.25">
      <c r="A145" s="343"/>
      <c r="B145" s="343"/>
      <c r="C145" s="999"/>
      <c r="D145" s="369">
        <v>2020</v>
      </c>
      <c r="E145" s="369">
        <v>2021</v>
      </c>
      <c r="F145" s="369">
        <v>2022</v>
      </c>
      <c r="G145" s="369">
        <v>2023</v>
      </c>
      <c r="H145" s="343"/>
    </row>
    <row r="146" spans="1:8" ht="20.25" customHeight="1" thickBot="1" x14ac:dyDescent="0.3">
      <c r="A146" s="343"/>
      <c r="B146" s="343"/>
      <c r="C146" s="1000"/>
      <c r="D146" s="370" t="s">
        <v>1</v>
      </c>
      <c r="E146" s="370" t="s">
        <v>16</v>
      </c>
      <c r="F146" s="370" t="s">
        <v>16</v>
      </c>
      <c r="G146" s="370" t="s">
        <v>16</v>
      </c>
      <c r="H146" s="343"/>
    </row>
    <row r="147" spans="1:8" ht="18.75" customHeight="1" thickBot="1" x14ac:dyDescent="0.3">
      <c r="A147" s="343"/>
      <c r="B147" s="343"/>
      <c r="C147" s="368" t="s">
        <v>42</v>
      </c>
      <c r="D147" s="400">
        <v>4230</v>
      </c>
      <c r="E147" s="373">
        <v>7500</v>
      </c>
      <c r="F147" s="373">
        <v>7700</v>
      </c>
      <c r="G147" s="396">
        <v>7800</v>
      </c>
      <c r="H147" s="343"/>
    </row>
    <row r="148" spans="1:8" ht="17.25" customHeight="1" thickBot="1" x14ac:dyDescent="0.3">
      <c r="A148" s="343"/>
      <c r="B148" s="343"/>
      <c r="C148" s="368" t="s">
        <v>43</v>
      </c>
      <c r="D148" s="373">
        <v>212412</v>
      </c>
      <c r="E148" s="373">
        <v>201350</v>
      </c>
      <c r="F148" s="373">
        <v>201350</v>
      </c>
      <c r="G148" s="373">
        <v>201350</v>
      </c>
      <c r="H148" s="343"/>
    </row>
    <row r="149" spans="1:8" ht="18.75" customHeight="1" thickBot="1" x14ac:dyDescent="0.3">
      <c r="A149" s="343"/>
      <c r="B149" s="343"/>
      <c r="C149" s="368" t="s">
        <v>44</v>
      </c>
      <c r="D149" s="373">
        <f>D148/D147</f>
        <v>50.215602836879434</v>
      </c>
      <c r="E149" s="373">
        <f>E148/E147</f>
        <v>26.846666666666668</v>
      </c>
      <c r="F149" s="373">
        <f>F148/F147</f>
        <v>26.149350649350648</v>
      </c>
      <c r="G149" s="373">
        <f>G148/G147</f>
        <v>25.814102564102566</v>
      </c>
      <c r="H149" s="343"/>
    </row>
    <row r="150" spans="1:8" ht="32.25" customHeight="1" thickBot="1" x14ac:dyDescent="0.3">
      <c r="A150" s="343"/>
      <c r="B150" s="343"/>
      <c r="C150" s="368" t="s">
        <v>45</v>
      </c>
      <c r="D150" s="374"/>
      <c r="E150" s="375">
        <f t="shared" ref="E150:G152" si="3">E147/D147-1</f>
        <v>0.77304964539007082</v>
      </c>
      <c r="F150" s="375">
        <f t="shared" si="3"/>
        <v>2.6666666666666616E-2</v>
      </c>
      <c r="G150" s="375">
        <f t="shared" si="3"/>
        <v>1.298701298701288E-2</v>
      </c>
      <c r="H150" s="343"/>
    </row>
    <row r="151" spans="1:8" ht="28.5" customHeight="1" thickBot="1" x14ac:dyDescent="0.3">
      <c r="A151" s="343"/>
      <c r="B151" s="343"/>
      <c r="C151" s="368" t="s">
        <v>47</v>
      </c>
      <c r="D151" s="374"/>
      <c r="E151" s="375">
        <f t="shared" si="3"/>
        <v>-5.2078037022390444E-2</v>
      </c>
      <c r="F151" s="375">
        <f t="shared" si="3"/>
        <v>0</v>
      </c>
      <c r="G151" s="375">
        <f t="shared" si="3"/>
        <v>0</v>
      </c>
      <c r="H151" s="343"/>
    </row>
    <row r="152" spans="1:8" ht="46.5" customHeight="1" thickBot="1" x14ac:dyDescent="0.3">
      <c r="A152" s="343"/>
      <c r="B152" s="343"/>
      <c r="C152" s="368" t="s">
        <v>48</v>
      </c>
      <c r="D152" s="374"/>
      <c r="E152" s="375">
        <f t="shared" si="3"/>
        <v>-0.46537201288062824</v>
      </c>
      <c r="F152" s="375">
        <f t="shared" si="3"/>
        <v>-2.5974025974026094E-2</v>
      </c>
      <c r="G152" s="375">
        <f t="shared" si="3"/>
        <v>-1.2820512820512664E-2</v>
      </c>
      <c r="H152" s="343"/>
    </row>
    <row r="153" spans="1:8" ht="15.75" thickBot="1" x14ac:dyDescent="0.3">
      <c r="A153" s="343"/>
      <c r="B153" s="343"/>
      <c r="C153" s="1017" t="s">
        <v>429</v>
      </c>
      <c r="D153" s="1018"/>
      <c r="E153" s="1018"/>
      <c r="F153" s="1018"/>
      <c r="G153" s="1019"/>
      <c r="H153" s="343"/>
    </row>
    <row r="154" spans="1:8" x14ac:dyDescent="0.25">
      <c r="A154" s="343"/>
      <c r="B154" s="343"/>
      <c r="C154" s="999"/>
      <c r="D154" s="369">
        <v>2020</v>
      </c>
      <c r="E154" s="369">
        <v>2021</v>
      </c>
      <c r="F154" s="369">
        <v>2022</v>
      </c>
      <c r="G154" s="369">
        <v>2023</v>
      </c>
      <c r="H154" s="343"/>
    </row>
    <row r="155" spans="1:8" ht="15.75" thickBot="1" x14ac:dyDescent="0.3">
      <c r="A155" s="343"/>
      <c r="B155" s="343"/>
      <c r="C155" s="1000"/>
      <c r="D155" s="370" t="s">
        <v>1</v>
      </c>
      <c r="E155" s="370" t="s">
        <v>16</v>
      </c>
      <c r="F155" s="370" t="s">
        <v>16</v>
      </c>
      <c r="G155" s="370" t="s">
        <v>16</v>
      </c>
      <c r="H155" s="343"/>
    </row>
    <row r="156" spans="1:8" ht="16.5" customHeight="1" thickBot="1" x14ac:dyDescent="0.3">
      <c r="A156" s="343"/>
      <c r="B156" s="343"/>
      <c r="C156" s="376" t="s">
        <v>50</v>
      </c>
      <c r="D156" s="377">
        <f>D157+D158</f>
        <v>182000</v>
      </c>
      <c r="E156" s="377">
        <f>E157+E158</f>
        <v>172850</v>
      </c>
      <c r="F156" s="377">
        <f>F157+F158</f>
        <v>172850</v>
      </c>
      <c r="G156" s="377">
        <f>G157+G158</f>
        <v>172850</v>
      </c>
      <c r="H156" s="343"/>
    </row>
    <row r="157" spans="1:8" ht="15.75" thickBot="1" x14ac:dyDescent="0.3">
      <c r="A157" s="343"/>
      <c r="B157" s="343"/>
      <c r="C157" s="378" t="s">
        <v>51</v>
      </c>
      <c r="D157" s="379">
        <v>182000</v>
      </c>
      <c r="E157" s="377">
        <v>172850</v>
      </c>
      <c r="F157" s="377">
        <v>172850</v>
      </c>
      <c r="G157" s="377">
        <v>172850</v>
      </c>
      <c r="H157" s="343"/>
    </row>
    <row r="158" spans="1:8" ht="17.25" customHeight="1" thickBot="1" x14ac:dyDescent="0.3">
      <c r="A158" s="343"/>
      <c r="B158" s="343"/>
      <c r="C158" s="378" t="s">
        <v>52</v>
      </c>
      <c r="D158" s="379"/>
      <c r="E158" s="390"/>
      <c r="F158" s="390"/>
      <c r="G158" s="390"/>
      <c r="H158" s="343"/>
    </row>
    <row r="159" spans="1:8" ht="45.75" thickBot="1" x14ac:dyDescent="0.3">
      <c r="A159" s="343"/>
      <c r="B159" s="343"/>
      <c r="C159" s="376" t="s">
        <v>53</v>
      </c>
      <c r="D159" s="377">
        <f>D160+D161</f>
        <v>30412</v>
      </c>
      <c r="E159" s="377">
        <f>E160+E161</f>
        <v>28500</v>
      </c>
      <c r="F159" s="377">
        <f>F160+F161</f>
        <v>28500</v>
      </c>
      <c r="G159" s="377">
        <f>G160+G161</f>
        <v>28500</v>
      </c>
      <c r="H159" s="343"/>
    </row>
    <row r="160" spans="1:8" ht="14.25" customHeight="1" thickBot="1" x14ac:dyDescent="0.3">
      <c r="A160" s="343"/>
      <c r="B160" s="343"/>
      <c r="C160" s="378" t="s">
        <v>51</v>
      </c>
      <c r="D160" s="379">
        <v>30412</v>
      </c>
      <c r="E160" s="377">
        <v>28500</v>
      </c>
      <c r="F160" s="377">
        <v>28500</v>
      </c>
      <c r="G160" s="377">
        <v>28500</v>
      </c>
      <c r="H160" s="343"/>
    </row>
    <row r="161" spans="1:9" ht="17.25" customHeight="1" thickBot="1" x14ac:dyDescent="0.3">
      <c r="A161" s="343"/>
      <c r="B161" s="343"/>
      <c r="C161" s="378" t="s">
        <v>52</v>
      </c>
      <c r="D161" s="379"/>
      <c r="E161" s="377"/>
      <c r="F161" s="377"/>
      <c r="G161" s="377"/>
      <c r="H161" s="343"/>
    </row>
    <row r="162" spans="1:9" ht="15.75" customHeight="1" thickBot="1" x14ac:dyDescent="0.3">
      <c r="A162" s="343"/>
      <c r="B162" s="343"/>
      <c r="C162" s="376" t="s">
        <v>54</v>
      </c>
      <c r="D162" s="397">
        <v>0</v>
      </c>
      <c r="E162" s="398">
        <v>0</v>
      </c>
      <c r="F162" s="398">
        <v>0</v>
      </c>
      <c r="G162" s="398">
        <v>0</v>
      </c>
      <c r="H162" s="343"/>
    </row>
    <row r="163" spans="1:9" ht="15.75" thickBot="1" x14ac:dyDescent="0.3">
      <c r="A163" s="343"/>
      <c r="B163" s="343"/>
      <c r="C163" s="378" t="s">
        <v>51</v>
      </c>
      <c r="D163" s="379"/>
      <c r="E163" s="377"/>
      <c r="F163" s="377"/>
      <c r="G163" s="377"/>
      <c r="H163" s="343"/>
    </row>
    <row r="164" spans="1:9" ht="15.75" customHeight="1" thickBot="1" x14ac:dyDescent="0.3">
      <c r="A164" s="343"/>
      <c r="B164" s="343"/>
      <c r="C164" s="378" t="s">
        <v>52</v>
      </c>
      <c r="D164" s="379"/>
      <c r="E164" s="377"/>
      <c r="F164" s="377"/>
      <c r="G164" s="377"/>
      <c r="H164" s="343"/>
    </row>
    <row r="165" spans="1:9" ht="30.75" thickBot="1" x14ac:dyDescent="0.3">
      <c r="A165" s="343"/>
      <c r="B165" s="343"/>
      <c r="C165" s="376" t="s">
        <v>55</v>
      </c>
      <c r="D165" s="379"/>
      <c r="E165" s="377"/>
      <c r="F165" s="377"/>
      <c r="G165" s="377"/>
      <c r="H165" s="343"/>
      <c r="I165" s="56"/>
    </row>
    <row r="166" spans="1:9" ht="15.75" thickBot="1" x14ac:dyDescent="0.3">
      <c r="A166" s="343"/>
      <c r="B166" s="343"/>
      <c r="C166" s="378" t="s">
        <v>51</v>
      </c>
      <c r="D166" s="379"/>
      <c r="E166" s="377"/>
      <c r="F166" s="377"/>
      <c r="G166" s="377"/>
      <c r="H166" s="343"/>
    </row>
    <row r="167" spans="1:9" ht="15.75" thickBot="1" x14ac:dyDescent="0.3">
      <c r="A167" s="343"/>
      <c r="B167" s="343"/>
      <c r="C167" s="378" t="s">
        <v>52</v>
      </c>
      <c r="D167" s="379"/>
      <c r="E167" s="377"/>
      <c r="F167" s="377"/>
      <c r="G167" s="377"/>
      <c r="H167" s="343"/>
    </row>
    <row r="168" spans="1:9" ht="32.25" customHeight="1" thickBot="1" x14ac:dyDescent="0.3">
      <c r="A168" s="343"/>
      <c r="B168" s="343"/>
      <c r="C168" s="376" t="s">
        <v>56</v>
      </c>
      <c r="D168" s="379"/>
      <c r="E168" s="377"/>
      <c r="F168" s="377"/>
      <c r="G168" s="377"/>
      <c r="H168" s="343"/>
    </row>
    <row r="169" spans="1:9" ht="46.5" customHeight="1" thickBot="1" x14ac:dyDescent="0.3">
      <c r="A169" s="343"/>
      <c r="B169" s="343"/>
      <c r="C169" s="378" t="s">
        <v>51</v>
      </c>
      <c r="D169" s="379"/>
      <c r="E169" s="377"/>
      <c r="F169" s="377"/>
      <c r="G169" s="377"/>
      <c r="H169" s="343"/>
    </row>
    <row r="170" spans="1:9" ht="43.5" customHeight="1" thickBot="1" x14ac:dyDescent="0.3">
      <c r="A170" s="343"/>
      <c r="B170" s="343"/>
      <c r="C170" s="378" t="s">
        <v>52</v>
      </c>
      <c r="D170" s="379"/>
      <c r="E170" s="377"/>
      <c r="F170" s="377"/>
      <c r="G170" s="377"/>
      <c r="H170" s="343"/>
    </row>
    <row r="171" spans="1:9" ht="30" customHeight="1" thickBot="1" x14ac:dyDescent="0.3">
      <c r="A171" s="343"/>
      <c r="B171" s="343"/>
      <c r="C171" s="376" t="s">
        <v>57</v>
      </c>
      <c r="D171" s="379">
        <v>0</v>
      </c>
      <c r="E171" s="377">
        <v>0</v>
      </c>
      <c r="F171" s="377">
        <v>0</v>
      </c>
      <c r="G171" s="377">
        <v>0</v>
      </c>
      <c r="H171" s="343"/>
    </row>
    <row r="172" spans="1:9" ht="31.5" customHeight="1" thickBot="1" x14ac:dyDescent="0.3">
      <c r="A172" s="343"/>
      <c r="B172" s="343"/>
      <c r="C172" s="378" t="s">
        <v>51</v>
      </c>
      <c r="D172" s="379"/>
      <c r="E172" s="377"/>
      <c r="F172" s="377"/>
      <c r="G172" s="377"/>
      <c r="H172" s="343"/>
    </row>
    <row r="173" spans="1:9" ht="15.75" thickBot="1" x14ac:dyDescent="0.3">
      <c r="A173" s="343"/>
      <c r="B173" s="343"/>
      <c r="C173" s="378" t="s">
        <v>52</v>
      </c>
      <c r="D173" s="379"/>
      <c r="E173" s="377"/>
      <c r="F173" s="377"/>
      <c r="G173" s="377"/>
      <c r="H173" s="343"/>
    </row>
    <row r="174" spans="1:9" ht="45.75" thickBot="1" x14ac:dyDescent="0.3">
      <c r="A174" s="343"/>
      <c r="B174" s="343"/>
      <c r="C174" s="376" t="s">
        <v>58</v>
      </c>
      <c r="D174" s="379"/>
      <c r="E174" s="377"/>
      <c r="F174" s="377"/>
      <c r="G174" s="377"/>
      <c r="H174" s="343"/>
    </row>
    <row r="175" spans="1:9" ht="15.75" thickBot="1" x14ac:dyDescent="0.3">
      <c r="A175" s="343"/>
      <c r="B175" s="343"/>
      <c r="C175" s="378" t="s">
        <v>51</v>
      </c>
      <c r="D175" s="379"/>
      <c r="E175" s="377"/>
      <c r="F175" s="377"/>
      <c r="G175" s="377"/>
      <c r="H175" s="343"/>
    </row>
    <row r="176" spans="1:9" ht="15.75" thickBot="1" x14ac:dyDescent="0.3">
      <c r="A176" s="343"/>
      <c r="B176" s="343"/>
      <c r="C176" s="381" t="s">
        <v>52</v>
      </c>
      <c r="D176" s="379"/>
      <c r="E176" s="377"/>
      <c r="F176" s="377"/>
      <c r="G176" s="377"/>
      <c r="H176" s="343"/>
    </row>
    <row r="177" spans="1:9" ht="30" customHeight="1" thickBot="1" x14ac:dyDescent="0.3">
      <c r="A177" s="343"/>
      <c r="B177" s="343"/>
      <c r="C177" s="393" t="s">
        <v>81</v>
      </c>
      <c r="D177" s="379">
        <f>D174+D171+D168+D165+D162+D159+D156</f>
        <v>212412</v>
      </c>
      <c r="E177" s="379">
        <f>E174+E171+E168+E165+E162+E159+E156</f>
        <v>201350</v>
      </c>
      <c r="F177" s="379">
        <f>F174+F171+F168+F165+F162+F159+F156</f>
        <v>201350</v>
      </c>
      <c r="G177" s="379">
        <f>G174+G171+G168+G165+G162+G159+G156</f>
        <v>201350</v>
      </c>
      <c r="H177" s="343"/>
    </row>
    <row r="178" spans="1:9" ht="39" customHeight="1" thickBot="1" x14ac:dyDescent="0.3">
      <c r="A178" s="343"/>
      <c r="B178" s="343"/>
      <c r="C178" s="384" t="s">
        <v>60</v>
      </c>
      <c r="D178" s="386">
        <f>IF(D177-D148=0,0,"Error")</f>
        <v>0</v>
      </c>
      <c r="E178" s="386">
        <f>IF(E177-E148=0,0,"Error")</f>
        <v>0</v>
      </c>
      <c r="F178" s="386">
        <f>IF(F177-F148=0,0,"Error")</f>
        <v>0</v>
      </c>
      <c r="G178" s="386">
        <f>IF(G177-G148=0,0,"Error")</f>
        <v>0</v>
      </c>
      <c r="H178" s="343"/>
    </row>
    <row r="179" spans="1:9" ht="36" customHeight="1" thickBot="1" x14ac:dyDescent="0.3">
      <c r="A179" s="343"/>
      <c r="B179" s="343"/>
      <c r="C179" s="401" t="s">
        <v>179</v>
      </c>
      <c r="D179" s="1022" t="s">
        <v>430</v>
      </c>
      <c r="E179" s="1023"/>
      <c r="F179" s="1024"/>
      <c r="G179" s="367" t="s">
        <v>431</v>
      </c>
      <c r="H179" s="343"/>
    </row>
    <row r="180" spans="1:9" ht="30.75" thickBot="1" x14ac:dyDescent="0.3">
      <c r="A180" s="343"/>
      <c r="B180" s="343"/>
      <c r="C180" s="368" t="s">
        <v>38</v>
      </c>
      <c r="D180" s="1015" t="s">
        <v>432</v>
      </c>
      <c r="E180" s="1025"/>
      <c r="F180" s="1025"/>
      <c r="G180" s="1021"/>
      <c r="H180" s="343"/>
    </row>
    <row r="181" spans="1:9" ht="34.5" customHeight="1" thickBot="1" x14ac:dyDescent="0.3">
      <c r="A181" s="343"/>
      <c r="B181" s="343"/>
      <c r="C181" s="368" t="s">
        <v>40</v>
      </c>
      <c r="D181" s="996" t="s">
        <v>415</v>
      </c>
      <c r="E181" s="997"/>
      <c r="F181" s="997"/>
      <c r="G181" s="998"/>
      <c r="H181" s="343"/>
    </row>
    <row r="182" spans="1:9" ht="31.5" customHeight="1" x14ac:dyDescent="0.25">
      <c r="A182" s="343"/>
      <c r="B182" s="343"/>
      <c r="C182" s="999"/>
      <c r="D182" s="369">
        <v>2020</v>
      </c>
      <c r="E182" s="369">
        <v>2021</v>
      </c>
      <c r="F182" s="369">
        <v>2022</v>
      </c>
      <c r="G182" s="369">
        <v>2023</v>
      </c>
      <c r="H182" s="343"/>
    </row>
    <row r="183" spans="1:9" ht="15.75" thickBot="1" x14ac:dyDescent="0.3">
      <c r="A183" s="343"/>
      <c r="B183" s="343"/>
      <c r="C183" s="1000"/>
      <c r="D183" s="370" t="s">
        <v>1</v>
      </c>
      <c r="E183" s="370" t="s">
        <v>16</v>
      </c>
      <c r="F183" s="370" t="s">
        <v>16</v>
      </c>
      <c r="G183" s="370" t="s">
        <v>16</v>
      </c>
      <c r="H183" s="343"/>
    </row>
    <row r="184" spans="1:9" ht="15.75" thickBot="1" x14ac:dyDescent="0.3">
      <c r="A184" s="343"/>
      <c r="B184" s="343"/>
      <c r="C184" s="368" t="s">
        <v>42</v>
      </c>
      <c r="D184" s="373">
        <v>72000</v>
      </c>
      <c r="E184" s="373">
        <v>73000</v>
      </c>
      <c r="F184" s="396">
        <v>74000</v>
      </c>
      <c r="G184" s="396">
        <v>75000</v>
      </c>
      <c r="H184" s="343"/>
    </row>
    <row r="185" spans="1:9" ht="49.5" customHeight="1" thickBot="1" x14ac:dyDescent="0.3">
      <c r="A185" s="343"/>
      <c r="B185" s="343"/>
      <c r="C185" s="368" t="s">
        <v>43</v>
      </c>
      <c r="D185" s="373">
        <v>36127.980000000003</v>
      </c>
      <c r="E185" s="389">
        <v>32540</v>
      </c>
      <c r="F185" s="389">
        <v>31720</v>
      </c>
      <c r="G185" s="389">
        <v>31720</v>
      </c>
      <c r="H185" s="343"/>
    </row>
    <row r="186" spans="1:9" ht="30.75" thickBot="1" x14ac:dyDescent="0.3">
      <c r="A186" s="343"/>
      <c r="B186" s="343"/>
      <c r="C186" s="368" t="s">
        <v>44</v>
      </c>
      <c r="D186" s="373">
        <v>0</v>
      </c>
      <c r="E186" s="373">
        <f>E185/E184</f>
        <v>0.44575342465753426</v>
      </c>
      <c r="F186" s="373">
        <f>F185/F184</f>
        <v>0.42864864864864866</v>
      </c>
      <c r="G186" s="373">
        <f>G185/G184</f>
        <v>0.42293333333333333</v>
      </c>
      <c r="H186" s="343"/>
      <c r="I186" s="56"/>
    </row>
    <row r="187" spans="1:9" ht="18.75" customHeight="1" thickBot="1" x14ac:dyDescent="0.3">
      <c r="A187" s="343"/>
      <c r="B187" s="343"/>
      <c r="C187" s="368" t="s">
        <v>45</v>
      </c>
      <c r="D187" s="374"/>
      <c r="E187" s="375">
        <f t="shared" ref="E187:G189" si="4">E184/D184-1</f>
        <v>1.388888888888884E-2</v>
      </c>
      <c r="F187" s="375">
        <f t="shared" si="4"/>
        <v>1.3698630136986356E-2</v>
      </c>
      <c r="G187" s="375">
        <f t="shared" si="4"/>
        <v>1.3513513513513598E-2</v>
      </c>
      <c r="H187" s="343"/>
    </row>
    <row r="188" spans="1:9" ht="30.75" thickBot="1" x14ac:dyDescent="0.3">
      <c r="A188" s="343"/>
      <c r="B188" s="343"/>
      <c r="C188" s="368" t="s">
        <v>47</v>
      </c>
      <c r="D188" s="374"/>
      <c r="E188" s="375">
        <f t="shared" si="4"/>
        <v>-9.9313053206960489E-2</v>
      </c>
      <c r="F188" s="375">
        <f t="shared" si="4"/>
        <v>-2.5199754148739983E-2</v>
      </c>
      <c r="G188" s="375">
        <f t="shared" si="4"/>
        <v>0</v>
      </c>
      <c r="H188" s="343"/>
    </row>
    <row r="189" spans="1:9" ht="17.25" customHeight="1" thickBot="1" x14ac:dyDescent="0.3">
      <c r="A189" s="343"/>
      <c r="B189" s="343"/>
      <c r="C189" s="368" t="s">
        <v>48</v>
      </c>
      <c r="D189" s="374"/>
      <c r="E189" s="375" t="e">
        <f t="shared" si="4"/>
        <v>#DIV/0!</v>
      </c>
      <c r="F189" s="375">
        <f t="shared" si="4"/>
        <v>-3.8372730444027336E-2</v>
      </c>
      <c r="G189" s="375">
        <f t="shared" si="4"/>
        <v>-1.3333333333333308E-2</v>
      </c>
      <c r="H189" s="343"/>
    </row>
    <row r="190" spans="1:9" ht="20.25" customHeight="1" thickBot="1" x14ac:dyDescent="0.3">
      <c r="A190" s="343"/>
      <c r="B190" s="343"/>
      <c r="C190" s="1017" t="s">
        <v>433</v>
      </c>
      <c r="D190" s="1018"/>
      <c r="E190" s="1018"/>
      <c r="F190" s="1018"/>
      <c r="G190" s="1019"/>
      <c r="H190" s="343"/>
    </row>
    <row r="191" spans="1:9" ht="16.5" customHeight="1" x14ac:dyDescent="0.25">
      <c r="A191" s="343"/>
      <c r="B191" s="343"/>
      <c r="C191" s="999"/>
      <c r="D191" s="369">
        <v>2020</v>
      </c>
      <c r="E191" s="369">
        <v>2021</v>
      </c>
      <c r="F191" s="369">
        <v>2022</v>
      </c>
      <c r="G191" s="369">
        <v>2023</v>
      </c>
      <c r="H191" s="343"/>
    </row>
    <row r="192" spans="1:9" ht="18.75" customHeight="1" thickBot="1" x14ac:dyDescent="0.3">
      <c r="A192" s="343"/>
      <c r="B192" s="343"/>
      <c r="C192" s="1000"/>
      <c r="D192" s="370" t="s">
        <v>1</v>
      </c>
      <c r="E192" s="370" t="s">
        <v>16</v>
      </c>
      <c r="F192" s="370" t="s">
        <v>16</v>
      </c>
      <c r="G192" s="370" t="s">
        <v>16</v>
      </c>
      <c r="H192" s="343"/>
    </row>
    <row r="193" spans="1:8" ht="18.75" customHeight="1" thickBot="1" x14ac:dyDescent="0.3">
      <c r="A193" s="343"/>
      <c r="B193" s="343"/>
      <c r="C193" s="376" t="s">
        <v>50</v>
      </c>
      <c r="D193" s="377"/>
      <c r="E193" s="377"/>
      <c r="F193" s="377"/>
      <c r="G193" s="377"/>
      <c r="H193" s="343"/>
    </row>
    <row r="194" spans="1:8" ht="18" customHeight="1" thickBot="1" x14ac:dyDescent="0.3">
      <c r="A194" s="343"/>
      <c r="B194" s="343"/>
      <c r="C194" s="378" t="s">
        <v>51</v>
      </c>
      <c r="D194" s="379"/>
      <c r="E194" s="390"/>
      <c r="F194" s="390"/>
      <c r="G194" s="390"/>
      <c r="H194" s="343"/>
    </row>
    <row r="195" spans="1:8" ht="15.75" thickBot="1" x14ac:dyDescent="0.3">
      <c r="A195" s="343"/>
      <c r="B195" s="343"/>
      <c r="C195" s="378" t="s">
        <v>52</v>
      </c>
      <c r="D195" s="379"/>
      <c r="E195" s="390"/>
      <c r="F195" s="390"/>
      <c r="G195" s="390"/>
      <c r="H195" s="343"/>
    </row>
    <row r="196" spans="1:8" ht="45" customHeight="1" thickBot="1" x14ac:dyDescent="0.3">
      <c r="A196" s="343"/>
      <c r="B196" s="343"/>
      <c r="C196" s="376" t="s">
        <v>53</v>
      </c>
      <c r="D196" s="377"/>
      <c r="E196" s="377"/>
      <c r="F196" s="377"/>
      <c r="G196" s="377"/>
      <c r="H196" s="343"/>
    </row>
    <row r="197" spans="1:8" ht="15.75" thickBot="1" x14ac:dyDescent="0.3">
      <c r="A197" s="343"/>
      <c r="B197" s="343"/>
      <c r="C197" s="378" t="s">
        <v>51</v>
      </c>
      <c r="D197" s="379"/>
      <c r="E197" s="377"/>
      <c r="F197" s="377"/>
      <c r="G197" s="377"/>
      <c r="H197" s="343"/>
    </row>
    <row r="198" spans="1:8" ht="15.75" customHeight="1" thickBot="1" x14ac:dyDescent="0.3">
      <c r="A198" s="343"/>
      <c r="B198" s="343"/>
      <c r="C198" s="378" t="s">
        <v>52</v>
      </c>
      <c r="D198" s="379"/>
      <c r="E198" s="377"/>
      <c r="F198" s="377"/>
      <c r="G198" s="377"/>
      <c r="H198" s="343"/>
    </row>
    <row r="199" spans="1:8" ht="27" customHeight="1" thickBot="1" x14ac:dyDescent="0.3">
      <c r="A199" s="343"/>
      <c r="B199" s="343"/>
      <c r="C199" s="376" t="s">
        <v>54</v>
      </c>
      <c r="D199" s="397">
        <f>D200+D201</f>
        <v>36127.980000000003</v>
      </c>
      <c r="E199" s="397">
        <f>E200+E201</f>
        <v>32540</v>
      </c>
      <c r="F199" s="397">
        <f>F200+F201</f>
        <v>31720</v>
      </c>
      <c r="G199" s="397">
        <f>G200+G201</f>
        <v>31720</v>
      </c>
      <c r="H199" s="343"/>
    </row>
    <row r="200" spans="1:8" ht="15" customHeight="1" thickBot="1" x14ac:dyDescent="0.3">
      <c r="A200" s="343"/>
      <c r="B200" s="343"/>
      <c r="C200" s="378" t="s">
        <v>51</v>
      </c>
      <c r="D200" s="379">
        <v>36127.980000000003</v>
      </c>
      <c r="E200" s="391">
        <v>32540</v>
      </c>
      <c r="F200" s="391">
        <v>31720</v>
      </c>
      <c r="G200" s="391">
        <v>31720</v>
      </c>
      <c r="H200" s="343"/>
    </row>
    <row r="201" spans="1:8" ht="20.25" customHeight="1" thickBot="1" x14ac:dyDescent="0.3">
      <c r="A201" s="343"/>
      <c r="B201" s="343"/>
      <c r="C201" s="378" t="s">
        <v>52</v>
      </c>
      <c r="D201" s="379"/>
      <c r="E201" s="377"/>
      <c r="F201" s="392"/>
      <c r="G201" s="392"/>
      <c r="H201" s="343"/>
    </row>
    <row r="202" spans="1:8" ht="25.5" customHeight="1" thickBot="1" x14ac:dyDescent="0.3">
      <c r="A202" s="343"/>
      <c r="B202" s="343"/>
      <c r="C202" s="376" t="s">
        <v>55</v>
      </c>
      <c r="D202" s="379"/>
      <c r="E202" s="377"/>
      <c r="F202" s="392"/>
      <c r="G202" s="392"/>
      <c r="H202" s="343"/>
    </row>
    <row r="203" spans="1:8" ht="18.75" customHeight="1" thickBot="1" x14ac:dyDescent="0.3">
      <c r="A203" s="343"/>
      <c r="B203" s="343"/>
      <c r="C203" s="378" t="s">
        <v>51</v>
      </c>
      <c r="D203" s="379"/>
      <c r="E203" s="377"/>
      <c r="F203" s="392"/>
      <c r="G203" s="392"/>
      <c r="H203" s="343"/>
    </row>
    <row r="204" spans="1:8" ht="23.25" customHeight="1" thickBot="1" x14ac:dyDescent="0.3">
      <c r="A204" s="343"/>
      <c r="B204" s="343"/>
      <c r="C204" s="378" t="s">
        <v>52</v>
      </c>
      <c r="D204" s="379"/>
      <c r="E204" s="377"/>
      <c r="F204" s="392"/>
      <c r="G204" s="392"/>
      <c r="H204" s="343"/>
    </row>
    <row r="205" spans="1:8" ht="25.5" customHeight="1" thickBot="1" x14ac:dyDescent="0.3">
      <c r="A205" s="343"/>
      <c r="B205" s="343"/>
      <c r="C205" s="376" t="s">
        <v>56</v>
      </c>
      <c r="D205" s="379"/>
      <c r="E205" s="377"/>
      <c r="F205" s="392"/>
      <c r="G205" s="392"/>
      <c r="H205" s="343"/>
    </row>
    <row r="206" spans="1:8" ht="21.75" customHeight="1" thickBot="1" x14ac:dyDescent="0.3">
      <c r="A206" s="343"/>
      <c r="B206" s="343"/>
      <c r="C206" s="378" t="s">
        <v>51</v>
      </c>
      <c r="D206" s="379"/>
      <c r="E206" s="377"/>
      <c r="F206" s="392"/>
      <c r="G206" s="392"/>
      <c r="H206" s="343"/>
    </row>
    <row r="207" spans="1:8" ht="14.25" customHeight="1" thickBot="1" x14ac:dyDescent="0.3">
      <c r="A207" s="343"/>
      <c r="B207" s="343"/>
      <c r="C207" s="378" t="s">
        <v>52</v>
      </c>
      <c r="D207" s="379"/>
      <c r="E207" s="377"/>
      <c r="F207" s="392"/>
      <c r="G207" s="392"/>
      <c r="H207" s="343"/>
    </row>
    <row r="208" spans="1:8" ht="13.5" customHeight="1" thickBot="1" x14ac:dyDescent="0.3">
      <c r="A208" s="343"/>
      <c r="B208" s="343"/>
      <c r="C208" s="376" t="s">
        <v>57</v>
      </c>
      <c r="D208" s="379">
        <v>0</v>
      </c>
      <c r="E208" s="377">
        <v>0</v>
      </c>
      <c r="F208" s="392">
        <v>0</v>
      </c>
      <c r="G208" s="392">
        <v>0</v>
      </c>
      <c r="H208" s="343"/>
    </row>
    <row r="209" spans="1:8" ht="15.75" customHeight="1" thickBot="1" x14ac:dyDescent="0.3">
      <c r="A209" s="343"/>
      <c r="B209" s="343"/>
      <c r="C209" s="378" t="s">
        <v>51</v>
      </c>
      <c r="D209" s="379"/>
      <c r="E209" s="377"/>
      <c r="F209" s="392"/>
      <c r="G209" s="392"/>
      <c r="H209" s="343"/>
    </row>
    <row r="210" spans="1:8" ht="30" customHeight="1" thickBot="1" x14ac:dyDescent="0.3">
      <c r="A210" s="343"/>
      <c r="B210" s="343"/>
      <c r="C210" s="378" t="s">
        <v>52</v>
      </c>
      <c r="D210" s="379"/>
      <c r="E210" s="377"/>
      <c r="F210" s="392"/>
      <c r="G210" s="392"/>
      <c r="H210" s="343"/>
    </row>
    <row r="211" spans="1:8" ht="35.25" customHeight="1" thickBot="1" x14ac:dyDescent="0.3">
      <c r="A211" s="343"/>
      <c r="B211" s="343"/>
      <c r="C211" s="376" t="s">
        <v>58</v>
      </c>
      <c r="D211" s="379"/>
      <c r="E211" s="377"/>
      <c r="F211" s="392"/>
      <c r="G211" s="392"/>
      <c r="H211" s="343"/>
    </row>
    <row r="212" spans="1:8" ht="29.25" customHeight="1" thickBot="1" x14ac:dyDescent="0.3">
      <c r="A212" s="343"/>
      <c r="B212" s="343"/>
      <c r="C212" s="378" t="s">
        <v>51</v>
      </c>
      <c r="D212" s="379"/>
      <c r="E212" s="377"/>
      <c r="F212" s="392"/>
      <c r="G212" s="392"/>
      <c r="H212" s="343"/>
    </row>
    <row r="213" spans="1:8" ht="15.75" thickBot="1" x14ac:dyDescent="0.3">
      <c r="A213" s="343"/>
      <c r="B213" s="343"/>
      <c r="C213" s="378" t="s">
        <v>52</v>
      </c>
      <c r="D213" s="379"/>
      <c r="E213" s="377"/>
      <c r="F213" s="392"/>
      <c r="G213" s="392"/>
      <c r="H213" s="343"/>
    </row>
    <row r="214" spans="1:8" ht="30.75" thickBot="1" x14ac:dyDescent="0.3">
      <c r="A214" s="343"/>
      <c r="B214" s="343"/>
      <c r="C214" s="402" t="s">
        <v>184</v>
      </c>
      <c r="D214" s="379">
        <f>D211+D208+D205+D202+D199+D196+D193</f>
        <v>36127.980000000003</v>
      </c>
      <c r="E214" s="394">
        <f>E211+E208+E205+E202+E199+E196+E193</f>
        <v>32540</v>
      </c>
      <c r="F214" s="394">
        <f>F211+F208+F205+F202+F199+F196+F193</f>
        <v>31720</v>
      </c>
      <c r="G214" s="394">
        <f>G211+G208+G205+G202+G199+G196+G193</f>
        <v>31720</v>
      </c>
      <c r="H214" s="343"/>
    </row>
    <row r="215" spans="1:8" ht="15.75" thickBot="1" x14ac:dyDescent="0.3">
      <c r="A215" s="343"/>
      <c r="B215" s="343"/>
      <c r="C215" s="403"/>
      <c r="D215" s="385">
        <f>IF(D214-D185=0,0,"Error")</f>
        <v>0</v>
      </c>
      <c r="E215" s="385">
        <f>IF(E214-E185=0,0,"Error")</f>
        <v>0</v>
      </c>
      <c r="F215" s="385">
        <f>IF(F214-F185=0,0,"Error")</f>
        <v>0</v>
      </c>
      <c r="G215" s="385">
        <f>IF(G214-G185=0,0,"Error")</f>
        <v>0</v>
      </c>
      <c r="H215" s="343"/>
    </row>
    <row r="216" spans="1:8" ht="15.75" thickBot="1" x14ac:dyDescent="0.3">
      <c r="A216" s="343"/>
      <c r="B216" s="343"/>
      <c r="C216" s="987" t="s">
        <v>94</v>
      </c>
      <c r="D216" s="988"/>
      <c r="E216" s="988"/>
      <c r="F216" s="988"/>
      <c r="G216" s="989"/>
      <c r="H216" s="343"/>
    </row>
    <row r="217" spans="1:8" ht="15.75" thickBot="1" x14ac:dyDescent="0.3">
      <c r="A217" s="343"/>
      <c r="B217" s="343"/>
      <c r="C217" s="987" t="s">
        <v>95</v>
      </c>
      <c r="D217" s="988"/>
      <c r="E217" s="988"/>
      <c r="F217" s="988"/>
      <c r="G217" s="989"/>
      <c r="H217" s="343"/>
    </row>
    <row r="218" spans="1:8" ht="44.25" customHeight="1" thickBot="1" x14ac:dyDescent="0.3">
      <c r="A218" s="343"/>
      <c r="B218" s="343"/>
      <c r="C218" s="404" t="s">
        <v>255</v>
      </c>
      <c r="D218" s="1034" t="s">
        <v>434</v>
      </c>
      <c r="E218" s="1035"/>
      <c r="F218" s="1035"/>
      <c r="G218" s="1036"/>
      <c r="H218" s="343"/>
    </row>
    <row r="219" spans="1:8" ht="88.5" customHeight="1" thickBot="1" x14ac:dyDescent="0.3">
      <c r="A219" s="343"/>
      <c r="B219" s="343"/>
      <c r="C219" s="405" t="s">
        <v>97</v>
      </c>
      <c r="D219" s="406" t="s">
        <v>435</v>
      </c>
      <c r="E219" s="407" t="s">
        <v>200</v>
      </c>
      <c r="F219" s="408"/>
      <c r="G219" s="409"/>
      <c r="H219" s="343"/>
    </row>
    <row r="220" spans="1:8" ht="30" customHeight="1" thickBot="1" x14ac:dyDescent="0.3">
      <c r="A220" s="343"/>
      <c r="B220" s="343"/>
      <c r="C220" s="410" t="s">
        <v>38</v>
      </c>
      <c r="D220" s="1037" t="s">
        <v>436</v>
      </c>
      <c r="E220" s="1038"/>
      <c r="F220" s="1038"/>
      <c r="G220" s="1039"/>
      <c r="H220" s="343"/>
    </row>
    <row r="221" spans="1:8" ht="17.25" customHeight="1" thickBot="1" x14ac:dyDescent="0.3">
      <c r="A221" s="343"/>
      <c r="B221" s="343"/>
      <c r="C221" s="410" t="s">
        <v>40</v>
      </c>
      <c r="D221" s="1026" t="s">
        <v>437</v>
      </c>
      <c r="E221" s="1027"/>
      <c r="F221" s="1027"/>
      <c r="G221" s="1028"/>
      <c r="H221" s="343"/>
    </row>
    <row r="222" spans="1:8" ht="35.25" customHeight="1" x14ac:dyDescent="0.25">
      <c r="A222" s="343"/>
      <c r="B222" s="343"/>
      <c r="C222" s="1029"/>
      <c r="D222" s="369">
        <v>2020</v>
      </c>
      <c r="E222" s="369">
        <v>2021</v>
      </c>
      <c r="F222" s="369">
        <v>2022</v>
      </c>
      <c r="G222" s="369">
        <v>2023</v>
      </c>
      <c r="H222" s="343"/>
    </row>
    <row r="223" spans="1:8" ht="33.75" customHeight="1" thickBot="1" x14ac:dyDescent="0.3">
      <c r="A223" s="343"/>
      <c r="B223" s="343"/>
      <c r="C223" s="1030"/>
      <c r="D223" s="411" t="s">
        <v>1</v>
      </c>
      <c r="E223" s="411" t="s">
        <v>16</v>
      </c>
      <c r="F223" s="411" t="s">
        <v>16</v>
      </c>
      <c r="G223" s="411" t="s">
        <v>16</v>
      </c>
      <c r="H223" s="343"/>
    </row>
    <row r="224" spans="1:8" ht="15.75" thickBot="1" x14ac:dyDescent="0.3">
      <c r="A224" s="343"/>
      <c r="B224" s="343"/>
      <c r="C224" s="410" t="s">
        <v>42</v>
      </c>
      <c r="D224" s="412">
        <v>5</v>
      </c>
      <c r="E224" s="412"/>
      <c r="F224" s="410"/>
      <c r="G224" s="410"/>
      <c r="H224" s="343"/>
    </row>
    <row r="225" spans="1:8" ht="30.75" thickBot="1" x14ac:dyDescent="0.3">
      <c r="A225" s="343"/>
      <c r="B225" s="343"/>
      <c r="C225" s="410" t="s">
        <v>43</v>
      </c>
      <c r="D225" s="400">
        <v>1350</v>
      </c>
      <c r="E225" s="400">
        <v>0</v>
      </c>
      <c r="F225" s="400">
        <f>F243</f>
        <v>0</v>
      </c>
      <c r="G225" s="400">
        <f>G243</f>
        <v>0</v>
      </c>
      <c r="H225" s="343"/>
    </row>
    <row r="226" spans="1:8" ht="30.75" thickBot="1" x14ac:dyDescent="0.3">
      <c r="A226" s="343"/>
      <c r="B226" s="343"/>
      <c r="C226" s="410" t="s">
        <v>44</v>
      </c>
      <c r="D226" s="400">
        <f>D225/D224</f>
        <v>270</v>
      </c>
      <c r="E226" s="400" t="e">
        <f>E225/E224</f>
        <v>#DIV/0!</v>
      </c>
      <c r="F226" s="400" t="e">
        <f>F225/F224</f>
        <v>#DIV/0!</v>
      </c>
      <c r="G226" s="400" t="e">
        <f>G225/G224</f>
        <v>#DIV/0!</v>
      </c>
      <c r="H226" s="343"/>
    </row>
    <row r="227" spans="1:8" ht="18" customHeight="1" thickBot="1" x14ac:dyDescent="0.3">
      <c r="A227" s="343"/>
      <c r="B227" s="343"/>
      <c r="C227" s="410" t="s">
        <v>45</v>
      </c>
      <c r="D227" s="412" t="s">
        <v>46</v>
      </c>
      <c r="E227" s="413">
        <f>E224/D224-1</f>
        <v>-1</v>
      </c>
      <c r="F227" s="413" t="e">
        <f t="shared" ref="F227:G229" si="5">F224/E224-1</f>
        <v>#DIV/0!</v>
      </c>
      <c r="G227" s="413" t="e">
        <f t="shared" si="5"/>
        <v>#DIV/0!</v>
      </c>
      <c r="H227" s="343"/>
    </row>
    <row r="228" spans="1:8" ht="30.75" thickBot="1" x14ac:dyDescent="0.3">
      <c r="A228" s="343"/>
      <c r="B228" s="343"/>
      <c r="C228" s="410" t="s">
        <v>47</v>
      </c>
      <c r="D228" s="412" t="s">
        <v>46</v>
      </c>
      <c r="E228" s="413">
        <f>E225/D225-1</f>
        <v>-1</v>
      </c>
      <c r="F228" s="413" t="e">
        <f t="shared" si="5"/>
        <v>#DIV/0!</v>
      </c>
      <c r="G228" s="413" t="e">
        <f t="shared" si="5"/>
        <v>#DIV/0!</v>
      </c>
      <c r="H228" s="343"/>
    </row>
    <row r="229" spans="1:8" ht="30.75" thickBot="1" x14ac:dyDescent="0.3">
      <c r="A229" s="343"/>
      <c r="B229" s="343"/>
      <c r="C229" s="410" t="s">
        <v>48</v>
      </c>
      <c r="D229" s="412" t="s">
        <v>46</v>
      </c>
      <c r="E229" s="413" t="e">
        <f>E226/D226-1</f>
        <v>#DIV/0!</v>
      </c>
      <c r="F229" s="413" t="e">
        <f t="shared" si="5"/>
        <v>#DIV/0!</v>
      </c>
      <c r="G229" s="413" t="e">
        <f t="shared" si="5"/>
        <v>#DIV/0!</v>
      </c>
      <c r="H229" s="343"/>
    </row>
    <row r="230" spans="1:8" ht="15" customHeight="1" thickBot="1" x14ac:dyDescent="0.3">
      <c r="A230" s="343"/>
      <c r="B230" s="343"/>
      <c r="C230" s="1031" t="s">
        <v>416</v>
      </c>
      <c r="D230" s="1032"/>
      <c r="E230" s="1032"/>
      <c r="F230" s="1032"/>
      <c r="G230" s="1033"/>
      <c r="H230" s="343"/>
    </row>
    <row r="231" spans="1:8" ht="16.5" customHeight="1" x14ac:dyDescent="0.25">
      <c r="A231" s="343"/>
      <c r="B231" s="343"/>
      <c r="C231" s="1029"/>
      <c r="D231" s="414">
        <v>2019</v>
      </c>
      <c r="E231" s="414">
        <v>2020</v>
      </c>
      <c r="F231" s="414">
        <v>2021</v>
      </c>
      <c r="G231" s="414">
        <v>2022</v>
      </c>
      <c r="H231" s="343"/>
    </row>
    <row r="232" spans="1:8" ht="14.25" customHeight="1" thickBot="1" x14ac:dyDescent="0.3">
      <c r="A232" s="343"/>
      <c r="B232" s="343"/>
      <c r="C232" s="1030"/>
      <c r="D232" s="411" t="s">
        <v>1</v>
      </c>
      <c r="E232" s="411" t="s">
        <v>16</v>
      </c>
      <c r="F232" s="411" t="s">
        <v>16</v>
      </c>
      <c r="G232" s="411" t="s">
        <v>16</v>
      </c>
      <c r="H232" s="343"/>
    </row>
    <row r="233" spans="1:8" ht="30.75" thickBot="1" x14ac:dyDescent="0.3">
      <c r="A233" s="343"/>
      <c r="B233" s="343"/>
      <c r="C233" s="415" t="s">
        <v>104</v>
      </c>
      <c r="D233" s="398">
        <f>D234+D235+D236+D237</f>
        <v>0</v>
      </c>
      <c r="E233" s="398">
        <f>E234+E235+E236+E237</f>
        <v>0</v>
      </c>
      <c r="F233" s="398">
        <f>F234+F235+F236+F237</f>
        <v>0</v>
      </c>
      <c r="G233" s="398">
        <f>G234+G235+G236+G237</f>
        <v>0</v>
      </c>
      <c r="H233" s="343"/>
    </row>
    <row r="234" spans="1:8" ht="18" customHeight="1" thickBot="1" x14ac:dyDescent="0.3">
      <c r="A234" s="343"/>
      <c r="B234" s="343"/>
      <c r="C234" s="416" t="s">
        <v>51</v>
      </c>
      <c r="D234" s="398"/>
      <c r="E234" s="398"/>
      <c r="F234" s="398"/>
      <c r="G234" s="398"/>
      <c r="H234" s="343"/>
    </row>
    <row r="235" spans="1:8" ht="30.75" customHeight="1" thickBot="1" x14ac:dyDescent="0.3">
      <c r="A235" s="343"/>
      <c r="B235" s="343"/>
      <c r="C235" s="416" t="s">
        <v>105</v>
      </c>
      <c r="D235" s="398"/>
      <c r="E235" s="398"/>
      <c r="F235" s="398"/>
      <c r="G235" s="398"/>
      <c r="H235" s="343"/>
    </row>
    <row r="236" spans="1:8" ht="48.75" customHeight="1" thickBot="1" x14ac:dyDescent="0.3">
      <c r="A236" s="343"/>
      <c r="B236" s="343"/>
      <c r="C236" s="416" t="s">
        <v>106</v>
      </c>
      <c r="D236" s="398"/>
      <c r="E236" s="398"/>
      <c r="F236" s="398"/>
      <c r="G236" s="398"/>
      <c r="H236" s="343"/>
    </row>
    <row r="237" spans="1:8" ht="15.75" thickBot="1" x14ac:dyDescent="0.3">
      <c r="A237" s="343"/>
      <c r="B237" s="343"/>
      <c r="C237" s="416" t="s">
        <v>107</v>
      </c>
      <c r="D237" s="398"/>
      <c r="E237" s="398"/>
      <c r="F237" s="398"/>
      <c r="G237" s="398"/>
      <c r="H237" s="343"/>
    </row>
    <row r="238" spans="1:8" ht="30.75" thickBot="1" x14ac:dyDescent="0.3">
      <c r="A238" s="343"/>
      <c r="B238" s="343"/>
      <c r="C238" s="415" t="s">
        <v>108</v>
      </c>
      <c r="D238" s="397">
        <f>D239+D240+D241+D242</f>
        <v>1350</v>
      </c>
      <c r="E238" s="397">
        <f>E239+E240+E241+E242</f>
        <v>0</v>
      </c>
      <c r="F238" s="397">
        <f>F239+F240+F241+F242</f>
        <v>0</v>
      </c>
      <c r="G238" s="397">
        <f>G239+G240+G241+G242</f>
        <v>0</v>
      </c>
      <c r="H238" s="343"/>
    </row>
    <row r="239" spans="1:8" ht="16.5" customHeight="1" thickBot="1" x14ac:dyDescent="0.3">
      <c r="A239" s="343"/>
      <c r="B239" s="343"/>
      <c r="C239" s="416" t="s">
        <v>51</v>
      </c>
      <c r="D239" s="397">
        <v>1350</v>
      </c>
      <c r="E239" s="397">
        <v>0</v>
      </c>
      <c r="F239" s="397"/>
      <c r="G239" s="397"/>
      <c r="H239" s="343"/>
    </row>
    <row r="240" spans="1:8" ht="15.75" thickBot="1" x14ac:dyDescent="0.3">
      <c r="A240" s="343"/>
      <c r="B240" s="343"/>
      <c r="C240" s="416" t="s">
        <v>105</v>
      </c>
      <c r="D240" s="397"/>
      <c r="E240" s="397"/>
      <c r="F240" s="397"/>
      <c r="G240" s="397"/>
      <c r="H240" s="343"/>
    </row>
    <row r="241" spans="1:8" ht="15.75" thickBot="1" x14ac:dyDescent="0.3">
      <c r="A241" s="343"/>
      <c r="B241" s="343"/>
      <c r="C241" s="416" t="s">
        <v>106</v>
      </c>
      <c r="D241" s="397"/>
      <c r="E241" s="397"/>
      <c r="F241" s="397"/>
      <c r="G241" s="397"/>
      <c r="H241" s="343"/>
    </row>
    <row r="242" spans="1:8" ht="19.5" customHeight="1" thickBot="1" x14ac:dyDescent="0.3">
      <c r="A242" s="343"/>
      <c r="B242" s="343"/>
      <c r="C242" s="416" t="s">
        <v>107</v>
      </c>
      <c r="D242" s="397"/>
      <c r="E242" s="397"/>
      <c r="F242" s="397"/>
      <c r="G242" s="397"/>
      <c r="H242" s="343"/>
    </row>
    <row r="243" spans="1:8" ht="30.75" thickBot="1" x14ac:dyDescent="0.3">
      <c r="A243" s="343"/>
      <c r="B243" s="343"/>
      <c r="C243" s="417" t="s">
        <v>59</v>
      </c>
      <c r="D243" s="397">
        <f>D233+D238</f>
        <v>1350</v>
      </c>
      <c r="E243" s="397">
        <f>E233+E238</f>
        <v>0</v>
      </c>
      <c r="F243" s="397">
        <f>F233+F238</f>
        <v>0</v>
      </c>
      <c r="G243" s="397">
        <f>G233+G238</f>
        <v>0</v>
      </c>
      <c r="H243" s="343"/>
    </row>
    <row r="244" spans="1:8" ht="54" customHeight="1" thickBot="1" x14ac:dyDescent="0.3">
      <c r="A244" s="343"/>
      <c r="B244" s="343"/>
      <c r="C244" s="404" t="s">
        <v>255</v>
      </c>
      <c r="D244" s="1034" t="s">
        <v>434</v>
      </c>
      <c r="E244" s="1035"/>
      <c r="F244" s="1035"/>
      <c r="G244" s="1036"/>
      <c r="H244" s="343"/>
    </row>
    <row r="245" spans="1:8" ht="104.25" customHeight="1" thickBot="1" x14ac:dyDescent="0.3">
      <c r="A245" s="343"/>
      <c r="B245" s="343"/>
      <c r="C245" s="405" t="s">
        <v>61</v>
      </c>
      <c r="D245" s="406" t="s">
        <v>438</v>
      </c>
      <c r="E245" s="407" t="s">
        <v>200</v>
      </c>
      <c r="F245" s="418"/>
      <c r="G245" s="419"/>
      <c r="H245" s="343"/>
    </row>
    <row r="246" spans="1:8" ht="30" customHeight="1" thickBot="1" x14ac:dyDescent="0.3">
      <c r="A246" s="343"/>
      <c r="B246" s="343"/>
      <c r="C246" s="410" t="s">
        <v>38</v>
      </c>
      <c r="D246" s="1037" t="s">
        <v>439</v>
      </c>
      <c r="E246" s="1038"/>
      <c r="F246" s="1038"/>
      <c r="G246" s="1039"/>
      <c r="H246" s="343"/>
    </row>
    <row r="247" spans="1:8" ht="17.25" customHeight="1" thickBot="1" x14ac:dyDescent="0.3">
      <c r="A247" s="343"/>
      <c r="B247" s="343"/>
      <c r="C247" s="410" t="s">
        <v>40</v>
      </c>
      <c r="D247" s="1026" t="s">
        <v>437</v>
      </c>
      <c r="E247" s="1027"/>
      <c r="F247" s="1027"/>
      <c r="G247" s="1028"/>
      <c r="H247" s="343"/>
    </row>
    <row r="248" spans="1:8" ht="35.25" customHeight="1" x14ac:dyDescent="0.25">
      <c r="A248" s="343"/>
      <c r="B248" s="343"/>
      <c r="C248" s="1029"/>
      <c r="D248" s="369">
        <v>2020</v>
      </c>
      <c r="E248" s="369">
        <v>2021</v>
      </c>
      <c r="F248" s="369">
        <v>2022</v>
      </c>
      <c r="G248" s="369">
        <v>2023</v>
      </c>
      <c r="H248" s="343"/>
    </row>
    <row r="249" spans="1:8" ht="33.75" customHeight="1" thickBot="1" x14ac:dyDescent="0.3">
      <c r="A249" s="343"/>
      <c r="B249" s="343"/>
      <c r="C249" s="1030"/>
      <c r="D249" s="411" t="s">
        <v>1</v>
      </c>
      <c r="E249" s="411" t="s">
        <v>16</v>
      </c>
      <c r="F249" s="411" t="s">
        <v>16</v>
      </c>
      <c r="G249" s="411" t="s">
        <v>16</v>
      </c>
      <c r="H249" s="343"/>
    </row>
    <row r="250" spans="1:8" ht="15.75" thickBot="1" x14ac:dyDescent="0.3">
      <c r="A250" s="343"/>
      <c r="B250" s="343"/>
      <c r="C250" s="410" t="s">
        <v>42</v>
      </c>
      <c r="D250" s="412">
        <v>219</v>
      </c>
      <c r="E250" s="412"/>
      <c r="F250" s="410"/>
      <c r="G250" s="410"/>
      <c r="H250" s="343"/>
    </row>
    <row r="251" spans="1:8" ht="30.75" thickBot="1" x14ac:dyDescent="0.3">
      <c r="A251" s="343"/>
      <c r="B251" s="343"/>
      <c r="C251" s="410" t="s">
        <v>43</v>
      </c>
      <c r="D251" s="400">
        <v>6150</v>
      </c>
      <c r="E251" s="400">
        <v>0</v>
      </c>
      <c r="F251" s="400">
        <f>F269</f>
        <v>0</v>
      </c>
      <c r="G251" s="400">
        <f>G269</f>
        <v>0</v>
      </c>
      <c r="H251" s="343"/>
    </row>
    <row r="252" spans="1:8" ht="30.75" thickBot="1" x14ac:dyDescent="0.3">
      <c r="A252" s="343"/>
      <c r="B252" s="343"/>
      <c r="C252" s="410" t="s">
        <v>44</v>
      </c>
      <c r="D252" s="400">
        <f>D251/D250</f>
        <v>28.082191780821919</v>
      </c>
      <c r="E252" s="400" t="e">
        <f>E251/E250</f>
        <v>#DIV/0!</v>
      </c>
      <c r="F252" s="400" t="e">
        <f>F251/F250</f>
        <v>#DIV/0!</v>
      </c>
      <c r="G252" s="400" t="e">
        <f>G251/G250</f>
        <v>#DIV/0!</v>
      </c>
      <c r="H252" s="343"/>
    </row>
    <row r="253" spans="1:8" ht="18" customHeight="1" thickBot="1" x14ac:dyDescent="0.3">
      <c r="A253" s="343"/>
      <c r="B253" s="343"/>
      <c r="C253" s="410" t="s">
        <v>45</v>
      </c>
      <c r="D253" s="412" t="s">
        <v>46</v>
      </c>
      <c r="E253" s="413">
        <f t="shared" ref="E253:G255" si="6">E250/D250-1</f>
        <v>-1</v>
      </c>
      <c r="F253" s="413" t="e">
        <f t="shared" si="6"/>
        <v>#DIV/0!</v>
      </c>
      <c r="G253" s="413" t="e">
        <f t="shared" si="6"/>
        <v>#DIV/0!</v>
      </c>
      <c r="H253" s="343"/>
    </row>
    <row r="254" spans="1:8" ht="30.75" thickBot="1" x14ac:dyDescent="0.3">
      <c r="A254" s="343"/>
      <c r="B254" s="343"/>
      <c r="C254" s="410" t="s">
        <v>47</v>
      </c>
      <c r="D254" s="412" t="s">
        <v>46</v>
      </c>
      <c r="E254" s="413">
        <f t="shared" si="6"/>
        <v>-1</v>
      </c>
      <c r="F254" s="413" t="e">
        <f t="shared" si="6"/>
        <v>#DIV/0!</v>
      </c>
      <c r="G254" s="413" t="e">
        <f t="shared" si="6"/>
        <v>#DIV/0!</v>
      </c>
      <c r="H254" s="343"/>
    </row>
    <row r="255" spans="1:8" ht="30.75" thickBot="1" x14ac:dyDescent="0.3">
      <c r="A255" s="343"/>
      <c r="B255" s="343"/>
      <c r="C255" s="410" t="s">
        <v>48</v>
      </c>
      <c r="D255" s="412" t="s">
        <v>46</v>
      </c>
      <c r="E255" s="413" t="e">
        <f t="shared" si="6"/>
        <v>#DIV/0!</v>
      </c>
      <c r="F255" s="413" t="e">
        <f t="shared" si="6"/>
        <v>#DIV/0!</v>
      </c>
      <c r="G255" s="413" t="e">
        <f t="shared" si="6"/>
        <v>#DIV/0!</v>
      </c>
      <c r="H255" s="343"/>
    </row>
    <row r="256" spans="1:8" ht="15" customHeight="1" thickBot="1" x14ac:dyDescent="0.3">
      <c r="A256" s="343"/>
      <c r="B256" s="343"/>
      <c r="C256" s="1031" t="s">
        <v>440</v>
      </c>
      <c r="D256" s="1032"/>
      <c r="E256" s="1032"/>
      <c r="F256" s="1032"/>
      <c r="G256" s="1033"/>
      <c r="H256" s="343"/>
    </row>
    <row r="257" spans="1:8" ht="16.5" customHeight="1" x14ac:dyDescent="0.25">
      <c r="A257" s="343"/>
      <c r="B257" s="343"/>
      <c r="C257" s="1029"/>
      <c r="D257" s="414">
        <v>2019</v>
      </c>
      <c r="E257" s="414">
        <v>2020</v>
      </c>
      <c r="F257" s="414">
        <v>2021</v>
      </c>
      <c r="G257" s="414">
        <v>2022</v>
      </c>
      <c r="H257" s="343"/>
    </row>
    <row r="258" spans="1:8" ht="14.25" customHeight="1" thickBot="1" x14ac:dyDescent="0.3">
      <c r="A258" s="343"/>
      <c r="B258" s="343"/>
      <c r="C258" s="1030"/>
      <c r="D258" s="411" t="s">
        <v>1</v>
      </c>
      <c r="E258" s="411" t="s">
        <v>16</v>
      </c>
      <c r="F258" s="411" t="s">
        <v>16</v>
      </c>
      <c r="G258" s="411" t="s">
        <v>16</v>
      </c>
      <c r="H258" s="343"/>
    </row>
    <row r="259" spans="1:8" ht="30.75" thickBot="1" x14ac:dyDescent="0.3">
      <c r="A259" s="343"/>
      <c r="B259" s="343"/>
      <c r="C259" s="415" t="s">
        <v>104</v>
      </c>
      <c r="D259" s="398">
        <f>D260+D261+D262+D263</f>
        <v>0</v>
      </c>
      <c r="E259" s="398">
        <f>E260+E261+E262+E263</f>
        <v>0</v>
      </c>
      <c r="F259" s="398">
        <f>F260+F261+F262+F263</f>
        <v>0</v>
      </c>
      <c r="G259" s="398">
        <f>G260+G261+G262+G263</f>
        <v>0</v>
      </c>
      <c r="H259" s="343"/>
    </row>
    <row r="260" spans="1:8" ht="18" customHeight="1" thickBot="1" x14ac:dyDescent="0.3">
      <c r="A260" s="343"/>
      <c r="B260" s="343"/>
      <c r="C260" s="416" t="s">
        <v>51</v>
      </c>
      <c r="D260" s="398"/>
      <c r="E260" s="398"/>
      <c r="F260" s="398"/>
      <c r="G260" s="398"/>
      <c r="H260" s="343"/>
    </row>
    <row r="261" spans="1:8" ht="30.75" customHeight="1" thickBot="1" x14ac:dyDescent="0.3">
      <c r="A261" s="343"/>
      <c r="B261" s="343"/>
      <c r="C261" s="416" t="s">
        <v>105</v>
      </c>
      <c r="D261" s="398"/>
      <c r="E261" s="398"/>
      <c r="F261" s="398"/>
      <c r="G261" s="398"/>
      <c r="H261" s="343"/>
    </row>
    <row r="262" spans="1:8" ht="48.75" customHeight="1" thickBot="1" x14ac:dyDescent="0.3">
      <c r="A262" s="343"/>
      <c r="B262" s="343"/>
      <c r="C262" s="416" t="s">
        <v>106</v>
      </c>
      <c r="D262" s="398"/>
      <c r="E262" s="398"/>
      <c r="F262" s="398"/>
      <c r="G262" s="398"/>
      <c r="H262" s="343"/>
    </row>
    <row r="263" spans="1:8" ht="15.75" thickBot="1" x14ac:dyDescent="0.3">
      <c r="A263" s="343"/>
      <c r="B263" s="343"/>
      <c r="C263" s="416" t="s">
        <v>107</v>
      </c>
      <c r="D263" s="398"/>
      <c r="E263" s="398"/>
      <c r="F263" s="398"/>
      <c r="G263" s="398"/>
      <c r="H263" s="343"/>
    </row>
    <row r="264" spans="1:8" ht="30.75" thickBot="1" x14ac:dyDescent="0.3">
      <c r="A264" s="343"/>
      <c r="B264" s="343"/>
      <c r="C264" s="415" t="s">
        <v>108</v>
      </c>
      <c r="D264" s="397">
        <f>D265+D266+D267+D268</f>
        <v>6150</v>
      </c>
      <c r="E264" s="397">
        <f>E265+E266+E267+E268</f>
        <v>0</v>
      </c>
      <c r="F264" s="397">
        <f>F265+F266+F267+F268</f>
        <v>0</v>
      </c>
      <c r="G264" s="397">
        <f>G265+G266+G267+G268</f>
        <v>0</v>
      </c>
      <c r="H264" s="343"/>
    </row>
    <row r="265" spans="1:8" ht="16.5" customHeight="1" thickBot="1" x14ac:dyDescent="0.3">
      <c r="A265" s="343"/>
      <c r="B265" s="343"/>
      <c r="C265" s="416" t="s">
        <v>51</v>
      </c>
      <c r="D265" s="397">
        <v>6150</v>
      </c>
      <c r="E265" s="397">
        <v>0</v>
      </c>
      <c r="F265" s="397"/>
      <c r="G265" s="397"/>
      <c r="H265" s="343"/>
    </row>
    <row r="266" spans="1:8" ht="15.75" thickBot="1" x14ac:dyDescent="0.3">
      <c r="A266" s="343"/>
      <c r="B266" s="343"/>
      <c r="C266" s="416" t="s">
        <v>105</v>
      </c>
      <c r="D266" s="397"/>
      <c r="E266" s="397"/>
      <c r="F266" s="397"/>
      <c r="G266" s="397"/>
      <c r="H266" s="343"/>
    </row>
    <row r="267" spans="1:8" ht="15.75" thickBot="1" x14ac:dyDescent="0.3">
      <c r="A267" s="343"/>
      <c r="B267" s="343"/>
      <c r="C267" s="416" t="s">
        <v>106</v>
      </c>
      <c r="D267" s="397"/>
      <c r="E267" s="397"/>
      <c r="F267" s="397"/>
      <c r="G267" s="397"/>
      <c r="H267" s="343"/>
    </row>
    <row r="268" spans="1:8" ht="19.5" customHeight="1" thickBot="1" x14ac:dyDescent="0.3">
      <c r="A268" s="343"/>
      <c r="B268" s="343"/>
      <c r="C268" s="416" t="s">
        <v>107</v>
      </c>
      <c r="D268" s="397"/>
      <c r="E268" s="397"/>
      <c r="F268" s="397"/>
      <c r="G268" s="397"/>
      <c r="H268" s="343"/>
    </row>
    <row r="269" spans="1:8" ht="30.75" thickBot="1" x14ac:dyDescent="0.3">
      <c r="A269" s="343"/>
      <c r="B269" s="343"/>
      <c r="C269" s="417" t="s">
        <v>67</v>
      </c>
      <c r="D269" s="397">
        <f>D259+D264</f>
        <v>6150</v>
      </c>
      <c r="E269" s="397">
        <f>E259+E264</f>
        <v>0</v>
      </c>
      <c r="F269" s="397">
        <f>F259+F264</f>
        <v>0</v>
      </c>
      <c r="G269" s="397">
        <f>G259+G264</f>
        <v>0</v>
      </c>
      <c r="H269" s="343"/>
    </row>
    <row r="270" spans="1:8" ht="15.75" thickBot="1" x14ac:dyDescent="0.3">
      <c r="A270" s="343"/>
      <c r="B270" s="343"/>
      <c r="C270" s="420"/>
      <c r="D270" s="421"/>
      <c r="E270" s="421"/>
      <c r="F270" s="421"/>
      <c r="G270" s="397"/>
      <c r="H270" s="343"/>
    </row>
    <row r="271" spans="1:8" ht="18.75" customHeight="1" thickBot="1" x14ac:dyDescent="0.3">
      <c r="A271" s="343"/>
      <c r="B271" s="343"/>
      <c r="C271" s="987" t="s">
        <v>197</v>
      </c>
      <c r="D271" s="988"/>
      <c r="E271" s="988"/>
      <c r="F271" s="988"/>
      <c r="G271" s="989"/>
      <c r="H271" s="343"/>
    </row>
    <row r="272" spans="1:8" ht="16.5" customHeight="1" thickBot="1" x14ac:dyDescent="0.3">
      <c r="A272" s="343"/>
      <c r="B272" s="343"/>
      <c r="C272" s="987" t="s">
        <v>254</v>
      </c>
      <c r="D272" s="988"/>
      <c r="E272" s="988"/>
      <c r="F272" s="988"/>
      <c r="G272" s="989"/>
      <c r="H272" s="343"/>
    </row>
    <row r="273" spans="1:8" ht="60" customHeight="1" thickBot="1" x14ac:dyDescent="0.3">
      <c r="A273" s="343"/>
      <c r="B273" s="343"/>
      <c r="C273" s="366" t="s">
        <v>96</v>
      </c>
      <c r="D273" s="1034" t="s">
        <v>441</v>
      </c>
      <c r="E273" s="1035"/>
      <c r="F273" s="1035"/>
      <c r="G273" s="1036"/>
      <c r="H273" s="343"/>
    </row>
    <row r="274" spans="1:8" ht="64.5" customHeight="1" thickBot="1" x14ac:dyDescent="0.3">
      <c r="A274" s="343"/>
      <c r="B274" s="343"/>
      <c r="C274" s="366" t="s">
        <v>97</v>
      </c>
      <c r="D274" s="422" t="s">
        <v>442</v>
      </c>
      <c r="E274" s="423" t="s">
        <v>200</v>
      </c>
      <c r="F274" s="1034"/>
      <c r="G274" s="1036"/>
      <c r="H274" s="343"/>
    </row>
    <row r="275" spans="1:8" ht="14.25" customHeight="1" thickBot="1" x14ac:dyDescent="0.3">
      <c r="A275" s="343"/>
      <c r="B275" s="343"/>
      <c r="C275" s="424"/>
      <c r="D275" s="1034"/>
      <c r="E275" s="1035"/>
      <c r="F275" s="1035"/>
      <c r="G275" s="1036"/>
      <c r="H275" s="343"/>
    </row>
    <row r="276" spans="1:8" ht="35.25" customHeight="1" thickBot="1" x14ac:dyDescent="0.3">
      <c r="A276" s="343"/>
      <c r="B276" s="343"/>
      <c r="C276" s="368" t="s">
        <v>38</v>
      </c>
      <c r="D276" s="984" t="s">
        <v>443</v>
      </c>
      <c r="E276" s="985"/>
      <c r="F276" s="985"/>
      <c r="G276" s="986"/>
      <c r="H276" s="343"/>
    </row>
    <row r="277" spans="1:8" ht="29.25" customHeight="1" thickBot="1" x14ac:dyDescent="0.3">
      <c r="A277" s="343"/>
      <c r="B277" s="343"/>
      <c r="C277" s="368" t="s">
        <v>40</v>
      </c>
      <c r="D277" s="996" t="s">
        <v>102</v>
      </c>
      <c r="E277" s="997"/>
      <c r="F277" s="997"/>
      <c r="G277" s="998"/>
      <c r="H277" s="343"/>
    </row>
    <row r="278" spans="1:8" x14ac:dyDescent="0.25">
      <c r="A278" s="343"/>
      <c r="B278" s="343"/>
      <c r="C278" s="999"/>
      <c r="D278" s="414">
        <v>2019</v>
      </c>
      <c r="E278" s="414">
        <v>2020</v>
      </c>
      <c r="F278" s="414">
        <v>2021</v>
      </c>
      <c r="G278" s="414">
        <v>2022</v>
      </c>
      <c r="H278" s="343"/>
    </row>
    <row r="279" spans="1:8" ht="31.5" customHeight="1" thickBot="1" x14ac:dyDescent="0.3">
      <c r="A279" s="343"/>
      <c r="B279" s="343"/>
      <c r="C279" s="1000"/>
      <c r="D279" s="370" t="s">
        <v>1</v>
      </c>
      <c r="E279" s="370" t="s">
        <v>16</v>
      </c>
      <c r="F279" s="370" t="s">
        <v>16</v>
      </c>
      <c r="G279" s="370" t="s">
        <v>16</v>
      </c>
      <c r="H279" s="343"/>
    </row>
    <row r="280" spans="1:8" ht="32.25" customHeight="1" thickBot="1" x14ac:dyDescent="0.3">
      <c r="A280" s="343"/>
      <c r="B280" s="343"/>
      <c r="C280" s="368" t="s">
        <v>42</v>
      </c>
      <c r="D280" s="373">
        <v>1</v>
      </c>
      <c r="E280" s="373"/>
      <c r="F280" s="373"/>
      <c r="G280" s="373"/>
      <c r="H280" s="343"/>
    </row>
    <row r="281" spans="1:8" ht="47.25" customHeight="1" thickBot="1" x14ac:dyDescent="0.3">
      <c r="A281" s="343"/>
      <c r="B281" s="343"/>
      <c r="C281" s="368" t="s">
        <v>43</v>
      </c>
      <c r="D281" s="373">
        <v>50</v>
      </c>
      <c r="E281" s="373"/>
      <c r="F281" s="373"/>
      <c r="G281" s="373" t="e">
        <f>#REF!-#REF!</f>
        <v>#REF!</v>
      </c>
      <c r="H281" s="343"/>
    </row>
    <row r="282" spans="1:8" ht="32.25" customHeight="1" thickBot="1" x14ac:dyDescent="0.3">
      <c r="A282" s="343"/>
      <c r="B282" s="343"/>
      <c r="C282" s="368" t="s">
        <v>44</v>
      </c>
      <c r="D282" s="373">
        <f>D281/D280</f>
        <v>50</v>
      </c>
      <c r="E282" s="373" t="e">
        <f>E281/E280</f>
        <v>#DIV/0!</v>
      </c>
      <c r="F282" s="373" t="e">
        <f>F281/F280</f>
        <v>#DIV/0!</v>
      </c>
      <c r="G282" s="373" t="e">
        <f>G281/G280</f>
        <v>#REF!</v>
      </c>
      <c r="H282" s="343"/>
    </row>
    <row r="283" spans="1:8" ht="37.5" customHeight="1" thickBot="1" x14ac:dyDescent="0.3">
      <c r="A283" s="343"/>
      <c r="B283" s="343"/>
      <c r="C283" s="368" t="s">
        <v>45</v>
      </c>
      <c r="D283" s="374" t="s">
        <v>46</v>
      </c>
      <c r="E283" s="375">
        <f>E280/D280</f>
        <v>0</v>
      </c>
      <c r="F283" s="375" t="e">
        <f t="shared" ref="F283:G285" si="7">F280/E280-1</f>
        <v>#DIV/0!</v>
      </c>
      <c r="G283" s="375" t="e">
        <f t="shared" si="7"/>
        <v>#DIV/0!</v>
      </c>
      <c r="H283" s="343"/>
    </row>
    <row r="284" spans="1:8" ht="32.25" customHeight="1" thickBot="1" x14ac:dyDescent="0.3">
      <c r="A284" s="343"/>
      <c r="B284" s="343"/>
      <c r="C284" s="368" t="s">
        <v>47</v>
      </c>
      <c r="D284" s="374" t="s">
        <v>46</v>
      </c>
      <c r="E284" s="375">
        <f>E281/D281</f>
        <v>0</v>
      </c>
      <c r="F284" s="375" t="e">
        <f t="shared" si="7"/>
        <v>#DIV/0!</v>
      </c>
      <c r="G284" s="375" t="e">
        <f t="shared" si="7"/>
        <v>#REF!</v>
      </c>
      <c r="H284" s="343"/>
    </row>
    <row r="285" spans="1:8" ht="30.75" thickBot="1" x14ac:dyDescent="0.3">
      <c r="A285" s="343"/>
      <c r="B285" s="343"/>
      <c r="C285" s="368" t="s">
        <v>48</v>
      </c>
      <c r="D285" s="374" t="s">
        <v>46</v>
      </c>
      <c r="E285" s="375" t="e">
        <f>E282/D282</f>
        <v>#DIV/0!</v>
      </c>
      <c r="F285" s="375" t="e">
        <f t="shared" si="7"/>
        <v>#DIV/0!</v>
      </c>
      <c r="G285" s="375" t="e">
        <f t="shared" si="7"/>
        <v>#REF!</v>
      </c>
      <c r="H285" s="343"/>
    </row>
    <row r="286" spans="1:8" ht="36" customHeight="1" thickBot="1" x14ac:dyDescent="0.3">
      <c r="A286" s="343"/>
      <c r="B286" s="343"/>
      <c r="C286" s="1017" t="s">
        <v>444</v>
      </c>
      <c r="D286" s="1018"/>
      <c r="E286" s="1018"/>
      <c r="F286" s="1018"/>
      <c r="G286" s="1019"/>
      <c r="H286" s="343"/>
    </row>
    <row r="287" spans="1:8" ht="36" customHeight="1" x14ac:dyDescent="0.25">
      <c r="A287" s="343"/>
      <c r="B287" s="343"/>
      <c r="C287" s="999"/>
      <c r="D287" s="369">
        <v>2019</v>
      </c>
      <c r="E287" s="369">
        <v>2020</v>
      </c>
      <c r="F287" s="369">
        <v>2021</v>
      </c>
      <c r="G287" s="369">
        <v>2022</v>
      </c>
      <c r="H287" s="343"/>
    </row>
    <row r="288" spans="1:8" ht="16.5" customHeight="1" thickBot="1" x14ac:dyDescent="0.3">
      <c r="A288" s="343"/>
      <c r="B288" s="343"/>
      <c r="C288" s="1000"/>
      <c r="D288" s="370" t="s">
        <v>1</v>
      </c>
      <c r="E288" s="370" t="s">
        <v>16</v>
      </c>
      <c r="F288" s="370" t="s">
        <v>16</v>
      </c>
      <c r="G288" s="370" t="s">
        <v>16</v>
      </c>
      <c r="H288" s="343"/>
    </row>
    <row r="289" spans="1:8" ht="33.75" customHeight="1" thickBot="1" x14ac:dyDescent="0.3">
      <c r="A289" s="343"/>
      <c r="B289" s="343"/>
      <c r="C289" s="376" t="s">
        <v>104</v>
      </c>
      <c r="D289" s="377">
        <f>D290+D291+D292+D293</f>
        <v>50</v>
      </c>
      <c r="E289" s="377">
        <f>E290+E291+E292+E293</f>
        <v>0</v>
      </c>
      <c r="F289" s="377">
        <f>F290+F291+F292+F293</f>
        <v>0</v>
      </c>
      <c r="G289" s="377">
        <f>G290+G291+G292+G293</f>
        <v>0</v>
      </c>
      <c r="H289" s="343"/>
    </row>
    <row r="290" spans="1:8" ht="32.25" customHeight="1" thickBot="1" x14ac:dyDescent="0.3">
      <c r="A290" s="343"/>
      <c r="B290" s="343"/>
      <c r="C290" s="378" t="s">
        <v>51</v>
      </c>
      <c r="D290" s="377">
        <v>50</v>
      </c>
      <c r="E290" s="377"/>
      <c r="F290" s="377"/>
      <c r="G290" s="377"/>
      <c r="H290" s="343"/>
    </row>
    <row r="291" spans="1:8" ht="15.75" thickBot="1" x14ac:dyDescent="0.3">
      <c r="A291" s="343"/>
      <c r="B291" s="343"/>
      <c r="C291" s="378" t="s">
        <v>105</v>
      </c>
      <c r="D291" s="377"/>
      <c r="E291" s="377"/>
      <c r="F291" s="377"/>
      <c r="G291" s="377"/>
      <c r="H291" s="343"/>
    </row>
    <row r="292" spans="1:8" ht="15.75" thickBot="1" x14ac:dyDescent="0.3">
      <c r="A292" s="343"/>
      <c r="B292" s="343"/>
      <c r="C292" s="378" t="s">
        <v>106</v>
      </c>
      <c r="D292" s="377"/>
      <c r="E292" s="377"/>
      <c r="F292" s="377"/>
      <c r="G292" s="377"/>
      <c r="H292" s="343"/>
    </row>
    <row r="293" spans="1:8" ht="33" customHeight="1" thickBot="1" x14ac:dyDescent="0.3">
      <c r="A293" s="343"/>
      <c r="B293" s="343"/>
      <c r="C293" s="378" t="s">
        <v>107</v>
      </c>
      <c r="D293" s="377"/>
      <c r="E293" s="377"/>
      <c r="F293" s="377"/>
      <c r="G293" s="377"/>
      <c r="H293" s="343"/>
    </row>
    <row r="294" spans="1:8" ht="30.75" thickBot="1" x14ac:dyDescent="0.3">
      <c r="A294" s="343"/>
      <c r="B294" s="343"/>
      <c r="C294" s="376" t="s">
        <v>108</v>
      </c>
      <c r="D294" s="379">
        <f>D295+D296+D297+D298</f>
        <v>0</v>
      </c>
      <c r="E294" s="379">
        <f>E295+E296+E297+E298</f>
        <v>0</v>
      </c>
      <c r="F294" s="379">
        <f>F295+F296+F297+F298</f>
        <v>0</v>
      </c>
      <c r="G294" s="379">
        <f>G295+G296+G297+G298</f>
        <v>0</v>
      </c>
      <c r="H294" s="343"/>
    </row>
    <row r="295" spans="1:8" ht="15.75" thickBot="1" x14ac:dyDescent="0.3">
      <c r="A295" s="343"/>
      <c r="B295" s="343"/>
      <c r="C295" s="378" t="s">
        <v>51</v>
      </c>
      <c r="D295" s="379"/>
      <c r="E295" s="377"/>
      <c r="F295" s="377"/>
      <c r="G295" s="377"/>
      <c r="H295" s="343"/>
    </row>
    <row r="296" spans="1:8" ht="46.5" customHeight="1" thickBot="1" x14ac:dyDescent="0.3">
      <c r="A296" s="343"/>
      <c r="B296" s="343"/>
      <c r="C296" s="378" t="s">
        <v>105</v>
      </c>
      <c r="D296" s="379"/>
      <c r="E296" s="377"/>
      <c r="F296" s="377"/>
      <c r="G296" s="377"/>
      <c r="H296" s="343"/>
    </row>
    <row r="297" spans="1:8" ht="24" customHeight="1" thickBot="1" x14ac:dyDescent="0.3">
      <c r="A297" s="343"/>
      <c r="B297" s="343"/>
      <c r="C297" s="378" t="s">
        <v>106</v>
      </c>
      <c r="D297" s="379"/>
      <c r="E297" s="377"/>
      <c r="F297" s="377"/>
      <c r="G297" s="377"/>
      <c r="H297" s="343"/>
    </row>
    <row r="298" spans="1:8" ht="19.5" customHeight="1" thickBot="1" x14ac:dyDescent="0.3">
      <c r="A298" s="343"/>
      <c r="B298" s="343"/>
      <c r="C298" s="378" t="s">
        <v>107</v>
      </c>
      <c r="D298" s="379"/>
      <c r="E298" s="377"/>
      <c r="F298" s="377"/>
      <c r="G298" s="377"/>
      <c r="H298" s="343"/>
    </row>
    <row r="299" spans="1:8" ht="34.5" customHeight="1" thickBot="1" x14ac:dyDescent="0.3">
      <c r="A299" s="343"/>
      <c r="B299" s="343"/>
      <c r="C299" s="425" t="s">
        <v>59</v>
      </c>
      <c r="D299" s="379">
        <f>D289+D294</f>
        <v>50</v>
      </c>
      <c r="E299" s="379">
        <f>E289+E294</f>
        <v>0</v>
      </c>
      <c r="F299" s="379">
        <f>F289+F294</f>
        <v>0</v>
      </c>
      <c r="G299" s="379">
        <f>G289+G294</f>
        <v>0</v>
      </c>
      <c r="H299" s="343"/>
    </row>
    <row r="300" spans="1:8" ht="91.5" customHeight="1" thickBot="1" x14ac:dyDescent="0.3">
      <c r="A300" s="426"/>
      <c r="B300" s="426"/>
      <c r="C300" s="427" t="s">
        <v>61</v>
      </c>
      <c r="D300" s="428" t="s">
        <v>445</v>
      </c>
      <c r="E300" s="429" t="s">
        <v>200</v>
      </c>
      <c r="F300" s="430" t="s">
        <v>446</v>
      </c>
      <c r="G300" s="431"/>
      <c r="H300" s="343"/>
    </row>
    <row r="301" spans="1:8" ht="39.75" customHeight="1" thickBot="1" x14ac:dyDescent="0.3">
      <c r="A301" s="343"/>
      <c r="B301" s="343"/>
      <c r="C301" s="368" t="s">
        <v>38</v>
      </c>
      <c r="D301" s="984" t="s">
        <v>447</v>
      </c>
      <c r="E301" s="985"/>
      <c r="F301" s="985"/>
      <c r="G301" s="986"/>
      <c r="H301" s="343"/>
    </row>
    <row r="302" spans="1:8" ht="24" customHeight="1" thickBot="1" x14ac:dyDescent="0.3">
      <c r="A302" s="343"/>
      <c r="B302" s="343"/>
      <c r="C302" s="368" t="s">
        <v>40</v>
      </c>
      <c r="D302" s="996" t="s">
        <v>437</v>
      </c>
      <c r="E302" s="997"/>
      <c r="F302" s="997"/>
      <c r="G302" s="998"/>
      <c r="H302" s="343"/>
    </row>
    <row r="303" spans="1:8" ht="21" customHeight="1" x14ac:dyDescent="0.25">
      <c r="A303" s="343"/>
      <c r="B303" s="343"/>
      <c r="C303" s="999"/>
      <c r="D303" s="369">
        <v>2020</v>
      </c>
      <c r="E303" s="369">
        <v>2021</v>
      </c>
      <c r="F303" s="369">
        <v>2022</v>
      </c>
      <c r="G303" s="369">
        <v>2023</v>
      </c>
      <c r="H303" s="343"/>
    </row>
    <row r="304" spans="1:8" ht="21.75" customHeight="1" thickBot="1" x14ac:dyDescent="0.3">
      <c r="A304" s="343"/>
      <c r="B304" s="343"/>
      <c r="C304" s="1000"/>
      <c r="D304" s="370" t="s">
        <v>1</v>
      </c>
      <c r="E304" s="370" t="s">
        <v>16</v>
      </c>
      <c r="F304" s="370" t="s">
        <v>16</v>
      </c>
      <c r="G304" s="370" t="s">
        <v>16</v>
      </c>
      <c r="H304" s="343"/>
    </row>
    <row r="305" spans="1:8" ht="45" customHeight="1" thickBot="1" x14ac:dyDescent="0.3">
      <c r="A305" s="343"/>
      <c r="B305" s="343"/>
      <c r="C305" s="368" t="s">
        <v>42</v>
      </c>
      <c r="D305" s="368">
        <v>1</v>
      </c>
      <c r="E305" s="373">
        <v>1</v>
      </c>
      <c r="F305" s="374"/>
      <c r="G305" s="368"/>
      <c r="H305" s="343"/>
    </row>
    <row r="306" spans="1:8" ht="30.75" thickBot="1" x14ac:dyDescent="0.3">
      <c r="A306" s="343"/>
      <c r="B306" s="343"/>
      <c r="C306" s="368" t="s">
        <v>43</v>
      </c>
      <c r="D306" s="373">
        <v>5000</v>
      </c>
      <c r="E306" s="373">
        <v>5000</v>
      </c>
      <c r="F306" s="373"/>
      <c r="G306" s="373">
        <f>G324</f>
        <v>0</v>
      </c>
      <c r="H306" s="343"/>
    </row>
    <row r="307" spans="1:8" ht="25.5" customHeight="1" thickBot="1" x14ac:dyDescent="0.3">
      <c r="A307" s="343"/>
      <c r="B307" s="343"/>
      <c r="C307" s="368" t="s">
        <v>44</v>
      </c>
      <c r="D307" s="373">
        <f>D306/D305</f>
        <v>5000</v>
      </c>
      <c r="E307" s="373">
        <f>E306/E305</f>
        <v>5000</v>
      </c>
      <c r="F307" s="373" t="e">
        <f>F306/F305</f>
        <v>#DIV/0!</v>
      </c>
      <c r="G307" s="373" t="e">
        <f>G306/G305</f>
        <v>#DIV/0!</v>
      </c>
      <c r="H307" s="343"/>
    </row>
    <row r="308" spans="1:8" ht="30.75" thickBot="1" x14ac:dyDescent="0.3">
      <c r="A308" s="343"/>
      <c r="B308" s="343"/>
      <c r="C308" s="368" t="s">
        <v>45</v>
      </c>
      <c r="D308" s="374" t="s">
        <v>46</v>
      </c>
      <c r="E308" s="375">
        <f t="shared" ref="E308:G310" si="8">E305/D305-1</f>
        <v>0</v>
      </c>
      <c r="F308" s="375">
        <f t="shared" si="8"/>
        <v>-1</v>
      </c>
      <c r="G308" s="375" t="e">
        <f t="shared" si="8"/>
        <v>#DIV/0!</v>
      </c>
      <c r="H308" s="343"/>
    </row>
    <row r="309" spans="1:8" ht="18" customHeight="1" thickBot="1" x14ac:dyDescent="0.3">
      <c r="A309" s="343"/>
      <c r="B309" s="343"/>
      <c r="C309" s="368" t="s">
        <v>47</v>
      </c>
      <c r="D309" s="374" t="s">
        <v>46</v>
      </c>
      <c r="E309" s="375">
        <f t="shared" si="8"/>
        <v>0</v>
      </c>
      <c r="F309" s="375">
        <f t="shared" si="8"/>
        <v>-1</v>
      </c>
      <c r="G309" s="375" t="e">
        <f t="shared" si="8"/>
        <v>#DIV/0!</v>
      </c>
      <c r="H309" s="343"/>
    </row>
    <row r="310" spans="1:8" ht="30.75" thickBot="1" x14ac:dyDescent="0.3">
      <c r="A310" s="343"/>
      <c r="B310" s="343"/>
      <c r="C310" s="368" t="s">
        <v>48</v>
      </c>
      <c r="D310" s="374" t="s">
        <v>46</v>
      </c>
      <c r="E310" s="375">
        <f t="shared" si="8"/>
        <v>0</v>
      </c>
      <c r="F310" s="375" t="e">
        <f t="shared" si="8"/>
        <v>#DIV/0!</v>
      </c>
      <c r="G310" s="375" t="e">
        <f t="shared" si="8"/>
        <v>#DIV/0!</v>
      </c>
      <c r="H310" s="343"/>
    </row>
    <row r="311" spans="1:8" ht="15.75" customHeight="1" thickBot="1" x14ac:dyDescent="0.3">
      <c r="A311" s="343"/>
      <c r="B311" s="343"/>
      <c r="C311" s="1017" t="s">
        <v>448</v>
      </c>
      <c r="D311" s="1018"/>
      <c r="E311" s="1018"/>
      <c r="F311" s="1018"/>
      <c r="G311" s="1019"/>
      <c r="H311" s="343"/>
    </row>
    <row r="312" spans="1:8" x14ac:dyDescent="0.25">
      <c r="A312" s="343"/>
      <c r="B312" s="343"/>
      <c r="C312" s="999"/>
      <c r="D312" s="369">
        <v>2020</v>
      </c>
      <c r="E312" s="369">
        <v>2021</v>
      </c>
      <c r="F312" s="369">
        <v>2022</v>
      </c>
      <c r="G312" s="369">
        <v>2023</v>
      </c>
      <c r="H312" s="343"/>
    </row>
    <row r="313" spans="1:8" ht="15.75" thickBot="1" x14ac:dyDescent="0.3">
      <c r="A313" s="343"/>
      <c r="B313" s="343"/>
      <c r="C313" s="1000"/>
      <c r="D313" s="370" t="s">
        <v>1</v>
      </c>
      <c r="E313" s="370" t="s">
        <v>16</v>
      </c>
      <c r="F313" s="370" t="s">
        <v>16</v>
      </c>
      <c r="G313" s="370" t="s">
        <v>16</v>
      </c>
      <c r="H313" s="343"/>
    </row>
    <row r="314" spans="1:8" ht="30.75" thickBot="1" x14ac:dyDescent="0.3">
      <c r="A314" s="343"/>
      <c r="B314" s="343"/>
      <c r="C314" s="376" t="s">
        <v>104</v>
      </c>
      <c r="D314" s="377">
        <f>D315+D316+D317+D318</f>
        <v>0</v>
      </c>
      <c r="E314" s="377">
        <f>E315+E316+E317+E318</f>
        <v>0</v>
      </c>
      <c r="F314" s="377">
        <f>F315+F316+F317+F318</f>
        <v>0</v>
      </c>
      <c r="G314" s="377">
        <f>G315+G316+G317+G318</f>
        <v>0</v>
      </c>
      <c r="H314" s="343"/>
    </row>
    <row r="315" spans="1:8" ht="15.75" customHeight="1" thickBot="1" x14ac:dyDescent="0.3">
      <c r="A315" s="343"/>
      <c r="B315" s="343"/>
      <c r="C315" s="378" t="s">
        <v>51</v>
      </c>
      <c r="D315" s="377"/>
      <c r="E315" s="377"/>
      <c r="F315" s="377"/>
      <c r="G315" s="377"/>
      <c r="H315" s="343"/>
    </row>
    <row r="316" spans="1:8" ht="15.75" thickBot="1" x14ac:dyDescent="0.3">
      <c r="A316" s="343"/>
      <c r="B316" s="343"/>
      <c r="C316" s="378" t="s">
        <v>105</v>
      </c>
      <c r="D316" s="377"/>
      <c r="E316" s="377"/>
      <c r="F316" s="377"/>
      <c r="G316" s="377"/>
      <c r="H316" s="343"/>
    </row>
    <row r="317" spans="1:8" ht="15.75" thickBot="1" x14ac:dyDescent="0.3">
      <c r="A317" s="343"/>
      <c r="B317" s="343"/>
      <c r="C317" s="378" t="s">
        <v>106</v>
      </c>
      <c r="D317" s="377"/>
      <c r="E317" s="377"/>
      <c r="F317" s="377"/>
      <c r="G317" s="377"/>
      <c r="H317" s="343"/>
    </row>
    <row r="318" spans="1:8" ht="15.75" thickBot="1" x14ac:dyDescent="0.3">
      <c r="A318" s="343"/>
      <c r="B318" s="343"/>
      <c r="C318" s="378" t="s">
        <v>107</v>
      </c>
      <c r="D318" s="377"/>
      <c r="E318" s="377"/>
      <c r="F318" s="377"/>
      <c r="G318" s="377"/>
      <c r="H318" s="343"/>
    </row>
    <row r="319" spans="1:8" ht="30.75" thickBot="1" x14ac:dyDescent="0.3">
      <c r="A319" s="343"/>
      <c r="B319" s="343"/>
      <c r="C319" s="376" t="s">
        <v>108</v>
      </c>
      <c r="D319" s="379">
        <f>D320+D321+D322+D323</f>
        <v>5000</v>
      </c>
      <c r="E319" s="379">
        <f>E320+E321+E322+E323</f>
        <v>5000</v>
      </c>
      <c r="F319" s="379">
        <f>F320+F321+F322+F323</f>
        <v>0</v>
      </c>
      <c r="G319" s="379">
        <f>G320+G321+G322+G323</f>
        <v>0</v>
      </c>
      <c r="H319" s="343"/>
    </row>
    <row r="320" spans="1:8" ht="16.5" customHeight="1" thickBot="1" x14ac:dyDescent="0.3">
      <c r="A320" s="343"/>
      <c r="B320" s="343"/>
      <c r="C320" s="378" t="s">
        <v>51</v>
      </c>
      <c r="D320" s="377">
        <v>5000</v>
      </c>
      <c r="E320" s="377">
        <v>5000</v>
      </c>
      <c r="F320" s="377"/>
      <c r="G320" s="377"/>
      <c r="H320" s="343"/>
    </row>
    <row r="321" spans="1:8" ht="17.25" customHeight="1" thickBot="1" x14ac:dyDescent="0.3">
      <c r="A321" s="343"/>
      <c r="B321" s="343"/>
      <c r="C321" s="378" t="s">
        <v>105</v>
      </c>
      <c r="D321" s="379"/>
      <c r="E321" s="377"/>
      <c r="F321" s="377"/>
      <c r="G321" s="377"/>
      <c r="H321" s="343"/>
    </row>
    <row r="322" spans="1:8" ht="18.75" customHeight="1" thickBot="1" x14ac:dyDescent="0.3">
      <c r="A322" s="343"/>
      <c r="B322" s="343"/>
      <c r="C322" s="378" t="s">
        <v>106</v>
      </c>
      <c r="D322" s="379"/>
      <c r="E322" s="377"/>
      <c r="F322" s="377"/>
      <c r="G322" s="377"/>
      <c r="H322" s="343"/>
    </row>
    <row r="323" spans="1:8" ht="24.75" customHeight="1" thickBot="1" x14ac:dyDescent="0.3">
      <c r="A323" s="343"/>
      <c r="B323" s="343"/>
      <c r="C323" s="378" t="s">
        <v>107</v>
      </c>
      <c r="D323" s="379"/>
      <c r="E323" s="377"/>
      <c r="F323" s="377"/>
      <c r="G323" s="377"/>
      <c r="H323" s="343"/>
    </row>
    <row r="324" spans="1:8" ht="30.75" thickBot="1" x14ac:dyDescent="0.3">
      <c r="A324" s="343"/>
      <c r="B324" s="343"/>
      <c r="C324" s="432" t="s">
        <v>67</v>
      </c>
      <c r="D324" s="379">
        <f>D314+D319</f>
        <v>5000</v>
      </c>
      <c r="E324" s="379">
        <f>E314+E319</f>
        <v>5000</v>
      </c>
      <c r="F324" s="379">
        <f>F314+F319</f>
        <v>0</v>
      </c>
      <c r="G324" s="379">
        <f>G314+G319</f>
        <v>0</v>
      </c>
      <c r="H324" s="343"/>
    </row>
    <row r="325" spans="1:8" ht="90" customHeight="1" thickBot="1" x14ac:dyDescent="0.3">
      <c r="A325" s="343"/>
      <c r="B325" s="343"/>
      <c r="C325" s="427" t="s">
        <v>68</v>
      </c>
      <c r="D325" s="428" t="s">
        <v>449</v>
      </c>
      <c r="E325" s="429" t="s">
        <v>200</v>
      </c>
      <c r="F325" s="430" t="s">
        <v>450</v>
      </c>
      <c r="G325" s="431"/>
      <c r="H325" s="343"/>
    </row>
    <row r="326" spans="1:8" ht="46.5" customHeight="1" thickBot="1" x14ac:dyDescent="0.3">
      <c r="A326" s="343"/>
      <c r="B326" s="343"/>
      <c r="C326" s="368" t="s">
        <v>38</v>
      </c>
      <c r="D326" s="984" t="s">
        <v>451</v>
      </c>
      <c r="E326" s="985"/>
      <c r="F326" s="985"/>
      <c r="G326" s="986"/>
      <c r="H326" s="343"/>
    </row>
    <row r="327" spans="1:8" ht="19.5" customHeight="1" thickBot="1" x14ac:dyDescent="0.3">
      <c r="A327" s="343"/>
      <c r="B327" s="343"/>
      <c r="C327" s="368" t="s">
        <v>40</v>
      </c>
      <c r="D327" s="996" t="s">
        <v>452</v>
      </c>
      <c r="E327" s="997"/>
      <c r="F327" s="997"/>
      <c r="G327" s="998"/>
      <c r="H327" s="343"/>
    </row>
    <row r="328" spans="1:8" x14ac:dyDescent="0.25">
      <c r="A328" s="343"/>
      <c r="B328" s="343"/>
      <c r="C328" s="999"/>
      <c r="D328" s="369">
        <v>2020</v>
      </c>
      <c r="E328" s="369">
        <v>2021</v>
      </c>
      <c r="F328" s="369">
        <v>2022</v>
      </c>
      <c r="G328" s="369">
        <v>2023</v>
      </c>
      <c r="H328" s="343"/>
    </row>
    <row r="329" spans="1:8" ht="15.75" thickBot="1" x14ac:dyDescent="0.3">
      <c r="A329" s="343"/>
      <c r="B329" s="343"/>
      <c r="C329" s="1000"/>
      <c r="D329" s="370" t="s">
        <v>1</v>
      </c>
      <c r="E329" s="370" t="s">
        <v>16</v>
      </c>
      <c r="F329" s="370" t="s">
        <v>16</v>
      </c>
      <c r="G329" s="370" t="s">
        <v>16</v>
      </c>
      <c r="H329" s="343"/>
    </row>
    <row r="330" spans="1:8" ht="15.75" thickBot="1" x14ac:dyDescent="0.3">
      <c r="A330" s="343"/>
      <c r="B330" s="343"/>
      <c r="C330" s="368" t="s">
        <v>42</v>
      </c>
      <c r="D330" s="373">
        <v>1040</v>
      </c>
      <c r="E330" s="373"/>
      <c r="F330" s="373"/>
      <c r="G330" s="368"/>
      <c r="H330" s="343"/>
    </row>
    <row r="331" spans="1:8" ht="30.75" thickBot="1" x14ac:dyDescent="0.3">
      <c r="A331" s="343"/>
      <c r="B331" s="343"/>
      <c r="C331" s="368" t="s">
        <v>43</v>
      </c>
      <c r="D331" s="373">
        <v>2450</v>
      </c>
      <c r="E331" s="373"/>
      <c r="F331" s="373"/>
      <c r="G331" s="373">
        <f>G349</f>
        <v>0</v>
      </c>
      <c r="H331" s="343"/>
    </row>
    <row r="332" spans="1:8" ht="30.75" thickBot="1" x14ac:dyDescent="0.3">
      <c r="A332" s="343"/>
      <c r="B332" s="343"/>
      <c r="C332" s="368" t="s">
        <v>44</v>
      </c>
      <c r="D332" s="373">
        <f>D331/D330</f>
        <v>2.3557692307692308</v>
      </c>
      <c r="E332" s="373" t="e">
        <f>E331/E330</f>
        <v>#DIV/0!</v>
      </c>
      <c r="F332" s="373" t="e">
        <f>F331/F330</f>
        <v>#DIV/0!</v>
      </c>
      <c r="G332" s="373" t="e">
        <f>G331/G330</f>
        <v>#DIV/0!</v>
      </c>
      <c r="H332" s="343"/>
    </row>
    <row r="333" spans="1:8" ht="30.75" thickBot="1" x14ac:dyDescent="0.3">
      <c r="A333" s="343"/>
      <c r="B333" s="343"/>
      <c r="C333" s="368" t="s">
        <v>45</v>
      </c>
      <c r="D333" s="374" t="s">
        <v>46</v>
      </c>
      <c r="E333" s="375">
        <f t="shared" ref="E333:G335" si="9">E330/D330-1</f>
        <v>-1</v>
      </c>
      <c r="F333" s="375" t="e">
        <f t="shared" si="9"/>
        <v>#DIV/0!</v>
      </c>
      <c r="G333" s="375" t="e">
        <f t="shared" si="9"/>
        <v>#DIV/0!</v>
      </c>
      <c r="H333" s="343"/>
    </row>
    <row r="334" spans="1:8" ht="30.75" thickBot="1" x14ac:dyDescent="0.3">
      <c r="A334" s="343"/>
      <c r="B334" s="343"/>
      <c r="C334" s="368" t="s">
        <v>47</v>
      </c>
      <c r="D334" s="374" t="s">
        <v>46</v>
      </c>
      <c r="E334" s="375">
        <f t="shared" si="9"/>
        <v>-1</v>
      </c>
      <c r="F334" s="375" t="e">
        <f t="shared" si="9"/>
        <v>#DIV/0!</v>
      </c>
      <c r="G334" s="375" t="e">
        <f t="shared" si="9"/>
        <v>#DIV/0!</v>
      </c>
      <c r="H334" s="343"/>
    </row>
    <row r="335" spans="1:8" ht="30.75" thickBot="1" x14ac:dyDescent="0.3">
      <c r="A335" s="343"/>
      <c r="B335" s="343"/>
      <c r="C335" s="368" t="s">
        <v>48</v>
      </c>
      <c r="D335" s="374" t="s">
        <v>46</v>
      </c>
      <c r="E335" s="375" t="e">
        <f t="shared" si="9"/>
        <v>#DIV/0!</v>
      </c>
      <c r="F335" s="375" t="e">
        <f t="shared" si="9"/>
        <v>#DIV/0!</v>
      </c>
      <c r="G335" s="375" t="e">
        <f t="shared" si="9"/>
        <v>#DIV/0!</v>
      </c>
      <c r="H335" s="343"/>
    </row>
    <row r="336" spans="1:8" ht="15.75" customHeight="1" thickBot="1" x14ac:dyDescent="0.3">
      <c r="A336" s="343"/>
      <c r="B336" s="343"/>
      <c r="C336" s="1017" t="s">
        <v>453</v>
      </c>
      <c r="D336" s="1018"/>
      <c r="E336" s="1018"/>
      <c r="F336" s="1018"/>
      <c r="G336" s="1019"/>
      <c r="H336" s="343"/>
    </row>
    <row r="337" spans="1:8" x14ac:dyDescent="0.25">
      <c r="A337" s="343"/>
      <c r="B337" s="343"/>
      <c r="C337" s="999"/>
      <c r="D337" s="369">
        <v>2020</v>
      </c>
      <c r="E337" s="369">
        <v>2021</v>
      </c>
      <c r="F337" s="369">
        <v>2022</v>
      </c>
      <c r="G337" s="369">
        <v>2023</v>
      </c>
      <c r="H337" s="343"/>
    </row>
    <row r="338" spans="1:8" ht="15.75" thickBot="1" x14ac:dyDescent="0.3">
      <c r="A338" s="343"/>
      <c r="B338" s="343"/>
      <c r="C338" s="1000"/>
      <c r="D338" s="370" t="s">
        <v>1</v>
      </c>
      <c r="E338" s="370" t="s">
        <v>16</v>
      </c>
      <c r="F338" s="370" t="s">
        <v>16</v>
      </c>
      <c r="G338" s="370" t="s">
        <v>16</v>
      </c>
      <c r="H338" s="343"/>
    </row>
    <row r="339" spans="1:8" ht="30.75" thickBot="1" x14ac:dyDescent="0.3">
      <c r="A339" s="343"/>
      <c r="B339" s="343"/>
      <c r="C339" s="376" t="s">
        <v>104</v>
      </c>
      <c r="D339" s="377">
        <f>D340+D341+D342+D343</f>
        <v>0</v>
      </c>
      <c r="E339" s="377">
        <f>E340+E341+E342+E343</f>
        <v>0</v>
      </c>
      <c r="F339" s="377">
        <f>F340+F341+F342+F343</f>
        <v>0</v>
      </c>
      <c r="G339" s="377">
        <f>G340+G341+G342+G343</f>
        <v>0</v>
      </c>
      <c r="H339" s="343"/>
    </row>
    <row r="340" spans="1:8" ht="12.75" customHeight="1" thickBot="1" x14ac:dyDescent="0.3">
      <c r="A340" s="343"/>
      <c r="B340" s="343"/>
      <c r="C340" s="378" t="s">
        <v>51</v>
      </c>
      <c r="D340" s="377"/>
      <c r="E340" s="377"/>
      <c r="F340" s="377"/>
      <c r="G340" s="377"/>
      <c r="H340" s="343"/>
    </row>
    <row r="341" spans="1:8" ht="18.75" customHeight="1" thickBot="1" x14ac:dyDescent="0.3">
      <c r="A341" s="343"/>
      <c r="B341" s="343"/>
      <c r="C341" s="378" t="s">
        <v>105</v>
      </c>
      <c r="D341" s="377"/>
      <c r="E341" s="377"/>
      <c r="F341" s="377"/>
      <c r="G341" s="377"/>
      <c r="H341" s="343"/>
    </row>
    <row r="342" spans="1:8" ht="15.75" customHeight="1" thickBot="1" x14ac:dyDescent="0.3">
      <c r="A342" s="343"/>
      <c r="B342" s="343"/>
      <c r="C342" s="378" t="s">
        <v>106</v>
      </c>
      <c r="D342" s="377"/>
      <c r="E342" s="377"/>
      <c r="F342" s="377"/>
      <c r="G342" s="377"/>
      <c r="H342" s="343"/>
    </row>
    <row r="343" spans="1:8" ht="15.75" thickBot="1" x14ac:dyDescent="0.3">
      <c r="A343" s="343"/>
      <c r="B343" s="343"/>
      <c r="C343" s="378" t="s">
        <v>107</v>
      </c>
      <c r="D343" s="377"/>
      <c r="E343" s="377"/>
      <c r="F343" s="377"/>
      <c r="G343" s="377"/>
      <c r="H343" s="343"/>
    </row>
    <row r="344" spans="1:8" ht="30.75" thickBot="1" x14ac:dyDescent="0.3">
      <c r="A344" s="343"/>
      <c r="B344" s="343"/>
      <c r="C344" s="376" t="s">
        <v>108</v>
      </c>
      <c r="D344" s="379">
        <f>D345+D346+D347+D348</f>
        <v>2450</v>
      </c>
      <c r="E344" s="379">
        <f>E345+E346+E347+E348</f>
        <v>0</v>
      </c>
      <c r="F344" s="379">
        <f>F345+F346+F347+F348</f>
        <v>0</v>
      </c>
      <c r="G344" s="379">
        <f>G345+G346+G347+G348</f>
        <v>0</v>
      </c>
      <c r="H344" s="343"/>
    </row>
    <row r="345" spans="1:8" ht="15.75" thickBot="1" x14ac:dyDescent="0.3">
      <c r="A345" s="343"/>
      <c r="B345" s="343"/>
      <c r="C345" s="378" t="s">
        <v>51</v>
      </c>
      <c r="D345" s="379">
        <v>2450</v>
      </c>
      <c r="E345" s="377"/>
      <c r="F345" s="377"/>
      <c r="G345" s="377"/>
      <c r="H345" s="343"/>
    </row>
    <row r="346" spans="1:8" ht="15.75" thickBot="1" x14ac:dyDescent="0.3">
      <c r="A346" s="343"/>
      <c r="B346" s="343"/>
      <c r="C346" s="378" t="s">
        <v>105</v>
      </c>
      <c r="D346" s="379"/>
      <c r="E346" s="377"/>
      <c r="F346" s="377"/>
      <c r="G346" s="377"/>
      <c r="H346" s="343"/>
    </row>
    <row r="347" spans="1:8" ht="15.75" customHeight="1" thickBot="1" x14ac:dyDescent="0.3">
      <c r="A347" s="343"/>
      <c r="B347" s="343"/>
      <c r="C347" s="378" t="s">
        <v>106</v>
      </c>
      <c r="D347" s="379"/>
      <c r="E347" s="377"/>
      <c r="F347" s="377"/>
      <c r="G347" s="377"/>
      <c r="H347" s="343"/>
    </row>
    <row r="348" spans="1:8" ht="19.5" customHeight="1" thickBot="1" x14ac:dyDescent="0.3">
      <c r="A348" s="343"/>
      <c r="B348" s="343"/>
      <c r="C348" s="378" t="s">
        <v>107</v>
      </c>
      <c r="D348" s="379"/>
      <c r="E348" s="377"/>
      <c r="F348" s="377"/>
      <c r="G348" s="377"/>
      <c r="H348" s="343"/>
    </row>
    <row r="349" spans="1:8" ht="30.75" thickBot="1" x14ac:dyDescent="0.3">
      <c r="A349" s="343"/>
      <c r="B349" s="343"/>
      <c r="C349" s="432" t="s">
        <v>74</v>
      </c>
      <c r="D349" s="379">
        <f>D339+D344</f>
        <v>2450</v>
      </c>
      <c r="E349" s="379">
        <f>E339+E344</f>
        <v>0</v>
      </c>
      <c r="F349" s="379">
        <f>F339+F344</f>
        <v>0</v>
      </c>
      <c r="G349" s="379">
        <f>G339+G344</f>
        <v>0</v>
      </c>
      <c r="H349" s="343"/>
    </row>
    <row r="350" spans="1:8" ht="60.75" thickBot="1" x14ac:dyDescent="0.3">
      <c r="A350" s="343"/>
      <c r="B350" s="343"/>
      <c r="C350" s="427" t="s">
        <v>75</v>
      </c>
      <c r="D350" s="428" t="s">
        <v>454</v>
      </c>
      <c r="E350" s="429" t="s">
        <v>200</v>
      </c>
      <c r="F350" s="430"/>
      <c r="G350" s="431"/>
      <c r="H350" s="343"/>
    </row>
    <row r="351" spans="1:8" ht="41.25" customHeight="1" thickBot="1" x14ac:dyDescent="0.3">
      <c r="A351" s="343"/>
      <c r="B351" s="343"/>
      <c r="C351" s="368" t="s">
        <v>38</v>
      </c>
      <c r="D351" s="984" t="s">
        <v>455</v>
      </c>
      <c r="E351" s="985"/>
      <c r="F351" s="985"/>
      <c r="G351" s="986"/>
      <c r="H351" s="343"/>
    </row>
    <row r="352" spans="1:8" ht="15.75" thickBot="1" x14ac:dyDescent="0.3">
      <c r="A352" s="343"/>
      <c r="B352" s="343"/>
      <c r="C352" s="368" t="s">
        <v>40</v>
      </c>
      <c r="D352" s="996" t="s">
        <v>437</v>
      </c>
      <c r="E352" s="997"/>
      <c r="F352" s="997"/>
      <c r="G352" s="998"/>
      <c r="H352" s="343"/>
    </row>
    <row r="353" spans="1:8" x14ac:dyDescent="0.25">
      <c r="A353" s="343"/>
      <c r="B353" s="343"/>
      <c r="C353" s="999"/>
      <c r="D353" s="369">
        <v>2020</v>
      </c>
      <c r="E353" s="369">
        <v>2021</v>
      </c>
      <c r="F353" s="369">
        <v>2022</v>
      </c>
      <c r="G353" s="369">
        <v>2023</v>
      </c>
      <c r="H353" s="343"/>
    </row>
    <row r="354" spans="1:8" ht="15.75" thickBot="1" x14ac:dyDescent="0.3">
      <c r="A354" s="343"/>
      <c r="B354" s="343"/>
      <c r="C354" s="1000"/>
      <c r="D354" s="370" t="s">
        <v>1</v>
      </c>
      <c r="E354" s="370" t="s">
        <v>16</v>
      </c>
      <c r="F354" s="370" t="s">
        <v>16</v>
      </c>
      <c r="G354" s="370" t="s">
        <v>16</v>
      </c>
      <c r="H354" s="343"/>
    </row>
    <row r="355" spans="1:8" ht="15.75" customHeight="1" thickBot="1" x14ac:dyDescent="0.3">
      <c r="A355" s="343"/>
      <c r="B355" s="343"/>
      <c r="C355" s="368" t="s">
        <v>42</v>
      </c>
      <c r="D355" s="374">
        <v>1</v>
      </c>
      <c r="E355" s="373"/>
      <c r="F355" s="373"/>
      <c r="G355" s="373"/>
      <c r="H355" s="343"/>
    </row>
    <row r="356" spans="1:8" ht="30.75" thickBot="1" x14ac:dyDescent="0.3">
      <c r="A356" s="343"/>
      <c r="B356" s="343"/>
      <c r="C356" s="368" t="s">
        <v>43</v>
      </c>
      <c r="D356" s="373">
        <v>500</v>
      </c>
      <c r="E356" s="373"/>
      <c r="F356" s="373"/>
      <c r="G356" s="373"/>
      <c r="H356" s="343"/>
    </row>
    <row r="357" spans="1:8" ht="15.75" customHeight="1" thickBot="1" x14ac:dyDescent="0.3">
      <c r="A357" s="343"/>
      <c r="B357" s="343"/>
      <c r="C357" s="368" t="s">
        <v>44</v>
      </c>
      <c r="D357" s="373">
        <f>D356/D355</f>
        <v>500</v>
      </c>
      <c r="E357" s="373" t="e">
        <f>E356/E355</f>
        <v>#DIV/0!</v>
      </c>
      <c r="F357" s="373" t="e">
        <f>F356/F355</f>
        <v>#DIV/0!</v>
      </c>
      <c r="G357" s="373" t="e">
        <f>G356/G355</f>
        <v>#DIV/0!</v>
      </c>
      <c r="H357" s="343"/>
    </row>
    <row r="358" spans="1:8" ht="30.75" thickBot="1" x14ac:dyDescent="0.3">
      <c r="A358" s="343"/>
      <c r="B358" s="343"/>
      <c r="C358" s="368" t="s">
        <v>45</v>
      </c>
      <c r="D358" s="374" t="s">
        <v>46</v>
      </c>
      <c r="E358" s="375">
        <f t="shared" ref="E358:G360" si="10">E355/D355-1</f>
        <v>-1</v>
      </c>
      <c r="F358" s="375" t="e">
        <f t="shared" si="10"/>
        <v>#DIV/0!</v>
      </c>
      <c r="G358" s="375" t="e">
        <f t="shared" si="10"/>
        <v>#DIV/0!</v>
      </c>
      <c r="H358" s="343"/>
    </row>
    <row r="359" spans="1:8" ht="30.75" thickBot="1" x14ac:dyDescent="0.3">
      <c r="A359" s="343"/>
      <c r="B359" s="343"/>
      <c r="C359" s="368" t="s">
        <v>47</v>
      </c>
      <c r="D359" s="374" t="s">
        <v>46</v>
      </c>
      <c r="E359" s="375">
        <f t="shared" si="10"/>
        <v>-1</v>
      </c>
      <c r="F359" s="375" t="e">
        <f t="shared" si="10"/>
        <v>#DIV/0!</v>
      </c>
      <c r="G359" s="375" t="e">
        <f t="shared" si="10"/>
        <v>#DIV/0!</v>
      </c>
      <c r="H359" s="343"/>
    </row>
    <row r="360" spans="1:8" ht="30.75" thickBot="1" x14ac:dyDescent="0.3">
      <c r="A360" s="343"/>
      <c r="B360" s="343"/>
      <c r="C360" s="368" t="s">
        <v>48</v>
      </c>
      <c r="D360" s="374" t="s">
        <v>46</v>
      </c>
      <c r="E360" s="375" t="e">
        <f t="shared" si="10"/>
        <v>#DIV/0!</v>
      </c>
      <c r="F360" s="375" t="e">
        <f t="shared" si="10"/>
        <v>#DIV/0!</v>
      </c>
      <c r="G360" s="375" t="e">
        <f t="shared" si="10"/>
        <v>#DIV/0!</v>
      </c>
      <c r="H360" s="343"/>
    </row>
    <row r="361" spans="1:8" ht="17.25" customHeight="1" thickBot="1" x14ac:dyDescent="0.3">
      <c r="A361" s="343"/>
      <c r="B361" s="343"/>
      <c r="C361" s="1017" t="s">
        <v>456</v>
      </c>
      <c r="D361" s="1018"/>
      <c r="E361" s="1018"/>
      <c r="F361" s="1018"/>
      <c r="G361" s="1019"/>
      <c r="H361" s="343"/>
    </row>
    <row r="362" spans="1:8" ht="13.5" customHeight="1" x14ac:dyDescent="0.25">
      <c r="A362" s="343"/>
      <c r="B362" s="343"/>
      <c r="C362" s="999"/>
      <c r="D362" s="369">
        <v>2019</v>
      </c>
      <c r="E362" s="369">
        <v>2020</v>
      </c>
      <c r="F362" s="369">
        <v>2021</v>
      </c>
      <c r="G362" s="369">
        <v>2022</v>
      </c>
      <c r="H362" s="343"/>
    </row>
    <row r="363" spans="1:8" ht="16.5" customHeight="1" thickBot="1" x14ac:dyDescent="0.3">
      <c r="A363" s="343"/>
      <c r="B363" s="343"/>
      <c r="C363" s="1000"/>
      <c r="D363" s="370" t="s">
        <v>1</v>
      </c>
      <c r="E363" s="370" t="s">
        <v>16</v>
      </c>
      <c r="F363" s="370" t="s">
        <v>16</v>
      </c>
      <c r="G363" s="370" t="s">
        <v>16</v>
      </c>
      <c r="H363" s="343"/>
    </row>
    <row r="364" spans="1:8" ht="19.5" customHeight="1" thickBot="1" x14ac:dyDescent="0.3">
      <c r="A364" s="343"/>
      <c r="B364" s="343"/>
      <c r="C364" s="376" t="s">
        <v>104</v>
      </c>
      <c r="D364" s="377">
        <f>D365+D366+D367+D368</f>
        <v>0</v>
      </c>
      <c r="E364" s="377">
        <f>E365+E366+E367+E368</f>
        <v>0</v>
      </c>
      <c r="F364" s="377">
        <f>F365+F366+F367+F368</f>
        <v>0</v>
      </c>
      <c r="G364" s="377">
        <f>G365+G366+G367+G368</f>
        <v>0</v>
      </c>
      <c r="H364" s="343"/>
    </row>
    <row r="365" spans="1:8" ht="17.25" customHeight="1" thickBot="1" x14ac:dyDescent="0.3">
      <c r="A365" s="343"/>
      <c r="B365" s="343"/>
      <c r="C365" s="378" t="s">
        <v>51</v>
      </c>
      <c r="D365" s="377"/>
      <c r="E365" s="377"/>
      <c r="F365" s="377"/>
      <c r="G365" s="377"/>
      <c r="H365" s="343"/>
    </row>
    <row r="366" spans="1:8" ht="18.75" customHeight="1" thickBot="1" x14ac:dyDescent="0.3">
      <c r="A366" s="343"/>
      <c r="B366" s="343"/>
      <c r="C366" s="378" t="s">
        <v>105</v>
      </c>
      <c r="D366" s="377"/>
      <c r="E366" s="377"/>
      <c r="F366" s="377"/>
      <c r="G366" s="377"/>
      <c r="H366" s="343"/>
    </row>
    <row r="367" spans="1:8" ht="15.75" thickBot="1" x14ac:dyDescent="0.3">
      <c r="A367" s="343"/>
      <c r="B367" s="343"/>
      <c r="C367" s="378" t="s">
        <v>106</v>
      </c>
      <c r="D367" s="377"/>
      <c r="E367" s="377"/>
      <c r="F367" s="377"/>
      <c r="G367" s="377"/>
      <c r="H367" s="343"/>
    </row>
    <row r="368" spans="1:8" ht="15.75" customHeight="1" thickBot="1" x14ac:dyDescent="0.3">
      <c r="A368" s="343"/>
      <c r="B368" s="343"/>
      <c r="C368" s="378" t="s">
        <v>107</v>
      </c>
      <c r="D368" s="377"/>
      <c r="E368" s="377"/>
      <c r="F368" s="377"/>
      <c r="G368" s="377"/>
      <c r="H368" s="343"/>
    </row>
    <row r="369" spans="1:8" ht="21.75" customHeight="1" thickBot="1" x14ac:dyDescent="0.3">
      <c r="A369" s="343"/>
      <c r="B369" s="343"/>
      <c r="C369" s="376" t="s">
        <v>108</v>
      </c>
      <c r="D369" s="379">
        <f>D370+D371+D372+D373</f>
        <v>500</v>
      </c>
      <c r="E369" s="379">
        <f>E370+E371+E372+E373</f>
        <v>0</v>
      </c>
      <c r="F369" s="379">
        <f>F370+F371+F372+F373</f>
        <v>0</v>
      </c>
      <c r="G369" s="379">
        <f>G370+G371+G372+G373</f>
        <v>0</v>
      </c>
      <c r="H369" s="343"/>
    </row>
    <row r="370" spans="1:8" ht="15.75" thickBot="1" x14ac:dyDescent="0.3">
      <c r="A370" s="343"/>
      <c r="B370" s="343"/>
      <c r="C370" s="378" t="s">
        <v>51</v>
      </c>
      <c r="D370" s="379">
        <v>500</v>
      </c>
      <c r="E370" s="377"/>
      <c r="F370" s="377"/>
      <c r="G370" s="377"/>
      <c r="H370" s="343"/>
    </row>
    <row r="371" spans="1:8" ht="15.75" thickBot="1" x14ac:dyDescent="0.3">
      <c r="A371" s="343"/>
      <c r="B371" s="343"/>
      <c r="C371" s="378" t="s">
        <v>105</v>
      </c>
      <c r="D371" s="379"/>
      <c r="E371" s="377"/>
      <c r="F371" s="377"/>
      <c r="G371" s="377"/>
      <c r="H371" s="343"/>
    </row>
    <row r="372" spans="1:8" ht="15.75" thickBot="1" x14ac:dyDescent="0.3">
      <c r="A372" s="343"/>
      <c r="B372" s="343"/>
      <c r="C372" s="378" t="s">
        <v>106</v>
      </c>
      <c r="D372" s="379"/>
      <c r="E372" s="377"/>
      <c r="F372" s="377"/>
      <c r="G372" s="377"/>
      <c r="H372" s="343"/>
    </row>
    <row r="373" spans="1:8" ht="15.75" thickBot="1" x14ac:dyDescent="0.3">
      <c r="A373" s="343"/>
      <c r="B373" s="343"/>
      <c r="C373" s="378" t="s">
        <v>107</v>
      </c>
      <c r="D373" s="379"/>
      <c r="E373" s="377"/>
      <c r="F373" s="377"/>
      <c r="G373" s="377"/>
      <c r="H373" s="343"/>
    </row>
    <row r="374" spans="1:8" ht="30.75" thickBot="1" x14ac:dyDescent="0.3">
      <c r="A374" s="343"/>
      <c r="B374" s="343"/>
      <c r="C374" s="432" t="s">
        <v>81</v>
      </c>
      <c r="D374" s="379">
        <f>D364+D369</f>
        <v>500</v>
      </c>
      <c r="E374" s="379">
        <f>E364+E369</f>
        <v>0</v>
      </c>
      <c r="F374" s="379">
        <f>F364+F369</f>
        <v>0</v>
      </c>
      <c r="G374" s="379">
        <f>G364+G369</f>
        <v>0</v>
      </c>
      <c r="H374" s="343"/>
    </row>
    <row r="375" spans="1:8" ht="30.75" thickBot="1" x14ac:dyDescent="0.3">
      <c r="A375" s="343"/>
      <c r="B375" s="343"/>
      <c r="C375" s="404" t="s">
        <v>255</v>
      </c>
      <c r="D375" s="1040" t="s">
        <v>457</v>
      </c>
      <c r="E375" s="1041"/>
      <c r="F375" s="1041"/>
      <c r="G375" s="1042"/>
      <c r="H375" s="343"/>
    </row>
    <row r="376" spans="1:8" ht="60.75" thickBot="1" x14ac:dyDescent="0.3">
      <c r="A376" s="343"/>
      <c r="B376" s="343"/>
      <c r="C376" s="366" t="s">
        <v>179</v>
      </c>
      <c r="D376" s="433" t="s">
        <v>458</v>
      </c>
      <c r="E376" s="429" t="s">
        <v>200</v>
      </c>
      <c r="F376" s="430" t="s">
        <v>459</v>
      </c>
      <c r="G376" s="431"/>
      <c r="H376" s="343"/>
    </row>
    <row r="377" spans="1:8" ht="30.75" customHeight="1" thickBot="1" x14ac:dyDescent="0.3">
      <c r="A377" s="343"/>
      <c r="B377" s="343"/>
      <c r="C377" s="368" t="s">
        <v>38</v>
      </c>
      <c r="D377" s="984" t="s">
        <v>460</v>
      </c>
      <c r="E377" s="985"/>
      <c r="F377" s="985"/>
      <c r="G377" s="986"/>
      <c r="H377" s="343"/>
    </row>
    <row r="378" spans="1:8" ht="15.75" customHeight="1" thickBot="1" x14ac:dyDescent="0.3">
      <c r="A378" s="343"/>
      <c r="B378" s="343"/>
      <c r="C378" s="368" t="s">
        <v>40</v>
      </c>
      <c r="D378" s="996" t="s">
        <v>102</v>
      </c>
      <c r="E378" s="997"/>
      <c r="F378" s="997"/>
      <c r="G378" s="998"/>
      <c r="H378" s="343"/>
    </row>
    <row r="379" spans="1:8" x14ac:dyDescent="0.25">
      <c r="A379" s="343"/>
      <c r="B379" s="343"/>
      <c r="C379" s="999"/>
      <c r="D379" s="369">
        <v>2020</v>
      </c>
      <c r="E379" s="369">
        <v>2021</v>
      </c>
      <c r="F379" s="369">
        <v>2022</v>
      </c>
      <c r="G379" s="369">
        <v>2023</v>
      </c>
      <c r="H379" s="343"/>
    </row>
    <row r="380" spans="1:8" ht="15.75" thickBot="1" x14ac:dyDescent="0.3">
      <c r="A380" s="343"/>
      <c r="B380" s="343"/>
      <c r="C380" s="1000"/>
      <c r="D380" s="370" t="s">
        <v>1</v>
      </c>
      <c r="E380" s="370" t="s">
        <v>16</v>
      </c>
      <c r="F380" s="370" t="s">
        <v>16</v>
      </c>
      <c r="G380" s="370" t="s">
        <v>16</v>
      </c>
      <c r="H380" s="343"/>
    </row>
    <row r="381" spans="1:8" ht="15.75" thickBot="1" x14ac:dyDescent="0.3">
      <c r="A381" s="343"/>
      <c r="B381" s="343"/>
      <c r="C381" s="368" t="s">
        <v>42</v>
      </c>
      <c r="D381" s="373">
        <v>1</v>
      </c>
      <c r="E381" s="374"/>
      <c r="F381" s="368"/>
      <c r="G381" s="368"/>
      <c r="H381" s="343"/>
    </row>
    <row r="382" spans="1:8" ht="16.5" customHeight="1" thickBot="1" x14ac:dyDescent="0.3">
      <c r="A382" s="343"/>
      <c r="B382" s="343"/>
      <c r="C382" s="368" t="s">
        <v>43</v>
      </c>
      <c r="D382" s="373">
        <v>500</v>
      </c>
      <c r="E382" s="373"/>
      <c r="F382" s="373">
        <f>F400</f>
        <v>0</v>
      </c>
      <c r="G382" s="373">
        <f>G400</f>
        <v>0</v>
      </c>
      <c r="H382" s="343"/>
    </row>
    <row r="383" spans="1:8" ht="15" customHeight="1" thickBot="1" x14ac:dyDescent="0.3">
      <c r="A383" s="343"/>
      <c r="B383" s="343"/>
      <c r="C383" s="368" t="s">
        <v>44</v>
      </c>
      <c r="D383" s="373"/>
      <c r="E383" s="373" t="e">
        <f>E382/E381</f>
        <v>#DIV/0!</v>
      </c>
      <c r="F383" s="373" t="e">
        <f>F382/F381</f>
        <v>#DIV/0!</v>
      </c>
      <c r="G383" s="373" t="e">
        <f>G382/G381</f>
        <v>#DIV/0!</v>
      </c>
      <c r="H383" s="343"/>
    </row>
    <row r="384" spans="1:8" ht="18" customHeight="1" thickBot="1" x14ac:dyDescent="0.3">
      <c r="A384" s="343"/>
      <c r="B384" s="343"/>
      <c r="C384" s="368" t="s">
        <v>45</v>
      </c>
      <c r="D384" s="374" t="s">
        <v>46</v>
      </c>
      <c r="E384" s="375">
        <f t="shared" ref="E384:G386" si="11">E381/D381-1</f>
        <v>-1</v>
      </c>
      <c r="F384" s="375" t="e">
        <f t="shared" si="11"/>
        <v>#DIV/0!</v>
      </c>
      <c r="G384" s="375" t="e">
        <f t="shared" si="11"/>
        <v>#DIV/0!</v>
      </c>
      <c r="H384" s="343"/>
    </row>
    <row r="385" spans="1:8" ht="30.75" thickBot="1" x14ac:dyDescent="0.3">
      <c r="A385" s="343"/>
      <c r="B385" s="343"/>
      <c r="C385" s="368" t="s">
        <v>47</v>
      </c>
      <c r="D385" s="374" t="s">
        <v>46</v>
      </c>
      <c r="E385" s="375">
        <f t="shared" si="11"/>
        <v>-1</v>
      </c>
      <c r="F385" s="375" t="e">
        <f t="shared" si="11"/>
        <v>#DIV/0!</v>
      </c>
      <c r="G385" s="375" t="e">
        <f t="shared" si="11"/>
        <v>#DIV/0!</v>
      </c>
      <c r="H385" s="343"/>
    </row>
    <row r="386" spans="1:8" ht="30.75" thickBot="1" x14ac:dyDescent="0.3">
      <c r="A386" s="343"/>
      <c r="B386" s="343"/>
      <c r="C386" s="368" t="s">
        <v>48</v>
      </c>
      <c r="D386" s="374" t="s">
        <v>46</v>
      </c>
      <c r="E386" s="375" t="e">
        <f t="shared" si="11"/>
        <v>#DIV/0!</v>
      </c>
      <c r="F386" s="375" t="e">
        <f t="shared" si="11"/>
        <v>#DIV/0!</v>
      </c>
      <c r="G386" s="375" t="e">
        <f t="shared" si="11"/>
        <v>#DIV/0!</v>
      </c>
      <c r="H386" s="343"/>
    </row>
    <row r="387" spans="1:8" ht="18" customHeight="1" thickBot="1" x14ac:dyDescent="0.3">
      <c r="A387" s="343"/>
      <c r="B387" s="343"/>
      <c r="C387" s="1017" t="s">
        <v>461</v>
      </c>
      <c r="D387" s="1018"/>
      <c r="E387" s="1018"/>
      <c r="F387" s="1018"/>
      <c r="G387" s="1019"/>
      <c r="H387" s="343"/>
    </row>
    <row r="388" spans="1:8" x14ac:dyDescent="0.25">
      <c r="A388" s="343"/>
      <c r="B388" s="343"/>
      <c r="C388" s="999"/>
      <c r="D388" s="369">
        <v>2020</v>
      </c>
      <c r="E388" s="369">
        <v>2021</v>
      </c>
      <c r="F388" s="369">
        <v>2022</v>
      </c>
      <c r="G388" s="369">
        <v>2023</v>
      </c>
      <c r="H388" s="343"/>
    </row>
    <row r="389" spans="1:8" ht="15.75" customHeight="1" thickBot="1" x14ac:dyDescent="0.3">
      <c r="A389" s="343"/>
      <c r="B389" s="343"/>
      <c r="C389" s="1000"/>
      <c r="D389" s="370" t="s">
        <v>1</v>
      </c>
      <c r="E389" s="370" t="s">
        <v>16</v>
      </c>
      <c r="F389" s="370" t="s">
        <v>16</v>
      </c>
      <c r="G389" s="370" t="s">
        <v>16</v>
      </c>
      <c r="H389" s="343"/>
    </row>
    <row r="390" spans="1:8" ht="33.75" customHeight="1" thickBot="1" x14ac:dyDescent="0.3">
      <c r="A390" s="343"/>
      <c r="B390" s="343"/>
      <c r="C390" s="376" t="s">
        <v>104</v>
      </c>
      <c r="D390" s="377">
        <f>D391+D392+D393+D394</f>
        <v>0</v>
      </c>
      <c r="E390" s="377">
        <f>E391+E392+E393+E394</f>
        <v>0</v>
      </c>
      <c r="F390" s="377">
        <f>F391+F392+F393+F394</f>
        <v>0</v>
      </c>
      <c r="G390" s="377">
        <f>G391+G392+G393+G394</f>
        <v>0</v>
      </c>
      <c r="H390" s="343"/>
    </row>
    <row r="391" spans="1:8" ht="15.75" thickBot="1" x14ac:dyDescent="0.3">
      <c r="A391" s="343"/>
      <c r="B391" s="343"/>
      <c r="C391" s="378" t="s">
        <v>51</v>
      </c>
      <c r="D391" s="377"/>
      <c r="E391" s="377"/>
      <c r="F391" s="377"/>
      <c r="G391" s="377"/>
      <c r="H391" s="343"/>
    </row>
    <row r="392" spans="1:8" ht="15.75" thickBot="1" x14ac:dyDescent="0.3">
      <c r="A392" s="343"/>
      <c r="B392" s="343"/>
      <c r="C392" s="378" t="s">
        <v>105</v>
      </c>
      <c r="D392" s="377"/>
      <c r="E392" s="377"/>
      <c r="F392" s="377"/>
      <c r="G392" s="377"/>
      <c r="H392" s="343"/>
    </row>
    <row r="393" spans="1:8" ht="15" customHeight="1" thickBot="1" x14ac:dyDescent="0.3">
      <c r="A393" s="343"/>
      <c r="B393" s="343"/>
      <c r="C393" s="378" t="s">
        <v>106</v>
      </c>
      <c r="D393" s="377"/>
      <c r="E393" s="377"/>
      <c r="F393" s="377"/>
      <c r="G393" s="377"/>
      <c r="H393" s="343"/>
    </row>
    <row r="394" spans="1:8" ht="15.75" thickBot="1" x14ac:dyDescent="0.3">
      <c r="A394" s="343"/>
      <c r="B394" s="343"/>
      <c r="C394" s="378" t="s">
        <v>107</v>
      </c>
      <c r="D394" s="377"/>
      <c r="E394" s="377"/>
      <c r="F394" s="377"/>
      <c r="G394" s="377"/>
      <c r="H394" s="343"/>
    </row>
    <row r="395" spans="1:8" ht="30.75" thickBot="1" x14ac:dyDescent="0.3">
      <c r="A395" s="343"/>
      <c r="B395" s="343"/>
      <c r="C395" s="376" t="s">
        <v>108</v>
      </c>
      <c r="D395" s="379">
        <f>D396+D397+D398+D399</f>
        <v>500</v>
      </c>
      <c r="E395" s="379">
        <f>E396+E397+E398+E399</f>
        <v>0</v>
      </c>
      <c r="F395" s="379">
        <f>F396+F397+F398+F399</f>
        <v>0</v>
      </c>
      <c r="G395" s="379">
        <f>G396+G397+G398+G399</f>
        <v>0</v>
      </c>
      <c r="H395" s="343"/>
    </row>
    <row r="396" spans="1:8" ht="15.75" thickBot="1" x14ac:dyDescent="0.3">
      <c r="A396" s="343"/>
      <c r="B396" s="343"/>
      <c r="C396" s="378" t="s">
        <v>51</v>
      </c>
      <c r="D396" s="379">
        <v>500</v>
      </c>
      <c r="E396" s="379"/>
      <c r="F396" s="379"/>
      <c r="G396" s="379"/>
      <c r="H396" s="343"/>
    </row>
    <row r="397" spans="1:8" ht="15.75" thickBot="1" x14ac:dyDescent="0.3">
      <c r="A397" s="343"/>
      <c r="B397" s="343"/>
      <c r="C397" s="378" t="s">
        <v>105</v>
      </c>
      <c r="D397" s="379"/>
      <c r="E397" s="379"/>
      <c r="F397" s="379"/>
      <c r="G397" s="379"/>
      <c r="H397" s="343"/>
    </row>
    <row r="398" spans="1:8" ht="15" customHeight="1" thickBot="1" x14ac:dyDescent="0.3">
      <c r="A398" s="343"/>
      <c r="B398" s="343"/>
      <c r="C398" s="378" t="s">
        <v>106</v>
      </c>
      <c r="D398" s="379"/>
      <c r="E398" s="379"/>
      <c r="F398" s="379"/>
      <c r="G398" s="379"/>
      <c r="H398" s="343"/>
    </row>
    <row r="399" spans="1:8" ht="15" customHeight="1" thickBot="1" x14ac:dyDescent="0.3">
      <c r="A399" s="343"/>
      <c r="B399" s="343"/>
      <c r="C399" s="381" t="s">
        <v>107</v>
      </c>
      <c r="D399" s="379"/>
      <c r="E399" s="379"/>
      <c r="F399" s="379"/>
      <c r="G399" s="379"/>
      <c r="H399" s="343"/>
    </row>
    <row r="400" spans="1:8" ht="34.5" customHeight="1" thickBot="1" x14ac:dyDescent="0.3">
      <c r="A400" s="343"/>
      <c r="B400" s="343"/>
      <c r="C400" s="383" t="s">
        <v>184</v>
      </c>
      <c r="D400" s="379">
        <f>D390+D395</f>
        <v>500</v>
      </c>
      <c r="E400" s="379">
        <f>E390+E395</f>
        <v>0</v>
      </c>
      <c r="F400" s="379">
        <f>F390+F395</f>
        <v>0</v>
      </c>
      <c r="G400" s="379">
        <f>G390+G395</f>
        <v>0</v>
      </c>
      <c r="H400" s="343"/>
    </row>
    <row r="401" spans="1:8" ht="48.75" customHeight="1" thickBot="1" x14ac:dyDescent="0.3">
      <c r="A401" s="343"/>
      <c r="B401" s="343"/>
      <c r="C401" s="366" t="s">
        <v>96</v>
      </c>
      <c r="D401" s="1034" t="s">
        <v>441</v>
      </c>
      <c r="E401" s="1035"/>
      <c r="F401" s="1035"/>
      <c r="G401" s="1036"/>
      <c r="H401" s="343"/>
    </row>
    <row r="402" spans="1:8" ht="64.5" customHeight="1" thickBot="1" x14ac:dyDescent="0.3">
      <c r="A402" s="343"/>
      <c r="B402" s="343"/>
      <c r="C402" s="366" t="s">
        <v>185</v>
      </c>
      <c r="D402" s="422" t="s">
        <v>442</v>
      </c>
      <c r="E402" s="423" t="s">
        <v>200</v>
      </c>
      <c r="F402" s="1034"/>
      <c r="G402" s="1036"/>
      <c r="H402" s="343"/>
    </row>
    <row r="403" spans="1:8" ht="14.25" customHeight="1" thickBot="1" x14ac:dyDescent="0.3">
      <c r="A403" s="343"/>
      <c r="B403" s="343"/>
      <c r="C403" s="424"/>
      <c r="D403" s="1034"/>
      <c r="E403" s="1035"/>
      <c r="F403" s="1035"/>
      <c r="G403" s="1036"/>
      <c r="H403" s="343"/>
    </row>
    <row r="404" spans="1:8" ht="35.25" customHeight="1" thickBot="1" x14ac:dyDescent="0.3">
      <c r="A404" s="343"/>
      <c r="B404" s="343"/>
      <c r="C404" s="368" t="s">
        <v>38</v>
      </c>
      <c r="D404" s="984" t="s">
        <v>462</v>
      </c>
      <c r="E404" s="985"/>
      <c r="F404" s="985"/>
      <c r="G404" s="986"/>
      <c r="H404" s="343"/>
    </row>
    <row r="405" spans="1:8" ht="29.25" customHeight="1" thickBot="1" x14ac:dyDescent="0.3">
      <c r="A405" s="343"/>
      <c r="B405" s="343"/>
      <c r="C405" s="368" t="s">
        <v>40</v>
      </c>
      <c r="D405" s="996" t="s">
        <v>102</v>
      </c>
      <c r="E405" s="997"/>
      <c r="F405" s="997"/>
      <c r="G405" s="998"/>
      <c r="H405" s="343"/>
    </row>
    <row r="406" spans="1:8" x14ac:dyDescent="0.25">
      <c r="A406" s="343"/>
      <c r="B406" s="343"/>
      <c r="C406" s="999"/>
      <c r="D406" s="369">
        <v>2020</v>
      </c>
      <c r="E406" s="369">
        <v>2021</v>
      </c>
      <c r="F406" s="369">
        <v>2022</v>
      </c>
      <c r="G406" s="369">
        <v>2023</v>
      </c>
      <c r="H406" s="343"/>
    </row>
    <row r="407" spans="1:8" ht="31.5" customHeight="1" thickBot="1" x14ac:dyDescent="0.3">
      <c r="A407" s="343"/>
      <c r="B407" s="343"/>
      <c r="C407" s="1000"/>
      <c r="D407" s="370" t="s">
        <v>1</v>
      </c>
      <c r="E407" s="370" t="s">
        <v>16</v>
      </c>
      <c r="F407" s="370" t="s">
        <v>16</v>
      </c>
      <c r="G407" s="370" t="s">
        <v>16</v>
      </c>
      <c r="H407" s="343"/>
    </row>
    <row r="408" spans="1:8" ht="32.25" customHeight="1" thickBot="1" x14ac:dyDescent="0.3">
      <c r="A408" s="343"/>
      <c r="B408" s="343"/>
      <c r="C408" s="368" t="s">
        <v>42</v>
      </c>
      <c r="D408" s="373"/>
      <c r="E408" s="373">
        <v>1</v>
      </c>
      <c r="F408" s="373"/>
      <c r="G408" s="373"/>
      <c r="H408" s="343"/>
    </row>
    <row r="409" spans="1:8" ht="47.25" customHeight="1" thickBot="1" x14ac:dyDescent="0.3">
      <c r="A409" s="343"/>
      <c r="B409" s="343"/>
      <c r="C409" s="368" t="s">
        <v>43</v>
      </c>
      <c r="D409" s="373"/>
      <c r="E409" s="373">
        <v>300</v>
      </c>
      <c r="F409" s="373"/>
      <c r="G409" s="373"/>
      <c r="H409" s="343"/>
    </row>
    <row r="410" spans="1:8" ht="32.25" customHeight="1" thickBot="1" x14ac:dyDescent="0.3">
      <c r="A410" s="343"/>
      <c r="B410" s="343"/>
      <c r="C410" s="368" t="s">
        <v>44</v>
      </c>
      <c r="D410" s="373" t="e">
        <f>D409/D408</f>
        <v>#DIV/0!</v>
      </c>
      <c r="E410" s="373">
        <f>E409/E408</f>
        <v>300</v>
      </c>
      <c r="F410" s="373" t="e">
        <f>F409/F408</f>
        <v>#DIV/0!</v>
      </c>
      <c r="G410" s="373" t="e">
        <f>G409/G408</f>
        <v>#DIV/0!</v>
      </c>
      <c r="H410" s="343"/>
    </row>
    <row r="411" spans="1:8" ht="37.5" customHeight="1" thickBot="1" x14ac:dyDescent="0.3">
      <c r="A411" s="343"/>
      <c r="B411" s="343"/>
      <c r="C411" s="368" t="s">
        <v>45</v>
      </c>
      <c r="D411" s="374" t="s">
        <v>46</v>
      </c>
      <c r="E411" s="375" t="e">
        <f>E408/D408</f>
        <v>#DIV/0!</v>
      </c>
      <c r="F411" s="375">
        <f t="shared" ref="F411:G413" si="12">F408/E408-1</f>
        <v>-1</v>
      </c>
      <c r="G411" s="375" t="e">
        <f t="shared" si="12"/>
        <v>#DIV/0!</v>
      </c>
      <c r="H411" s="343"/>
    </row>
    <row r="412" spans="1:8" ht="32.25" customHeight="1" thickBot="1" x14ac:dyDescent="0.3">
      <c r="A412" s="343"/>
      <c r="B412" s="343"/>
      <c r="C412" s="368" t="s">
        <v>47</v>
      </c>
      <c r="D412" s="374" t="s">
        <v>46</v>
      </c>
      <c r="E412" s="375" t="e">
        <f>E409/D409</f>
        <v>#DIV/0!</v>
      </c>
      <c r="F412" s="375">
        <f t="shared" si="12"/>
        <v>-1</v>
      </c>
      <c r="G412" s="375" t="e">
        <f t="shared" si="12"/>
        <v>#DIV/0!</v>
      </c>
      <c r="H412" s="343"/>
    </row>
    <row r="413" spans="1:8" ht="30.75" thickBot="1" x14ac:dyDescent="0.3">
      <c r="A413" s="343"/>
      <c r="B413" s="343"/>
      <c r="C413" s="368" t="s">
        <v>48</v>
      </c>
      <c r="D413" s="374" t="s">
        <v>46</v>
      </c>
      <c r="E413" s="375" t="e">
        <f>E410/D410</f>
        <v>#DIV/0!</v>
      </c>
      <c r="F413" s="375" t="e">
        <f t="shared" si="12"/>
        <v>#DIV/0!</v>
      </c>
      <c r="G413" s="375" t="e">
        <f t="shared" si="12"/>
        <v>#DIV/0!</v>
      </c>
      <c r="H413" s="343"/>
    </row>
    <row r="414" spans="1:8" ht="36" customHeight="1" thickBot="1" x14ac:dyDescent="0.3">
      <c r="A414" s="343"/>
      <c r="B414" s="343"/>
      <c r="C414" s="1017" t="s">
        <v>463</v>
      </c>
      <c r="D414" s="1018"/>
      <c r="E414" s="1018"/>
      <c r="F414" s="1018"/>
      <c r="G414" s="1019"/>
      <c r="H414" s="343"/>
    </row>
    <row r="415" spans="1:8" ht="36" customHeight="1" x14ac:dyDescent="0.25">
      <c r="A415" s="343"/>
      <c r="B415" s="343"/>
      <c r="C415" s="999"/>
      <c r="D415" s="369">
        <v>2020</v>
      </c>
      <c r="E415" s="369">
        <v>2021</v>
      </c>
      <c r="F415" s="369">
        <v>2022</v>
      </c>
      <c r="G415" s="369">
        <v>2023</v>
      </c>
      <c r="H415" s="343"/>
    </row>
    <row r="416" spans="1:8" ht="16.5" customHeight="1" thickBot="1" x14ac:dyDescent="0.3">
      <c r="A416" s="343"/>
      <c r="B416" s="343"/>
      <c r="C416" s="1000"/>
      <c r="D416" s="370" t="s">
        <v>1</v>
      </c>
      <c r="E416" s="370" t="s">
        <v>16</v>
      </c>
      <c r="F416" s="370" t="s">
        <v>16</v>
      </c>
      <c r="G416" s="370" t="s">
        <v>16</v>
      </c>
      <c r="H416" s="343"/>
    </row>
    <row r="417" spans="1:8" ht="33.75" customHeight="1" thickBot="1" x14ac:dyDescent="0.3">
      <c r="A417" s="343"/>
      <c r="B417" s="343"/>
      <c r="C417" s="376" t="s">
        <v>104</v>
      </c>
      <c r="D417" s="377">
        <f>D418+D419+D420+D421</f>
        <v>0</v>
      </c>
      <c r="E417" s="377">
        <f>E418+E419+E420+E421</f>
        <v>300</v>
      </c>
      <c r="F417" s="377">
        <f>F418+F419+F420+F421</f>
        <v>0</v>
      </c>
      <c r="G417" s="377">
        <f>G418+G419+G420+G421</f>
        <v>0</v>
      </c>
      <c r="H417" s="343"/>
    </row>
    <row r="418" spans="1:8" ht="32.25" customHeight="1" thickBot="1" x14ac:dyDescent="0.3">
      <c r="A418" s="343"/>
      <c r="B418" s="343"/>
      <c r="C418" s="378" t="s">
        <v>51</v>
      </c>
      <c r="D418" s="377"/>
      <c r="E418" s="377">
        <v>300</v>
      </c>
      <c r="F418" s="377"/>
      <c r="G418" s="377"/>
      <c r="H418" s="343"/>
    </row>
    <row r="419" spans="1:8" ht="15.75" thickBot="1" x14ac:dyDescent="0.3">
      <c r="A419" s="343"/>
      <c r="B419" s="343"/>
      <c r="C419" s="378" t="s">
        <v>105</v>
      </c>
      <c r="D419" s="377"/>
      <c r="E419" s="377"/>
      <c r="F419" s="377"/>
      <c r="G419" s="377"/>
      <c r="H419" s="343"/>
    </row>
    <row r="420" spans="1:8" ht="15.75" thickBot="1" x14ac:dyDescent="0.3">
      <c r="A420" s="343"/>
      <c r="B420" s="343"/>
      <c r="C420" s="378" t="s">
        <v>106</v>
      </c>
      <c r="D420" s="377"/>
      <c r="E420" s="377"/>
      <c r="F420" s="377"/>
      <c r="G420" s="377"/>
      <c r="H420" s="343"/>
    </row>
    <row r="421" spans="1:8" ht="33" customHeight="1" thickBot="1" x14ac:dyDescent="0.3">
      <c r="A421" s="343"/>
      <c r="B421" s="343"/>
      <c r="C421" s="378" t="s">
        <v>107</v>
      </c>
      <c r="D421" s="377"/>
      <c r="E421" s="377"/>
      <c r="F421" s="377"/>
      <c r="G421" s="377"/>
      <c r="H421" s="343"/>
    </row>
    <row r="422" spans="1:8" ht="30.75" thickBot="1" x14ac:dyDescent="0.3">
      <c r="A422" s="343"/>
      <c r="B422" s="343"/>
      <c r="C422" s="376" t="s">
        <v>108</v>
      </c>
      <c r="D422" s="379">
        <f>D423+D424+D425+D426</f>
        <v>0</v>
      </c>
      <c r="E422" s="379">
        <f>E423+E424+E425+E426</f>
        <v>0</v>
      </c>
      <c r="F422" s="379">
        <f>F423+F424+F425+F426</f>
        <v>0</v>
      </c>
      <c r="G422" s="379">
        <f>G423+G424+G425+G426</f>
        <v>0</v>
      </c>
      <c r="H422" s="343"/>
    </row>
    <row r="423" spans="1:8" ht="15.75" thickBot="1" x14ac:dyDescent="0.3">
      <c r="A423" s="343"/>
      <c r="B423" s="343"/>
      <c r="C423" s="378" t="s">
        <v>51</v>
      </c>
      <c r="D423" s="379"/>
      <c r="E423" s="377"/>
      <c r="F423" s="377"/>
      <c r="G423" s="377"/>
      <c r="H423" s="343"/>
    </row>
    <row r="424" spans="1:8" ht="46.5" customHeight="1" thickBot="1" x14ac:dyDescent="0.3">
      <c r="A424" s="343"/>
      <c r="B424" s="343"/>
      <c r="C424" s="378" t="s">
        <v>105</v>
      </c>
      <c r="D424" s="379"/>
      <c r="E424" s="377"/>
      <c r="F424" s="377"/>
      <c r="G424" s="377"/>
      <c r="H424" s="343"/>
    </row>
    <row r="425" spans="1:8" ht="24" customHeight="1" thickBot="1" x14ac:dyDescent="0.3">
      <c r="A425" s="343"/>
      <c r="B425" s="343"/>
      <c r="C425" s="378" t="s">
        <v>106</v>
      </c>
      <c r="D425" s="379"/>
      <c r="E425" s="377"/>
      <c r="F425" s="377"/>
      <c r="G425" s="377"/>
      <c r="H425" s="343"/>
    </row>
    <row r="426" spans="1:8" ht="19.5" customHeight="1" thickBot="1" x14ac:dyDescent="0.3">
      <c r="A426" s="343"/>
      <c r="B426" s="343"/>
      <c r="C426" s="378" t="s">
        <v>107</v>
      </c>
      <c r="D426" s="379"/>
      <c r="E426" s="377"/>
      <c r="F426" s="377"/>
      <c r="G426" s="377"/>
      <c r="H426" s="343"/>
    </row>
    <row r="427" spans="1:8" ht="34.5" customHeight="1" thickBot="1" x14ac:dyDescent="0.3">
      <c r="A427" s="343"/>
      <c r="B427" s="343"/>
      <c r="C427" s="425" t="s">
        <v>190</v>
      </c>
      <c r="D427" s="379">
        <f>D417+D422</f>
        <v>0</v>
      </c>
      <c r="E427" s="379">
        <f>E417+E422</f>
        <v>300</v>
      </c>
      <c r="F427" s="379">
        <f>F417+F422</f>
        <v>0</v>
      </c>
      <c r="G427" s="379">
        <f>G417+G422</f>
        <v>0</v>
      </c>
      <c r="H427" s="343"/>
    </row>
    <row r="428" spans="1:8" ht="30.75" thickBot="1" x14ac:dyDescent="0.3">
      <c r="A428" s="343"/>
      <c r="B428" s="343"/>
      <c r="C428" s="404" t="s">
        <v>255</v>
      </c>
      <c r="D428" s="1040" t="s">
        <v>441</v>
      </c>
      <c r="E428" s="1041"/>
      <c r="F428" s="1041"/>
      <c r="G428" s="1042"/>
      <c r="H428" s="343"/>
    </row>
    <row r="429" spans="1:8" ht="90.75" thickBot="1" x14ac:dyDescent="0.3">
      <c r="A429" s="343"/>
      <c r="B429" s="343"/>
      <c r="C429" s="366" t="s">
        <v>191</v>
      </c>
      <c r="D429" s="433" t="s">
        <v>464</v>
      </c>
      <c r="E429" s="429" t="s">
        <v>200</v>
      </c>
      <c r="F429" s="430"/>
      <c r="G429" s="431"/>
      <c r="H429" s="343"/>
    </row>
    <row r="430" spans="1:8" ht="72" customHeight="1" thickBot="1" x14ac:dyDescent="0.3">
      <c r="A430" s="343"/>
      <c r="B430" s="343"/>
      <c r="C430" s="368" t="s">
        <v>38</v>
      </c>
      <c r="D430" s="984" t="s">
        <v>465</v>
      </c>
      <c r="E430" s="985"/>
      <c r="F430" s="985"/>
      <c r="G430" s="986"/>
      <c r="H430" s="343"/>
    </row>
    <row r="431" spans="1:8" ht="15.75" customHeight="1" thickBot="1" x14ac:dyDescent="0.3">
      <c r="A431" s="343"/>
      <c r="B431" s="343"/>
      <c r="C431" s="368" t="s">
        <v>40</v>
      </c>
      <c r="D431" s="996" t="s">
        <v>452</v>
      </c>
      <c r="E431" s="997"/>
      <c r="F431" s="997"/>
      <c r="G431" s="998"/>
      <c r="H431" s="343"/>
    </row>
    <row r="432" spans="1:8" x14ac:dyDescent="0.25">
      <c r="A432" s="343"/>
      <c r="B432" s="343"/>
      <c r="C432" s="999"/>
      <c r="D432" s="369">
        <v>2020</v>
      </c>
      <c r="E432" s="369">
        <v>2021</v>
      </c>
      <c r="F432" s="369">
        <v>2022</v>
      </c>
      <c r="G432" s="369">
        <v>2023</v>
      </c>
      <c r="H432" s="343"/>
    </row>
    <row r="433" spans="1:8" ht="15.75" thickBot="1" x14ac:dyDescent="0.3">
      <c r="A433" s="343"/>
      <c r="B433" s="343"/>
      <c r="C433" s="1000"/>
      <c r="D433" s="370" t="s">
        <v>1</v>
      </c>
      <c r="E433" s="370" t="s">
        <v>16</v>
      </c>
      <c r="F433" s="370" t="s">
        <v>16</v>
      </c>
      <c r="G433" s="370" t="s">
        <v>16</v>
      </c>
      <c r="H433" s="343"/>
    </row>
    <row r="434" spans="1:8" ht="15.75" thickBot="1" x14ac:dyDescent="0.3">
      <c r="A434" s="343"/>
      <c r="B434" s="343"/>
      <c r="C434" s="368" t="s">
        <v>42</v>
      </c>
      <c r="E434" s="373">
        <v>1600</v>
      </c>
      <c r="F434" s="374">
        <v>1400</v>
      </c>
      <c r="G434" s="368"/>
      <c r="H434" s="343"/>
    </row>
    <row r="435" spans="1:8" ht="16.5" customHeight="1" thickBot="1" x14ac:dyDescent="0.3">
      <c r="A435" s="343"/>
      <c r="B435" s="343"/>
      <c r="C435" s="368" t="s">
        <v>43</v>
      </c>
      <c r="D435" s="373"/>
      <c r="E435" s="373">
        <v>5350</v>
      </c>
      <c r="F435" s="373">
        <v>4000</v>
      </c>
      <c r="G435" s="373">
        <f>G453</f>
        <v>0</v>
      </c>
      <c r="H435" s="343"/>
    </row>
    <row r="436" spans="1:8" ht="15" customHeight="1" thickBot="1" x14ac:dyDescent="0.3">
      <c r="A436" s="343"/>
      <c r="B436" s="343"/>
      <c r="C436" s="368" t="s">
        <v>44</v>
      </c>
      <c r="D436" s="373">
        <f>D435/E434</f>
        <v>0</v>
      </c>
      <c r="E436" s="373">
        <f>E435/F434</f>
        <v>3.8214285714285716</v>
      </c>
      <c r="F436" s="373">
        <f>F435/F434</f>
        <v>2.8571428571428572</v>
      </c>
      <c r="G436" s="373"/>
      <c r="H436" s="343"/>
    </row>
    <row r="437" spans="1:8" ht="18" customHeight="1" thickBot="1" x14ac:dyDescent="0.3">
      <c r="A437" s="343"/>
      <c r="B437" s="343"/>
      <c r="C437" s="368" t="s">
        <v>45</v>
      </c>
      <c r="D437" s="374" t="s">
        <v>46</v>
      </c>
      <c r="E437" s="375">
        <f>F434/E434</f>
        <v>0.875</v>
      </c>
      <c r="F437" s="375">
        <f>G434/F434</f>
        <v>0</v>
      </c>
      <c r="G437" s="375" t="e">
        <f>H434/G434</f>
        <v>#DIV/0!</v>
      </c>
      <c r="H437" s="343"/>
    </row>
    <row r="438" spans="1:8" ht="30.75" thickBot="1" x14ac:dyDescent="0.3">
      <c r="A438" s="343"/>
      <c r="B438" s="343"/>
      <c r="C438" s="368" t="s">
        <v>47</v>
      </c>
      <c r="D438" s="374" t="s">
        <v>46</v>
      </c>
      <c r="E438" s="375" t="e">
        <f t="shared" ref="E438:G439" si="13">E435/D435-1</f>
        <v>#DIV/0!</v>
      </c>
      <c r="F438" s="375">
        <f t="shared" si="13"/>
        <v>-0.25233644859813087</v>
      </c>
      <c r="G438" s="375">
        <f t="shared" si="13"/>
        <v>-1</v>
      </c>
      <c r="H438" s="343"/>
    </row>
    <row r="439" spans="1:8" ht="30.75" thickBot="1" x14ac:dyDescent="0.3">
      <c r="A439" s="343"/>
      <c r="B439" s="343"/>
      <c r="C439" s="368" t="s">
        <v>48</v>
      </c>
      <c r="D439" s="374" t="s">
        <v>46</v>
      </c>
      <c r="E439" s="375" t="e">
        <f t="shared" si="13"/>
        <v>#DIV/0!</v>
      </c>
      <c r="F439" s="375">
        <f t="shared" si="13"/>
        <v>-0.25233644859813087</v>
      </c>
      <c r="G439" s="375">
        <f t="shared" si="13"/>
        <v>-1</v>
      </c>
      <c r="H439" s="343"/>
    </row>
    <row r="440" spans="1:8" ht="18" customHeight="1" thickBot="1" x14ac:dyDescent="0.3">
      <c r="A440" s="343"/>
      <c r="B440" s="343"/>
      <c r="C440" s="1017" t="s">
        <v>466</v>
      </c>
      <c r="D440" s="1018"/>
      <c r="E440" s="1018"/>
      <c r="F440" s="1018"/>
      <c r="G440" s="1019"/>
      <c r="H440" s="343"/>
    </row>
    <row r="441" spans="1:8" x14ac:dyDescent="0.25">
      <c r="A441" s="343"/>
      <c r="B441" s="343"/>
      <c r="C441" s="999"/>
      <c r="D441" s="369">
        <v>2020</v>
      </c>
      <c r="E441" s="369">
        <v>2021</v>
      </c>
      <c r="F441" s="369">
        <v>2022</v>
      </c>
      <c r="G441" s="369">
        <v>2023</v>
      </c>
      <c r="H441" s="343"/>
    </row>
    <row r="442" spans="1:8" ht="15.75" customHeight="1" thickBot="1" x14ac:dyDescent="0.3">
      <c r="A442" s="343"/>
      <c r="B442" s="343"/>
      <c r="C442" s="1000"/>
      <c r="D442" s="370" t="s">
        <v>1</v>
      </c>
      <c r="E442" s="370" t="s">
        <v>16</v>
      </c>
      <c r="F442" s="370" t="s">
        <v>16</v>
      </c>
      <c r="G442" s="370" t="s">
        <v>16</v>
      </c>
      <c r="H442" s="343"/>
    </row>
    <row r="443" spans="1:8" ht="33.75" customHeight="1" thickBot="1" x14ac:dyDescent="0.3">
      <c r="A443" s="343"/>
      <c r="B443" s="343"/>
      <c r="C443" s="376" t="s">
        <v>104</v>
      </c>
      <c r="D443" s="377">
        <f>D444+D445+D446+D447</f>
        <v>0</v>
      </c>
      <c r="E443" s="377">
        <f>E444+E445+E446+E447</f>
        <v>0</v>
      </c>
      <c r="F443" s="377">
        <f>F444+F445+F446+F447</f>
        <v>0</v>
      </c>
      <c r="G443" s="377">
        <f>G444+G445+G446+G447</f>
        <v>0</v>
      </c>
      <c r="H443" s="343"/>
    </row>
    <row r="444" spans="1:8" ht="15.75" thickBot="1" x14ac:dyDescent="0.3">
      <c r="A444" s="343"/>
      <c r="B444" s="343"/>
      <c r="C444" s="378" t="s">
        <v>51</v>
      </c>
      <c r="D444" s="377"/>
      <c r="E444" s="377"/>
      <c r="F444" s="377"/>
      <c r="G444" s="377"/>
      <c r="H444" s="343"/>
    </row>
    <row r="445" spans="1:8" ht="15.75" thickBot="1" x14ac:dyDescent="0.3">
      <c r="A445" s="343"/>
      <c r="B445" s="343"/>
      <c r="C445" s="378" t="s">
        <v>105</v>
      </c>
      <c r="D445" s="377"/>
      <c r="E445" s="377"/>
      <c r="F445" s="377"/>
      <c r="G445" s="377"/>
      <c r="H445" s="343"/>
    </row>
    <row r="446" spans="1:8" ht="15" customHeight="1" thickBot="1" x14ac:dyDescent="0.3">
      <c r="A446" s="343"/>
      <c r="B446" s="343"/>
      <c r="C446" s="378" t="s">
        <v>106</v>
      </c>
      <c r="D446" s="377"/>
      <c r="E446" s="377"/>
      <c r="F446" s="377"/>
      <c r="G446" s="377"/>
      <c r="H446" s="343"/>
    </row>
    <row r="447" spans="1:8" ht="15.75" thickBot="1" x14ac:dyDescent="0.3">
      <c r="A447" s="343"/>
      <c r="B447" s="343"/>
      <c r="C447" s="378" t="s">
        <v>107</v>
      </c>
      <c r="D447" s="377"/>
      <c r="E447" s="377"/>
      <c r="F447" s="377"/>
      <c r="G447" s="377"/>
      <c r="H447" s="343"/>
    </row>
    <row r="448" spans="1:8" ht="30.75" thickBot="1" x14ac:dyDescent="0.3">
      <c r="A448" s="343"/>
      <c r="B448" s="343"/>
      <c r="C448" s="376" t="s">
        <v>108</v>
      </c>
      <c r="D448" s="379">
        <f>D449+D450+D451+D452</f>
        <v>0</v>
      </c>
      <c r="E448" s="379">
        <f>E449+E450+E451+E452</f>
        <v>5350</v>
      </c>
      <c r="F448" s="379">
        <f>F449+F450+F451+F452</f>
        <v>4000</v>
      </c>
      <c r="G448" s="379">
        <f>G449+G450+G451+G452</f>
        <v>0</v>
      </c>
      <c r="H448" s="343"/>
    </row>
    <row r="449" spans="1:8" ht="15.75" thickBot="1" x14ac:dyDescent="0.3">
      <c r="A449" s="343"/>
      <c r="B449" s="343"/>
      <c r="C449" s="378" t="s">
        <v>51</v>
      </c>
      <c r="D449" s="379"/>
      <c r="E449" s="379">
        <v>5350</v>
      </c>
      <c r="F449" s="379">
        <v>4000</v>
      </c>
      <c r="G449" s="379"/>
      <c r="H449" s="343"/>
    </row>
    <row r="450" spans="1:8" ht="15.75" thickBot="1" x14ac:dyDescent="0.3">
      <c r="A450" s="343"/>
      <c r="B450" s="343"/>
      <c r="C450" s="378" t="s">
        <v>105</v>
      </c>
      <c r="D450" s="379"/>
      <c r="E450" s="379"/>
      <c r="F450" s="379"/>
      <c r="G450" s="379"/>
      <c r="H450" s="343"/>
    </row>
    <row r="451" spans="1:8" ht="15" customHeight="1" thickBot="1" x14ac:dyDescent="0.3">
      <c r="A451" s="343"/>
      <c r="B451" s="343"/>
      <c r="C451" s="378" t="s">
        <v>106</v>
      </c>
      <c r="D451" s="379"/>
      <c r="E451" s="379"/>
      <c r="F451" s="379"/>
      <c r="G451" s="379"/>
      <c r="H451" s="343"/>
    </row>
    <row r="452" spans="1:8" ht="15" customHeight="1" thickBot="1" x14ac:dyDescent="0.3">
      <c r="A452" s="343"/>
      <c r="B452" s="343"/>
      <c r="C452" s="381" t="s">
        <v>107</v>
      </c>
      <c r="D452" s="379"/>
      <c r="E452" s="379"/>
      <c r="F452" s="379"/>
      <c r="G452" s="379"/>
      <c r="H452" s="343"/>
    </row>
    <row r="453" spans="1:8" ht="34.5" customHeight="1" thickBot="1" x14ac:dyDescent="0.3">
      <c r="A453" s="343"/>
      <c r="B453" s="343"/>
      <c r="C453" s="383" t="s">
        <v>196</v>
      </c>
      <c r="D453" s="379">
        <f>D443+D448</f>
        <v>0</v>
      </c>
      <c r="E453" s="379">
        <f>E443+E448</f>
        <v>5350</v>
      </c>
      <c r="F453" s="379">
        <f>F443+F448</f>
        <v>4000</v>
      </c>
      <c r="G453" s="379">
        <f>G443+G448</f>
        <v>0</v>
      </c>
      <c r="H453" s="343"/>
    </row>
    <row r="454" spans="1:8" ht="30.75" thickBot="1" x14ac:dyDescent="0.3">
      <c r="A454" s="343"/>
      <c r="B454" s="343"/>
      <c r="C454" s="404" t="s">
        <v>255</v>
      </c>
      <c r="D454" s="1040" t="s">
        <v>441</v>
      </c>
      <c r="E454" s="1041"/>
      <c r="F454" s="1041"/>
      <c r="G454" s="1042"/>
      <c r="H454" s="343"/>
    </row>
    <row r="455" spans="1:8" ht="60.75" thickBot="1" x14ac:dyDescent="0.3">
      <c r="A455" s="343"/>
      <c r="B455" s="343"/>
      <c r="C455" s="366" t="s">
        <v>283</v>
      </c>
      <c r="D455" s="433" t="s">
        <v>467</v>
      </c>
      <c r="E455" s="429" t="s">
        <v>200</v>
      </c>
      <c r="F455" s="430"/>
      <c r="G455" s="431"/>
      <c r="H455" s="343"/>
    </row>
    <row r="456" spans="1:8" ht="72" customHeight="1" thickBot="1" x14ac:dyDescent="0.3">
      <c r="A456" s="343"/>
      <c r="B456" s="343"/>
      <c r="C456" s="368" t="s">
        <v>38</v>
      </c>
      <c r="D456" s="984" t="s">
        <v>468</v>
      </c>
      <c r="E456" s="985"/>
      <c r="F456" s="985"/>
      <c r="G456" s="986"/>
      <c r="H456" s="343"/>
    </row>
    <row r="457" spans="1:8" ht="15.75" customHeight="1" thickBot="1" x14ac:dyDescent="0.3">
      <c r="A457" s="343"/>
      <c r="B457" s="343"/>
      <c r="C457" s="368" t="s">
        <v>40</v>
      </c>
      <c r="D457" s="996" t="s">
        <v>469</v>
      </c>
      <c r="E457" s="997"/>
      <c r="F457" s="997"/>
      <c r="G457" s="998"/>
      <c r="H457" s="343"/>
    </row>
    <row r="458" spans="1:8" x14ac:dyDescent="0.25">
      <c r="A458" s="343"/>
      <c r="B458" s="343"/>
      <c r="C458" s="999"/>
      <c r="D458" s="369">
        <v>2020</v>
      </c>
      <c r="E458" s="369">
        <v>2021</v>
      </c>
      <c r="F458" s="369">
        <v>2022</v>
      </c>
      <c r="G458" s="369">
        <v>2023</v>
      </c>
      <c r="H458" s="343"/>
    </row>
    <row r="459" spans="1:8" ht="15.75" thickBot="1" x14ac:dyDescent="0.3">
      <c r="A459" s="343"/>
      <c r="B459" s="343"/>
      <c r="C459" s="1000"/>
      <c r="D459" s="370" t="s">
        <v>1</v>
      </c>
      <c r="E459" s="370" t="s">
        <v>16</v>
      </c>
      <c r="F459" s="370" t="s">
        <v>16</v>
      </c>
      <c r="G459" s="370" t="s">
        <v>16</v>
      </c>
      <c r="H459" s="343"/>
    </row>
    <row r="460" spans="1:8" ht="15.75" thickBot="1" x14ac:dyDescent="0.3">
      <c r="A460" s="343"/>
      <c r="B460" s="343"/>
      <c r="C460" s="368" t="s">
        <v>42</v>
      </c>
      <c r="E460" s="373">
        <v>500</v>
      </c>
      <c r="F460" s="374"/>
      <c r="G460" s="368"/>
      <c r="H460" s="343"/>
    </row>
    <row r="461" spans="1:8" ht="16.5" customHeight="1" thickBot="1" x14ac:dyDescent="0.3">
      <c r="A461" s="343"/>
      <c r="B461" s="343"/>
      <c r="C461" s="368" t="s">
        <v>43</v>
      </c>
      <c r="D461" s="373"/>
      <c r="E461" s="373">
        <v>2000</v>
      </c>
      <c r="F461" s="373"/>
      <c r="G461" s="373">
        <f>G479</f>
        <v>0</v>
      </c>
      <c r="H461" s="343"/>
    </row>
    <row r="462" spans="1:8" ht="15" customHeight="1" thickBot="1" x14ac:dyDescent="0.3">
      <c r="A462" s="343"/>
      <c r="B462" s="343"/>
      <c r="C462" s="368" t="s">
        <v>44</v>
      </c>
      <c r="D462" s="373">
        <f>D461/E460</f>
        <v>0</v>
      </c>
      <c r="E462" s="373" t="e">
        <f>E461/F460</f>
        <v>#DIV/0!</v>
      </c>
      <c r="F462" s="373" t="e">
        <f>F461/F460</f>
        <v>#DIV/0!</v>
      </c>
      <c r="G462" s="373"/>
      <c r="H462" s="343"/>
    </row>
    <row r="463" spans="1:8" ht="18" customHeight="1" thickBot="1" x14ac:dyDescent="0.3">
      <c r="A463" s="343"/>
      <c r="B463" s="343"/>
      <c r="C463" s="368" t="s">
        <v>45</v>
      </c>
      <c r="D463" s="374" t="s">
        <v>46</v>
      </c>
      <c r="E463" s="375">
        <f>F460/E460</f>
        <v>0</v>
      </c>
      <c r="F463" s="375" t="e">
        <f>G460/F460</f>
        <v>#DIV/0!</v>
      </c>
      <c r="G463" s="375" t="e">
        <f>H460/G460</f>
        <v>#DIV/0!</v>
      </c>
      <c r="H463" s="343"/>
    </row>
    <row r="464" spans="1:8" ht="30.75" thickBot="1" x14ac:dyDescent="0.3">
      <c r="A464" s="343"/>
      <c r="B464" s="343"/>
      <c r="C464" s="368" t="s">
        <v>47</v>
      </c>
      <c r="D464" s="374" t="s">
        <v>46</v>
      </c>
      <c r="E464" s="375" t="e">
        <f t="shared" ref="E464:G465" si="14">E461/D461-1</f>
        <v>#DIV/0!</v>
      </c>
      <c r="F464" s="375">
        <f t="shared" si="14"/>
        <v>-1</v>
      </c>
      <c r="G464" s="375" t="e">
        <f t="shared" si="14"/>
        <v>#DIV/0!</v>
      </c>
      <c r="H464" s="343"/>
    </row>
    <row r="465" spans="1:8" ht="30.75" thickBot="1" x14ac:dyDescent="0.3">
      <c r="A465" s="343"/>
      <c r="B465" s="343"/>
      <c r="C465" s="368" t="s">
        <v>48</v>
      </c>
      <c r="D465" s="374" t="s">
        <v>46</v>
      </c>
      <c r="E465" s="375" t="e">
        <f t="shared" si="14"/>
        <v>#DIV/0!</v>
      </c>
      <c r="F465" s="375" t="e">
        <f t="shared" si="14"/>
        <v>#DIV/0!</v>
      </c>
      <c r="G465" s="375" t="e">
        <f t="shared" si="14"/>
        <v>#DIV/0!</v>
      </c>
      <c r="H465" s="343"/>
    </row>
    <row r="466" spans="1:8" ht="18" customHeight="1" thickBot="1" x14ac:dyDescent="0.3">
      <c r="A466" s="343"/>
      <c r="B466" s="343"/>
      <c r="C466" s="1017" t="s">
        <v>470</v>
      </c>
      <c r="D466" s="1018"/>
      <c r="E466" s="1018"/>
      <c r="F466" s="1018"/>
      <c r="G466" s="1019"/>
      <c r="H466" s="343"/>
    </row>
    <row r="467" spans="1:8" x14ac:dyDescent="0.25">
      <c r="A467" s="343"/>
      <c r="B467" s="343"/>
      <c r="C467" s="999"/>
      <c r="D467" s="369">
        <v>2020</v>
      </c>
      <c r="E467" s="369">
        <v>2021</v>
      </c>
      <c r="F467" s="369">
        <v>2022</v>
      </c>
      <c r="G467" s="369">
        <v>2023</v>
      </c>
      <c r="H467" s="343"/>
    </row>
    <row r="468" spans="1:8" ht="15.75" customHeight="1" thickBot="1" x14ac:dyDescent="0.3">
      <c r="A468" s="343"/>
      <c r="B468" s="343"/>
      <c r="C468" s="1000"/>
      <c r="D468" s="370" t="s">
        <v>1</v>
      </c>
      <c r="E468" s="370" t="s">
        <v>16</v>
      </c>
      <c r="F468" s="370" t="s">
        <v>16</v>
      </c>
      <c r="G468" s="370" t="s">
        <v>16</v>
      </c>
      <c r="H468" s="343"/>
    </row>
    <row r="469" spans="1:8" ht="33.75" customHeight="1" thickBot="1" x14ac:dyDescent="0.3">
      <c r="A469" s="343"/>
      <c r="B469" s="343"/>
      <c r="C469" s="376" t="s">
        <v>104</v>
      </c>
      <c r="D469" s="377">
        <f>D470+D471+D472+D473</f>
        <v>0</v>
      </c>
      <c r="E469" s="377">
        <f>E470+E471+E472+E473</f>
        <v>0</v>
      </c>
      <c r="F469" s="377">
        <f>F470+F471+F472+F473</f>
        <v>0</v>
      </c>
      <c r="G469" s="377">
        <f>G470+G471+G472+G473</f>
        <v>0</v>
      </c>
      <c r="H469" s="343"/>
    </row>
    <row r="470" spans="1:8" ht="15.75" thickBot="1" x14ac:dyDescent="0.3">
      <c r="A470" s="343"/>
      <c r="B470" s="343"/>
      <c r="C470" s="378" t="s">
        <v>51</v>
      </c>
      <c r="D470" s="377"/>
      <c r="E470" s="377"/>
      <c r="F470" s="377"/>
      <c r="G470" s="377"/>
      <c r="H470" s="343"/>
    </row>
    <row r="471" spans="1:8" ht="15.75" thickBot="1" x14ac:dyDescent="0.3">
      <c r="A471" s="343"/>
      <c r="B471" s="343"/>
      <c r="C471" s="378" t="s">
        <v>105</v>
      </c>
      <c r="D471" s="377"/>
      <c r="E471" s="377"/>
      <c r="F471" s="377"/>
      <c r="G471" s="377"/>
      <c r="H471" s="343"/>
    </row>
    <row r="472" spans="1:8" ht="15" customHeight="1" thickBot="1" x14ac:dyDescent="0.3">
      <c r="A472" s="343"/>
      <c r="B472" s="343"/>
      <c r="C472" s="378" t="s">
        <v>106</v>
      </c>
      <c r="D472" s="377"/>
      <c r="E472" s="377"/>
      <c r="F472" s="377"/>
      <c r="G472" s="377"/>
      <c r="H472" s="343"/>
    </row>
    <row r="473" spans="1:8" ht="15.75" thickBot="1" x14ac:dyDescent="0.3">
      <c r="A473" s="343"/>
      <c r="B473" s="343"/>
      <c r="C473" s="378" t="s">
        <v>107</v>
      </c>
      <c r="D473" s="377"/>
      <c r="E473" s="377"/>
      <c r="F473" s="377"/>
      <c r="G473" s="377"/>
      <c r="H473" s="343"/>
    </row>
    <row r="474" spans="1:8" ht="30.75" thickBot="1" x14ac:dyDescent="0.3">
      <c r="A474" s="343"/>
      <c r="B474" s="343"/>
      <c r="C474" s="376" t="s">
        <v>108</v>
      </c>
      <c r="D474" s="379">
        <f>D475+D476+D477+D478</f>
        <v>0</v>
      </c>
      <c r="E474" s="379">
        <f>E475+E476+E477+E478</f>
        <v>2000</v>
      </c>
      <c r="F474" s="379">
        <f>F475+F476+F477+F478</f>
        <v>0</v>
      </c>
      <c r="G474" s="379">
        <f>G475+G476+G477+G478</f>
        <v>0</v>
      </c>
      <c r="H474" s="343"/>
    </row>
    <row r="475" spans="1:8" ht="15.75" thickBot="1" x14ac:dyDescent="0.3">
      <c r="A475" s="343"/>
      <c r="B475" s="343"/>
      <c r="C475" s="378" t="s">
        <v>51</v>
      </c>
      <c r="D475" s="379"/>
      <c r="E475" s="379">
        <v>2000</v>
      </c>
      <c r="F475" s="379"/>
      <c r="G475" s="379"/>
      <c r="H475" s="343"/>
    </row>
    <row r="476" spans="1:8" ht="15.75" thickBot="1" x14ac:dyDescent="0.3">
      <c r="A476" s="343"/>
      <c r="B476" s="343"/>
      <c r="C476" s="378" t="s">
        <v>105</v>
      </c>
      <c r="D476" s="379"/>
      <c r="E476" s="379"/>
      <c r="F476" s="379"/>
      <c r="G476" s="379"/>
      <c r="H476" s="343"/>
    </row>
    <row r="477" spans="1:8" ht="15" customHeight="1" thickBot="1" x14ac:dyDescent="0.3">
      <c r="A477" s="343"/>
      <c r="B477" s="343"/>
      <c r="C477" s="378" t="s">
        <v>106</v>
      </c>
      <c r="D477" s="379"/>
      <c r="E477" s="379"/>
      <c r="F477" s="379"/>
      <c r="G477" s="379"/>
      <c r="H477" s="343"/>
    </row>
    <row r="478" spans="1:8" ht="15" customHeight="1" thickBot="1" x14ac:dyDescent="0.3">
      <c r="A478" s="343"/>
      <c r="B478" s="343"/>
      <c r="C478" s="381" t="s">
        <v>107</v>
      </c>
      <c r="D478" s="379"/>
      <c r="E478" s="379"/>
      <c r="F478" s="379"/>
      <c r="G478" s="379"/>
      <c r="H478" s="343"/>
    </row>
    <row r="479" spans="1:8" ht="34.5" customHeight="1" thickBot="1" x14ac:dyDescent="0.3">
      <c r="A479" s="343"/>
      <c r="B479" s="343"/>
      <c r="C479" s="383" t="s">
        <v>240</v>
      </c>
      <c r="D479" s="379">
        <f>D469+D474</f>
        <v>0</v>
      </c>
      <c r="E479" s="379">
        <f>E469+E474</f>
        <v>2000</v>
      </c>
      <c r="F479" s="379">
        <f>F469+F474</f>
        <v>0</v>
      </c>
      <c r="G479" s="379">
        <f>G469+G474</f>
        <v>0</v>
      </c>
      <c r="H479" s="343"/>
    </row>
    <row r="480" spans="1:8" ht="30.75" thickBot="1" x14ac:dyDescent="0.3">
      <c r="A480" s="343"/>
      <c r="B480" s="343"/>
      <c r="C480" s="404" t="s">
        <v>255</v>
      </c>
      <c r="D480" s="1040" t="s">
        <v>441</v>
      </c>
      <c r="E480" s="1041"/>
      <c r="F480" s="1041"/>
      <c r="G480" s="1042"/>
      <c r="H480" s="343"/>
    </row>
    <row r="481" spans="1:8" ht="60.75" thickBot="1" x14ac:dyDescent="0.3">
      <c r="A481" s="343"/>
      <c r="B481" s="343"/>
      <c r="C481" s="366" t="s">
        <v>243</v>
      </c>
      <c r="D481" s="433" t="s">
        <v>471</v>
      </c>
      <c r="E481" s="429" t="s">
        <v>200</v>
      </c>
      <c r="F481" s="430"/>
      <c r="G481" s="431"/>
      <c r="H481" s="343"/>
    </row>
    <row r="482" spans="1:8" ht="39" customHeight="1" thickBot="1" x14ac:dyDescent="0.3">
      <c r="A482" s="343"/>
      <c r="B482" s="343"/>
      <c r="C482" s="368" t="s">
        <v>38</v>
      </c>
      <c r="D482" s="984" t="s">
        <v>472</v>
      </c>
      <c r="E482" s="985"/>
      <c r="F482" s="985"/>
      <c r="G482" s="986"/>
      <c r="H482" s="343"/>
    </row>
    <row r="483" spans="1:8" ht="15.75" customHeight="1" thickBot="1" x14ac:dyDescent="0.3">
      <c r="A483" s="343"/>
      <c r="B483" s="343"/>
      <c r="C483" s="368" t="s">
        <v>40</v>
      </c>
      <c r="D483" s="996" t="s">
        <v>437</v>
      </c>
      <c r="E483" s="997"/>
      <c r="F483" s="997"/>
      <c r="G483" s="998"/>
      <c r="H483" s="343"/>
    </row>
    <row r="484" spans="1:8" x14ac:dyDescent="0.25">
      <c r="A484" s="343"/>
      <c r="B484" s="343"/>
      <c r="C484" s="999"/>
      <c r="D484" s="369">
        <v>2020</v>
      </c>
      <c r="E484" s="369">
        <v>2021</v>
      </c>
      <c r="F484" s="369">
        <v>2022</v>
      </c>
      <c r="G484" s="369">
        <v>2023</v>
      </c>
      <c r="H484" s="343"/>
    </row>
    <row r="485" spans="1:8" ht="15.75" thickBot="1" x14ac:dyDescent="0.3">
      <c r="A485" s="343"/>
      <c r="B485" s="343"/>
      <c r="C485" s="1000"/>
      <c r="D485" s="370" t="s">
        <v>1</v>
      </c>
      <c r="E485" s="370" t="s">
        <v>16</v>
      </c>
      <c r="F485" s="370" t="s">
        <v>16</v>
      </c>
      <c r="G485" s="370" t="s">
        <v>16</v>
      </c>
      <c r="H485" s="343"/>
    </row>
    <row r="486" spans="1:8" ht="15.75" thickBot="1" x14ac:dyDescent="0.3">
      <c r="A486" s="343"/>
      <c r="B486" s="343"/>
      <c r="C486" s="368" t="s">
        <v>42</v>
      </c>
      <c r="E486" s="373">
        <v>1</v>
      </c>
      <c r="F486" s="374"/>
      <c r="G486" s="368"/>
      <c r="H486" s="343"/>
    </row>
    <row r="487" spans="1:8" ht="16.5" customHeight="1" thickBot="1" x14ac:dyDescent="0.3">
      <c r="A487" s="343"/>
      <c r="B487" s="343"/>
      <c r="C487" s="368" t="s">
        <v>43</v>
      </c>
      <c r="D487" s="373"/>
      <c r="E487" s="373">
        <v>4000</v>
      </c>
      <c r="F487" s="373"/>
      <c r="G487" s="373">
        <f>G505</f>
        <v>0</v>
      </c>
      <c r="H487" s="343"/>
    </row>
    <row r="488" spans="1:8" ht="15" customHeight="1" thickBot="1" x14ac:dyDescent="0.3">
      <c r="A488" s="343"/>
      <c r="B488" s="343"/>
      <c r="C488" s="368" t="s">
        <v>44</v>
      </c>
      <c r="D488" s="373">
        <f>D487/E486</f>
        <v>0</v>
      </c>
      <c r="E488" s="373" t="e">
        <f>E487/F486</f>
        <v>#DIV/0!</v>
      </c>
      <c r="F488" s="373" t="e">
        <f>F487/F486</f>
        <v>#DIV/0!</v>
      </c>
      <c r="G488" s="373"/>
      <c r="H488" s="343"/>
    </row>
    <row r="489" spans="1:8" ht="18" customHeight="1" thickBot="1" x14ac:dyDescent="0.3">
      <c r="A489" s="343"/>
      <c r="B489" s="343"/>
      <c r="C489" s="368" t="s">
        <v>45</v>
      </c>
      <c r="D489" s="374" t="s">
        <v>46</v>
      </c>
      <c r="E489" s="375">
        <f>F486/E486</f>
        <v>0</v>
      </c>
      <c r="F489" s="375" t="e">
        <f>G486/F486</f>
        <v>#DIV/0!</v>
      </c>
      <c r="G489" s="375" t="e">
        <f>H486/G486</f>
        <v>#DIV/0!</v>
      </c>
      <c r="H489" s="343"/>
    </row>
    <row r="490" spans="1:8" ht="30.75" thickBot="1" x14ac:dyDescent="0.3">
      <c r="A490" s="343"/>
      <c r="B490" s="343"/>
      <c r="C490" s="368" t="s">
        <v>47</v>
      </c>
      <c r="D490" s="374" t="s">
        <v>46</v>
      </c>
      <c r="E490" s="375" t="e">
        <f t="shared" ref="E490:G491" si="15">E487/D487-1</f>
        <v>#DIV/0!</v>
      </c>
      <c r="F490" s="375">
        <f t="shared" si="15"/>
        <v>-1</v>
      </c>
      <c r="G490" s="375" t="e">
        <f t="shared" si="15"/>
        <v>#DIV/0!</v>
      </c>
      <c r="H490" s="343"/>
    </row>
    <row r="491" spans="1:8" ht="30.75" thickBot="1" x14ac:dyDescent="0.3">
      <c r="A491" s="343"/>
      <c r="B491" s="343"/>
      <c r="C491" s="368" t="s">
        <v>48</v>
      </c>
      <c r="D491" s="374" t="s">
        <v>46</v>
      </c>
      <c r="E491" s="375" t="e">
        <f t="shared" si="15"/>
        <v>#DIV/0!</v>
      </c>
      <c r="F491" s="375" t="e">
        <f t="shared" si="15"/>
        <v>#DIV/0!</v>
      </c>
      <c r="G491" s="375" t="e">
        <f t="shared" si="15"/>
        <v>#DIV/0!</v>
      </c>
      <c r="H491" s="343"/>
    </row>
    <row r="492" spans="1:8" ht="18" customHeight="1" thickBot="1" x14ac:dyDescent="0.3">
      <c r="A492" s="343"/>
      <c r="B492" s="343"/>
      <c r="C492" s="1017" t="s">
        <v>473</v>
      </c>
      <c r="D492" s="1018"/>
      <c r="E492" s="1018"/>
      <c r="F492" s="1018"/>
      <c r="G492" s="1019"/>
      <c r="H492" s="343"/>
    </row>
    <row r="493" spans="1:8" x14ac:dyDescent="0.25">
      <c r="A493" s="343"/>
      <c r="B493" s="343"/>
      <c r="C493" s="999"/>
      <c r="D493" s="369">
        <v>2020</v>
      </c>
      <c r="E493" s="369">
        <v>2021</v>
      </c>
      <c r="F493" s="369">
        <v>2022</v>
      </c>
      <c r="G493" s="369">
        <v>2023</v>
      </c>
      <c r="H493" s="343"/>
    </row>
    <row r="494" spans="1:8" ht="15.75" customHeight="1" thickBot="1" x14ac:dyDescent="0.3">
      <c r="A494" s="343"/>
      <c r="B494" s="343"/>
      <c r="C494" s="1000"/>
      <c r="D494" s="370" t="s">
        <v>1</v>
      </c>
      <c r="E494" s="370" t="s">
        <v>16</v>
      </c>
      <c r="F494" s="370" t="s">
        <v>16</v>
      </c>
      <c r="G494" s="370" t="s">
        <v>16</v>
      </c>
      <c r="H494" s="343"/>
    </row>
    <row r="495" spans="1:8" ht="33.75" customHeight="1" thickBot="1" x14ac:dyDescent="0.3">
      <c r="A495" s="343"/>
      <c r="B495" s="343"/>
      <c r="C495" s="376" t="s">
        <v>104</v>
      </c>
      <c r="D495" s="377">
        <f>D496+D497+D498+D499</f>
        <v>0</v>
      </c>
      <c r="E495" s="377">
        <f>E496+E497+E498+E499</f>
        <v>0</v>
      </c>
      <c r="F495" s="377">
        <f>F496+F497+F498+F499</f>
        <v>0</v>
      </c>
      <c r="G495" s="377">
        <f>G496+G497+G498+G499</f>
        <v>0</v>
      </c>
      <c r="H495" s="343"/>
    </row>
    <row r="496" spans="1:8" ht="15.75" thickBot="1" x14ac:dyDescent="0.3">
      <c r="A496" s="343"/>
      <c r="B496" s="343"/>
      <c r="C496" s="378" t="s">
        <v>51</v>
      </c>
      <c r="D496" s="377"/>
      <c r="E496" s="377"/>
      <c r="F496" s="377"/>
      <c r="G496" s="377"/>
      <c r="H496" s="343"/>
    </row>
    <row r="497" spans="1:8" ht="15.75" thickBot="1" x14ac:dyDescent="0.3">
      <c r="A497" s="343"/>
      <c r="B497" s="343"/>
      <c r="C497" s="378" t="s">
        <v>105</v>
      </c>
      <c r="D497" s="377"/>
      <c r="E497" s="377"/>
      <c r="F497" s="377"/>
      <c r="G497" s="377"/>
      <c r="H497" s="343"/>
    </row>
    <row r="498" spans="1:8" ht="15" customHeight="1" thickBot="1" x14ac:dyDescent="0.3">
      <c r="A498" s="343"/>
      <c r="B498" s="343"/>
      <c r="C498" s="378" t="s">
        <v>106</v>
      </c>
      <c r="D498" s="377"/>
      <c r="E498" s="377"/>
      <c r="F498" s="377"/>
      <c r="G498" s="377"/>
      <c r="H498" s="343"/>
    </row>
    <row r="499" spans="1:8" ht="15.75" thickBot="1" x14ac:dyDescent="0.3">
      <c r="A499" s="343"/>
      <c r="B499" s="343"/>
      <c r="C499" s="378" t="s">
        <v>107</v>
      </c>
      <c r="D499" s="377"/>
      <c r="E499" s="377"/>
      <c r="F499" s="377"/>
      <c r="G499" s="377"/>
      <c r="H499" s="343"/>
    </row>
    <row r="500" spans="1:8" ht="30.75" thickBot="1" x14ac:dyDescent="0.3">
      <c r="A500" s="343"/>
      <c r="B500" s="343"/>
      <c r="C500" s="376" t="s">
        <v>108</v>
      </c>
      <c r="D500" s="379">
        <f>D501+D502+D503+D504</f>
        <v>0</v>
      </c>
      <c r="E500" s="379">
        <f>E501+E502+E503+E504</f>
        <v>4000</v>
      </c>
      <c r="F500" s="379">
        <f>F501+F502+F503+F504</f>
        <v>0</v>
      </c>
      <c r="G500" s="379">
        <f>G501+G502+G503+G504</f>
        <v>0</v>
      </c>
      <c r="H500" s="343"/>
    </row>
    <row r="501" spans="1:8" ht="15.75" thickBot="1" x14ac:dyDescent="0.3">
      <c r="A501" s="343"/>
      <c r="B501" s="343"/>
      <c r="C501" s="378" t="s">
        <v>51</v>
      </c>
      <c r="D501" s="379"/>
      <c r="E501" s="379">
        <v>4000</v>
      </c>
      <c r="F501" s="379"/>
      <c r="G501" s="379"/>
      <c r="H501" s="343"/>
    </row>
    <row r="502" spans="1:8" ht="15.75" thickBot="1" x14ac:dyDescent="0.3">
      <c r="A502" s="343"/>
      <c r="B502" s="343"/>
      <c r="C502" s="378" t="s">
        <v>105</v>
      </c>
      <c r="D502" s="379"/>
      <c r="E502" s="379"/>
      <c r="F502" s="379"/>
      <c r="G502" s="379"/>
      <c r="H502" s="343"/>
    </row>
    <row r="503" spans="1:8" ht="15" customHeight="1" thickBot="1" x14ac:dyDescent="0.3">
      <c r="A503" s="343"/>
      <c r="B503" s="343"/>
      <c r="C503" s="378" t="s">
        <v>106</v>
      </c>
      <c r="D503" s="379"/>
      <c r="E503" s="379"/>
      <c r="F503" s="379"/>
      <c r="G503" s="379"/>
      <c r="H503" s="343"/>
    </row>
    <row r="504" spans="1:8" ht="15" customHeight="1" thickBot="1" x14ac:dyDescent="0.3">
      <c r="A504" s="343"/>
      <c r="B504" s="343"/>
      <c r="C504" s="381" t="s">
        <v>107</v>
      </c>
      <c r="D504" s="379"/>
      <c r="E504" s="379"/>
      <c r="F504" s="379"/>
      <c r="G504" s="379"/>
      <c r="H504" s="343"/>
    </row>
    <row r="505" spans="1:8" ht="34.5" customHeight="1" thickBot="1" x14ac:dyDescent="0.3">
      <c r="A505" s="343"/>
      <c r="B505" s="343"/>
      <c r="C505" s="383" t="s">
        <v>247</v>
      </c>
      <c r="D505" s="379">
        <f>D495+D500</f>
        <v>0</v>
      </c>
      <c r="E505" s="379">
        <f>E495+E500</f>
        <v>4000</v>
      </c>
      <c r="F505" s="379">
        <f>F495+F500</f>
        <v>0</v>
      </c>
      <c r="G505" s="379">
        <f>G495+G500</f>
        <v>0</v>
      </c>
      <c r="H505" s="343"/>
    </row>
    <row r="506" spans="1:8" ht="30.75" thickBot="1" x14ac:dyDescent="0.3">
      <c r="A506" s="343"/>
      <c r="B506" s="343"/>
      <c r="C506" s="404" t="s">
        <v>255</v>
      </c>
      <c r="D506" s="1040" t="s">
        <v>441</v>
      </c>
      <c r="E506" s="1041"/>
      <c r="F506" s="1041"/>
      <c r="G506" s="1042"/>
      <c r="H506" s="343"/>
    </row>
    <row r="507" spans="1:8" ht="90.75" thickBot="1" x14ac:dyDescent="0.3">
      <c r="A507" s="343"/>
      <c r="B507" s="343"/>
      <c r="C507" s="366" t="s">
        <v>250</v>
      </c>
      <c r="D507" s="433" t="s">
        <v>474</v>
      </c>
      <c r="E507" s="429" t="s">
        <v>200</v>
      </c>
      <c r="F507" s="430"/>
      <c r="G507" s="431"/>
      <c r="H507" s="343"/>
    </row>
    <row r="508" spans="1:8" ht="39" customHeight="1" thickBot="1" x14ac:dyDescent="0.3">
      <c r="A508" s="343"/>
      <c r="B508" s="343"/>
      <c r="C508" s="368" t="s">
        <v>38</v>
      </c>
      <c r="D508" s="984" t="s">
        <v>475</v>
      </c>
      <c r="E508" s="985"/>
      <c r="F508" s="985"/>
      <c r="G508" s="986"/>
      <c r="H508" s="343"/>
    </row>
    <row r="509" spans="1:8" ht="15.75" customHeight="1" thickBot="1" x14ac:dyDescent="0.3">
      <c r="A509" s="343"/>
      <c r="B509" s="343"/>
      <c r="C509" s="368" t="s">
        <v>40</v>
      </c>
      <c r="D509" s="996" t="s">
        <v>437</v>
      </c>
      <c r="E509" s="997"/>
      <c r="F509" s="997"/>
      <c r="G509" s="998"/>
      <c r="H509" s="343"/>
    </row>
    <row r="510" spans="1:8" x14ac:dyDescent="0.25">
      <c r="A510" s="343"/>
      <c r="B510" s="343"/>
      <c r="C510" s="999"/>
      <c r="D510" s="369">
        <v>2020</v>
      </c>
      <c r="E510" s="369">
        <v>2021</v>
      </c>
      <c r="F510" s="369">
        <v>2022</v>
      </c>
      <c r="G510" s="369">
        <v>2023</v>
      </c>
      <c r="H510" s="343"/>
    </row>
    <row r="511" spans="1:8" ht="15.75" thickBot="1" x14ac:dyDescent="0.3">
      <c r="A511" s="343"/>
      <c r="B511" s="343"/>
      <c r="C511" s="1000"/>
      <c r="D511" s="370" t="s">
        <v>1</v>
      </c>
      <c r="E511" s="370" t="s">
        <v>16</v>
      </c>
      <c r="F511" s="370" t="s">
        <v>16</v>
      </c>
      <c r="G511" s="370" t="s">
        <v>16</v>
      </c>
      <c r="H511" s="343"/>
    </row>
    <row r="512" spans="1:8" ht="15.75" thickBot="1" x14ac:dyDescent="0.3">
      <c r="A512" s="343"/>
      <c r="B512" s="343"/>
      <c r="C512" s="368" t="s">
        <v>42</v>
      </c>
      <c r="E512" s="373">
        <v>1</v>
      </c>
      <c r="F512" s="374"/>
      <c r="G512" s="368"/>
      <c r="H512" s="343"/>
    </row>
    <row r="513" spans="1:8" ht="16.5" customHeight="1" thickBot="1" x14ac:dyDescent="0.3">
      <c r="A513" s="343"/>
      <c r="B513" s="343"/>
      <c r="C513" s="368" t="s">
        <v>43</v>
      </c>
      <c r="D513" s="373"/>
      <c r="E513" s="373">
        <v>650</v>
      </c>
      <c r="F513" s="373"/>
      <c r="G513" s="373">
        <f>G531</f>
        <v>0</v>
      </c>
      <c r="H513" s="343"/>
    </row>
    <row r="514" spans="1:8" ht="15" customHeight="1" thickBot="1" x14ac:dyDescent="0.3">
      <c r="A514" s="343"/>
      <c r="B514" s="343"/>
      <c r="C514" s="368" t="s">
        <v>44</v>
      </c>
      <c r="D514" s="373">
        <f>D513/E512</f>
        <v>0</v>
      </c>
      <c r="E514" s="373" t="e">
        <f>E513/F512</f>
        <v>#DIV/0!</v>
      </c>
      <c r="F514" s="373" t="e">
        <f>F513/F512</f>
        <v>#DIV/0!</v>
      </c>
      <c r="G514" s="373"/>
      <c r="H514" s="343"/>
    </row>
    <row r="515" spans="1:8" ht="18" customHeight="1" thickBot="1" x14ac:dyDescent="0.3">
      <c r="A515" s="343"/>
      <c r="B515" s="343"/>
      <c r="C515" s="368" t="s">
        <v>45</v>
      </c>
      <c r="D515" s="374" t="s">
        <v>46</v>
      </c>
      <c r="E515" s="375">
        <f>F512/E512</f>
        <v>0</v>
      </c>
      <c r="F515" s="375" t="e">
        <f>G512/F512</f>
        <v>#DIV/0!</v>
      </c>
      <c r="G515" s="375" t="e">
        <f>H512/G512</f>
        <v>#DIV/0!</v>
      </c>
      <c r="H515" s="343"/>
    </row>
    <row r="516" spans="1:8" ht="30.75" thickBot="1" x14ac:dyDescent="0.3">
      <c r="A516" s="343"/>
      <c r="B516" s="343"/>
      <c r="C516" s="368" t="s">
        <v>47</v>
      </c>
      <c r="D516" s="374" t="s">
        <v>46</v>
      </c>
      <c r="E516" s="375" t="e">
        <f t="shared" ref="E516:G517" si="16">E513/D513-1</f>
        <v>#DIV/0!</v>
      </c>
      <c r="F516" s="375">
        <f t="shared" si="16"/>
        <v>-1</v>
      </c>
      <c r="G516" s="375" t="e">
        <f t="shared" si="16"/>
        <v>#DIV/0!</v>
      </c>
      <c r="H516" s="343"/>
    </row>
    <row r="517" spans="1:8" ht="30.75" thickBot="1" x14ac:dyDescent="0.3">
      <c r="A517" s="343"/>
      <c r="B517" s="343"/>
      <c r="C517" s="368" t="s">
        <v>48</v>
      </c>
      <c r="D517" s="374" t="s">
        <v>46</v>
      </c>
      <c r="E517" s="375" t="e">
        <f t="shared" si="16"/>
        <v>#DIV/0!</v>
      </c>
      <c r="F517" s="375" t="e">
        <f t="shared" si="16"/>
        <v>#DIV/0!</v>
      </c>
      <c r="G517" s="375" t="e">
        <f t="shared" si="16"/>
        <v>#DIV/0!</v>
      </c>
      <c r="H517" s="343"/>
    </row>
    <row r="518" spans="1:8" ht="18" customHeight="1" thickBot="1" x14ac:dyDescent="0.3">
      <c r="A518" s="343"/>
      <c r="B518" s="343"/>
      <c r="C518" s="1017" t="s">
        <v>476</v>
      </c>
      <c r="D518" s="1018"/>
      <c r="E518" s="1018"/>
      <c r="F518" s="1018"/>
      <c r="G518" s="1019"/>
      <c r="H518" s="343"/>
    </row>
    <row r="519" spans="1:8" x14ac:dyDescent="0.25">
      <c r="A519" s="343"/>
      <c r="B519" s="343"/>
      <c r="C519" s="999"/>
      <c r="D519" s="369">
        <v>2020</v>
      </c>
      <c r="E519" s="369">
        <v>2021</v>
      </c>
      <c r="F519" s="369">
        <v>2022</v>
      </c>
      <c r="G519" s="369">
        <v>2023</v>
      </c>
      <c r="H519" s="343"/>
    </row>
    <row r="520" spans="1:8" ht="15.75" customHeight="1" thickBot="1" x14ac:dyDescent="0.3">
      <c r="A520" s="343"/>
      <c r="B520" s="343"/>
      <c r="C520" s="1000"/>
      <c r="D520" s="370" t="s">
        <v>1</v>
      </c>
      <c r="E520" s="370" t="s">
        <v>16</v>
      </c>
      <c r="F520" s="370" t="s">
        <v>16</v>
      </c>
      <c r="G520" s="370" t="s">
        <v>16</v>
      </c>
      <c r="H520" s="343"/>
    </row>
    <row r="521" spans="1:8" ht="33.75" customHeight="1" thickBot="1" x14ac:dyDescent="0.3">
      <c r="A521" s="343"/>
      <c r="B521" s="343"/>
      <c r="C521" s="376" t="s">
        <v>104</v>
      </c>
      <c r="D521" s="377">
        <f>D522+D523+D524+D525</f>
        <v>0</v>
      </c>
      <c r="E521" s="377">
        <f>E522+E523+E524+E525</f>
        <v>0</v>
      </c>
      <c r="F521" s="377">
        <f>F522+F523+F524+F525</f>
        <v>0</v>
      </c>
      <c r="G521" s="377">
        <f>G522+G523+G524+G525</f>
        <v>0</v>
      </c>
      <c r="H521" s="343"/>
    </row>
    <row r="522" spans="1:8" ht="15.75" thickBot="1" x14ac:dyDescent="0.3">
      <c r="A522" s="343"/>
      <c r="B522" s="343"/>
      <c r="C522" s="378" t="s">
        <v>51</v>
      </c>
      <c r="D522" s="377"/>
      <c r="E522" s="377"/>
      <c r="F522" s="377"/>
      <c r="G522" s="377"/>
      <c r="H522" s="343"/>
    </row>
    <row r="523" spans="1:8" ht="15.75" thickBot="1" x14ac:dyDescent="0.3">
      <c r="A523" s="343"/>
      <c r="B523" s="343"/>
      <c r="C523" s="378" t="s">
        <v>105</v>
      </c>
      <c r="D523" s="377"/>
      <c r="E523" s="377"/>
      <c r="F523" s="377"/>
      <c r="G523" s="377"/>
      <c r="H523" s="343"/>
    </row>
    <row r="524" spans="1:8" ht="15" customHeight="1" thickBot="1" x14ac:dyDescent="0.3">
      <c r="A524" s="343"/>
      <c r="B524" s="343"/>
      <c r="C524" s="378" t="s">
        <v>106</v>
      </c>
      <c r="D524" s="377"/>
      <c r="E524" s="377"/>
      <c r="F524" s="377"/>
      <c r="G524" s="377"/>
      <c r="H524" s="343"/>
    </row>
    <row r="525" spans="1:8" ht="15.75" thickBot="1" x14ac:dyDescent="0.3">
      <c r="A525" s="343"/>
      <c r="B525" s="343"/>
      <c r="C525" s="378" t="s">
        <v>107</v>
      </c>
      <c r="D525" s="377"/>
      <c r="E525" s="377"/>
      <c r="F525" s="377"/>
      <c r="G525" s="377"/>
      <c r="H525" s="343"/>
    </row>
    <row r="526" spans="1:8" ht="30.75" thickBot="1" x14ac:dyDescent="0.3">
      <c r="A526" s="343"/>
      <c r="B526" s="343"/>
      <c r="C526" s="376" t="s">
        <v>108</v>
      </c>
      <c r="D526" s="379">
        <f>D527+D528+D529+D530</f>
        <v>0</v>
      </c>
      <c r="E526" s="379">
        <f>E527+E528+E529+E530</f>
        <v>650</v>
      </c>
      <c r="F526" s="379">
        <f>F527+F528+F529+F530</f>
        <v>0</v>
      </c>
      <c r="G526" s="379">
        <f>G527+G528+G529+G530</f>
        <v>0</v>
      </c>
      <c r="H526" s="343"/>
    </row>
    <row r="527" spans="1:8" ht="15.75" thickBot="1" x14ac:dyDescent="0.3">
      <c r="A527" s="343"/>
      <c r="B527" s="343"/>
      <c r="C527" s="378" t="s">
        <v>51</v>
      </c>
      <c r="D527" s="379"/>
      <c r="E527" s="379">
        <v>650</v>
      </c>
      <c r="F527" s="379"/>
      <c r="G527" s="379"/>
      <c r="H527" s="343"/>
    </row>
    <row r="528" spans="1:8" ht="15.75" thickBot="1" x14ac:dyDescent="0.3">
      <c r="A528" s="343"/>
      <c r="B528" s="343"/>
      <c r="C528" s="378" t="s">
        <v>105</v>
      </c>
      <c r="D528" s="379"/>
      <c r="E528" s="379"/>
      <c r="F528" s="379"/>
      <c r="G528" s="379"/>
      <c r="H528" s="343"/>
    </row>
    <row r="529" spans="1:8" ht="15" customHeight="1" thickBot="1" x14ac:dyDescent="0.3">
      <c r="A529" s="343"/>
      <c r="B529" s="343"/>
      <c r="C529" s="378" t="s">
        <v>106</v>
      </c>
      <c r="D529" s="379"/>
      <c r="E529" s="379"/>
      <c r="F529" s="379"/>
      <c r="G529" s="379"/>
      <c r="H529" s="343"/>
    </row>
    <row r="530" spans="1:8" ht="15" customHeight="1" thickBot="1" x14ac:dyDescent="0.3">
      <c r="A530" s="343"/>
      <c r="B530" s="343"/>
      <c r="C530" s="381" t="s">
        <v>107</v>
      </c>
      <c r="D530" s="379"/>
      <c r="E530" s="379"/>
      <c r="F530" s="379"/>
      <c r="G530" s="379"/>
      <c r="H530" s="343"/>
    </row>
    <row r="531" spans="1:8" ht="34.5" customHeight="1" thickBot="1" x14ac:dyDescent="0.3">
      <c r="A531" s="343"/>
      <c r="B531" s="343"/>
      <c r="C531" s="383" t="s">
        <v>253</v>
      </c>
      <c r="D531" s="379">
        <f>D521+D526</f>
        <v>0</v>
      </c>
      <c r="E531" s="379">
        <f>E521+E526</f>
        <v>650</v>
      </c>
      <c r="F531" s="379">
        <f>F521+F526</f>
        <v>0</v>
      </c>
      <c r="G531" s="379">
        <f>G521+G526</f>
        <v>0</v>
      </c>
      <c r="H531" s="343"/>
    </row>
    <row r="532" spans="1:8" ht="30.75" thickBot="1" x14ac:dyDescent="0.3">
      <c r="A532" s="343"/>
      <c r="B532" s="343"/>
      <c r="C532" s="404" t="s">
        <v>255</v>
      </c>
      <c r="D532" s="1040" t="s">
        <v>441</v>
      </c>
      <c r="E532" s="1041"/>
      <c r="F532" s="1041"/>
      <c r="G532" s="1042"/>
      <c r="H532" s="343"/>
    </row>
    <row r="533" spans="1:8" ht="75.75" thickBot="1" x14ac:dyDescent="0.3">
      <c r="A533" s="343"/>
      <c r="B533" s="343"/>
      <c r="C533" s="366" t="s">
        <v>291</v>
      </c>
      <c r="D533" s="433" t="s">
        <v>477</v>
      </c>
      <c r="E533" s="429" t="s">
        <v>200</v>
      </c>
      <c r="F533" s="430"/>
      <c r="G533" s="431"/>
      <c r="H533" s="343"/>
    </row>
    <row r="534" spans="1:8" ht="39" customHeight="1" thickBot="1" x14ac:dyDescent="0.3">
      <c r="A534" s="343"/>
      <c r="B534" s="343"/>
      <c r="C534" s="368" t="s">
        <v>38</v>
      </c>
      <c r="D534" s="984" t="s">
        <v>478</v>
      </c>
      <c r="E534" s="985"/>
      <c r="F534" s="985"/>
      <c r="G534" s="986"/>
      <c r="H534" s="343"/>
    </row>
    <row r="535" spans="1:8" ht="15.75" customHeight="1" thickBot="1" x14ac:dyDescent="0.3">
      <c r="A535" s="343"/>
      <c r="B535" s="343"/>
      <c r="C535" s="368" t="s">
        <v>40</v>
      </c>
      <c r="D535" s="996" t="s">
        <v>437</v>
      </c>
      <c r="E535" s="997"/>
      <c r="F535" s="997"/>
      <c r="G535" s="998"/>
      <c r="H535" s="343"/>
    </row>
    <row r="536" spans="1:8" x14ac:dyDescent="0.25">
      <c r="A536" s="343"/>
      <c r="B536" s="343"/>
      <c r="C536" s="999"/>
      <c r="D536" s="369">
        <v>2020</v>
      </c>
      <c r="E536" s="369">
        <v>2021</v>
      </c>
      <c r="F536" s="369">
        <v>2022</v>
      </c>
      <c r="G536" s="369">
        <v>2023</v>
      </c>
      <c r="H536" s="343"/>
    </row>
    <row r="537" spans="1:8" ht="15.75" thickBot="1" x14ac:dyDescent="0.3">
      <c r="A537" s="343"/>
      <c r="B537" s="343"/>
      <c r="C537" s="1000"/>
      <c r="D537" s="370" t="s">
        <v>1</v>
      </c>
      <c r="E537" s="370" t="s">
        <v>16</v>
      </c>
      <c r="F537" s="370" t="s">
        <v>16</v>
      </c>
      <c r="G537" s="370" t="s">
        <v>16</v>
      </c>
      <c r="H537" s="343"/>
    </row>
    <row r="538" spans="1:8" ht="15.75" thickBot="1" x14ac:dyDescent="0.3">
      <c r="A538" s="343"/>
      <c r="B538" s="343"/>
      <c r="C538" s="368" t="s">
        <v>42</v>
      </c>
      <c r="E538" s="373">
        <v>46</v>
      </c>
      <c r="F538" s="374"/>
      <c r="G538" s="368"/>
      <c r="H538" s="343"/>
    </row>
    <row r="539" spans="1:8" ht="16.5" customHeight="1" thickBot="1" x14ac:dyDescent="0.3">
      <c r="A539" s="343"/>
      <c r="B539" s="343"/>
      <c r="C539" s="368" t="s">
        <v>43</v>
      </c>
      <c r="D539" s="373"/>
      <c r="E539" s="373">
        <v>1300</v>
      </c>
      <c r="F539" s="373"/>
      <c r="G539" s="373">
        <f>G557</f>
        <v>0</v>
      </c>
      <c r="H539" s="343"/>
    </row>
    <row r="540" spans="1:8" ht="15" customHeight="1" thickBot="1" x14ac:dyDescent="0.3">
      <c r="A540" s="343"/>
      <c r="B540" s="343"/>
      <c r="C540" s="368" t="s">
        <v>44</v>
      </c>
      <c r="D540" s="373">
        <f>D539/E538</f>
        <v>0</v>
      </c>
      <c r="E540" s="373">
        <f>E539/E538</f>
        <v>28.260869565217391</v>
      </c>
      <c r="F540" s="373" t="e">
        <f>F539/F538</f>
        <v>#DIV/0!</v>
      </c>
      <c r="G540" s="373"/>
      <c r="H540" s="343"/>
    </row>
    <row r="541" spans="1:8" ht="18" customHeight="1" thickBot="1" x14ac:dyDescent="0.3">
      <c r="A541" s="343"/>
      <c r="B541" s="343"/>
      <c r="C541" s="368" t="s">
        <v>45</v>
      </c>
      <c r="D541" s="374" t="s">
        <v>46</v>
      </c>
      <c r="E541" s="375">
        <f>F538/E538</f>
        <v>0</v>
      </c>
      <c r="F541" s="375" t="e">
        <f>G538/F538</f>
        <v>#DIV/0!</v>
      </c>
      <c r="G541" s="375" t="e">
        <f>H538/G538</f>
        <v>#DIV/0!</v>
      </c>
      <c r="H541" s="343"/>
    </row>
    <row r="542" spans="1:8" ht="30.75" thickBot="1" x14ac:dyDescent="0.3">
      <c r="A542" s="343"/>
      <c r="B542" s="343"/>
      <c r="C542" s="368" t="s">
        <v>47</v>
      </c>
      <c r="D542" s="374" t="s">
        <v>46</v>
      </c>
      <c r="E542" s="375" t="e">
        <f t="shared" ref="E542:G543" si="17">E539/D539-1</f>
        <v>#DIV/0!</v>
      </c>
      <c r="F542" s="375">
        <f t="shared" si="17"/>
        <v>-1</v>
      </c>
      <c r="G542" s="375" t="e">
        <f t="shared" si="17"/>
        <v>#DIV/0!</v>
      </c>
      <c r="H542" s="343"/>
    </row>
    <row r="543" spans="1:8" ht="30.75" thickBot="1" x14ac:dyDescent="0.3">
      <c r="A543" s="343"/>
      <c r="B543" s="343"/>
      <c r="C543" s="368" t="s">
        <v>48</v>
      </c>
      <c r="D543" s="374" t="s">
        <v>46</v>
      </c>
      <c r="E543" s="375" t="e">
        <f t="shared" si="17"/>
        <v>#DIV/0!</v>
      </c>
      <c r="F543" s="375" t="e">
        <f t="shared" si="17"/>
        <v>#DIV/0!</v>
      </c>
      <c r="G543" s="375" t="e">
        <f t="shared" si="17"/>
        <v>#DIV/0!</v>
      </c>
      <c r="H543" s="343"/>
    </row>
    <row r="544" spans="1:8" ht="18" customHeight="1" thickBot="1" x14ac:dyDescent="0.3">
      <c r="A544" s="343"/>
      <c r="B544" s="343"/>
      <c r="C544" s="1017" t="s">
        <v>479</v>
      </c>
      <c r="D544" s="1018"/>
      <c r="E544" s="1018"/>
      <c r="F544" s="1018"/>
      <c r="G544" s="1019"/>
      <c r="H544" s="343"/>
    </row>
    <row r="545" spans="1:8" x14ac:dyDescent="0.25">
      <c r="A545" s="343"/>
      <c r="B545" s="343"/>
      <c r="C545" s="999"/>
      <c r="D545" s="369">
        <v>2020</v>
      </c>
      <c r="E545" s="369">
        <v>2021</v>
      </c>
      <c r="F545" s="369">
        <v>2022</v>
      </c>
      <c r="G545" s="369">
        <v>2023</v>
      </c>
      <c r="H545" s="343"/>
    </row>
    <row r="546" spans="1:8" ht="15.75" customHeight="1" thickBot="1" x14ac:dyDescent="0.3">
      <c r="A546" s="343"/>
      <c r="B546" s="343"/>
      <c r="C546" s="1000"/>
      <c r="D546" s="370" t="s">
        <v>1</v>
      </c>
      <c r="E546" s="370" t="s">
        <v>16</v>
      </c>
      <c r="F546" s="370" t="s">
        <v>16</v>
      </c>
      <c r="G546" s="370" t="s">
        <v>16</v>
      </c>
      <c r="H546" s="343"/>
    </row>
    <row r="547" spans="1:8" ht="33.75" customHeight="1" thickBot="1" x14ac:dyDescent="0.3">
      <c r="A547" s="343"/>
      <c r="B547" s="343"/>
      <c r="C547" s="376" t="s">
        <v>104</v>
      </c>
      <c r="D547" s="377">
        <f>D548+D549+D550+D551</f>
        <v>0</v>
      </c>
      <c r="E547" s="377">
        <f>E548+E549+E550+E551</f>
        <v>0</v>
      </c>
      <c r="F547" s="377">
        <f>F548+F549+F550+F551</f>
        <v>0</v>
      </c>
      <c r="G547" s="377">
        <f>G548+G549+G550+G551</f>
        <v>0</v>
      </c>
      <c r="H547" s="343"/>
    </row>
    <row r="548" spans="1:8" ht="15.75" thickBot="1" x14ac:dyDescent="0.3">
      <c r="A548" s="343"/>
      <c r="B548" s="343"/>
      <c r="C548" s="378" t="s">
        <v>51</v>
      </c>
      <c r="D548" s="377"/>
      <c r="E548" s="377"/>
      <c r="F548" s="377"/>
      <c r="G548" s="377"/>
      <c r="H548" s="343"/>
    </row>
    <row r="549" spans="1:8" ht="15.75" thickBot="1" x14ac:dyDescent="0.3">
      <c r="A549" s="343"/>
      <c r="B549" s="343"/>
      <c r="C549" s="378" t="s">
        <v>105</v>
      </c>
      <c r="D549" s="377"/>
      <c r="E549" s="377"/>
      <c r="F549" s="377"/>
      <c r="G549" s="377"/>
      <c r="H549" s="343"/>
    </row>
    <row r="550" spans="1:8" ht="15" customHeight="1" thickBot="1" x14ac:dyDescent="0.3">
      <c r="A550" s="343"/>
      <c r="B550" s="343"/>
      <c r="C550" s="378" t="s">
        <v>106</v>
      </c>
      <c r="D550" s="377"/>
      <c r="E550" s="377"/>
      <c r="F550" s="377"/>
      <c r="G550" s="377"/>
      <c r="H550" s="343"/>
    </row>
    <row r="551" spans="1:8" ht="15.75" thickBot="1" x14ac:dyDescent="0.3">
      <c r="A551" s="343"/>
      <c r="B551" s="343"/>
      <c r="C551" s="378" t="s">
        <v>107</v>
      </c>
      <c r="D551" s="377"/>
      <c r="E551" s="377"/>
      <c r="F551" s="377"/>
      <c r="G551" s="377"/>
      <c r="H551" s="343"/>
    </row>
    <row r="552" spans="1:8" ht="30.75" thickBot="1" x14ac:dyDescent="0.3">
      <c r="A552" s="343"/>
      <c r="B552" s="343"/>
      <c r="C552" s="376" t="s">
        <v>108</v>
      </c>
      <c r="D552" s="379">
        <f>D553+D554+D555+D556</f>
        <v>0</v>
      </c>
      <c r="E552" s="379">
        <f>E553+E554+E555+E556</f>
        <v>1300</v>
      </c>
      <c r="F552" s="379">
        <f>F553+F554+F555+F556</f>
        <v>0</v>
      </c>
      <c r="G552" s="379">
        <f>G553+G554+G555+G556</f>
        <v>0</v>
      </c>
      <c r="H552" s="343"/>
    </row>
    <row r="553" spans="1:8" ht="15.75" thickBot="1" x14ac:dyDescent="0.3">
      <c r="A553" s="343"/>
      <c r="B553" s="343"/>
      <c r="C553" s="378" t="s">
        <v>51</v>
      </c>
      <c r="D553" s="379"/>
      <c r="E553" s="379">
        <v>1300</v>
      </c>
      <c r="F553" s="379"/>
      <c r="G553" s="379"/>
      <c r="H553" s="343"/>
    </row>
    <row r="554" spans="1:8" ht="15.75" thickBot="1" x14ac:dyDescent="0.3">
      <c r="A554" s="343"/>
      <c r="B554" s="343"/>
      <c r="C554" s="378" t="s">
        <v>105</v>
      </c>
      <c r="D554" s="379"/>
      <c r="E554" s="379"/>
      <c r="F554" s="379"/>
      <c r="G554" s="379"/>
      <c r="H554" s="343"/>
    </row>
    <row r="555" spans="1:8" ht="15" customHeight="1" thickBot="1" x14ac:dyDescent="0.3">
      <c r="A555" s="343"/>
      <c r="B555" s="343"/>
      <c r="C555" s="378" t="s">
        <v>106</v>
      </c>
      <c r="D555" s="379"/>
      <c r="E555" s="379"/>
      <c r="F555" s="379"/>
      <c r="G555" s="379"/>
      <c r="H555" s="343"/>
    </row>
    <row r="556" spans="1:8" ht="15" customHeight="1" thickBot="1" x14ac:dyDescent="0.3">
      <c r="A556" s="343"/>
      <c r="B556" s="343"/>
      <c r="C556" s="381" t="s">
        <v>107</v>
      </c>
      <c r="D556" s="379"/>
      <c r="E556" s="379"/>
      <c r="F556" s="379"/>
      <c r="G556" s="379"/>
      <c r="H556" s="343"/>
    </row>
    <row r="557" spans="1:8" ht="34.5" customHeight="1" thickBot="1" x14ac:dyDescent="0.3">
      <c r="A557" s="343"/>
      <c r="B557" s="343"/>
      <c r="C557" s="383" t="s">
        <v>294</v>
      </c>
      <c r="D557" s="379">
        <f>D547+D552</f>
        <v>0</v>
      </c>
      <c r="E557" s="379">
        <f>E547+E552</f>
        <v>1300</v>
      </c>
      <c r="F557" s="379">
        <f>F547+F552</f>
        <v>0</v>
      </c>
      <c r="G557" s="379">
        <f>G547+G552</f>
        <v>0</v>
      </c>
      <c r="H557" s="343"/>
    </row>
    <row r="558" spans="1:8" ht="60.75" thickBot="1" x14ac:dyDescent="0.3">
      <c r="A558" s="343"/>
      <c r="B558" s="343"/>
      <c r="C558" s="366" t="s">
        <v>480</v>
      </c>
      <c r="D558" s="433" t="s">
        <v>481</v>
      </c>
      <c r="E558" s="429" t="s">
        <v>200</v>
      </c>
      <c r="F558" s="430"/>
      <c r="G558" s="431"/>
      <c r="H558" s="343"/>
    </row>
    <row r="559" spans="1:8" ht="39" customHeight="1" thickBot="1" x14ac:dyDescent="0.3">
      <c r="A559" s="343"/>
      <c r="B559" s="343"/>
      <c r="C559" s="368" t="s">
        <v>38</v>
      </c>
      <c r="D559" s="984" t="s">
        <v>482</v>
      </c>
      <c r="E559" s="985"/>
      <c r="F559" s="985"/>
      <c r="G559" s="986"/>
      <c r="H559" s="343"/>
    </row>
    <row r="560" spans="1:8" ht="15.75" customHeight="1" thickBot="1" x14ac:dyDescent="0.3">
      <c r="A560" s="343"/>
      <c r="B560" s="343"/>
      <c r="C560" s="368" t="s">
        <v>40</v>
      </c>
      <c r="D560" s="996" t="s">
        <v>437</v>
      </c>
      <c r="E560" s="997"/>
      <c r="F560" s="997"/>
      <c r="G560" s="998"/>
      <c r="H560" s="343"/>
    </row>
    <row r="561" spans="1:8" x14ac:dyDescent="0.25">
      <c r="A561" s="343"/>
      <c r="B561" s="343"/>
      <c r="C561" s="999"/>
      <c r="D561" s="369">
        <v>2020</v>
      </c>
      <c r="E561" s="369">
        <v>2021</v>
      </c>
      <c r="F561" s="369">
        <v>2022</v>
      </c>
      <c r="G561" s="369">
        <v>2023</v>
      </c>
      <c r="H561" s="343"/>
    </row>
    <row r="562" spans="1:8" ht="15.75" thickBot="1" x14ac:dyDescent="0.3">
      <c r="A562" s="343"/>
      <c r="B562" s="343"/>
      <c r="C562" s="1000"/>
      <c r="D562" s="370" t="s">
        <v>1</v>
      </c>
      <c r="E562" s="370" t="s">
        <v>16</v>
      </c>
      <c r="F562" s="370" t="s">
        <v>16</v>
      </c>
      <c r="G562" s="370" t="s">
        <v>16</v>
      </c>
      <c r="H562" s="343"/>
    </row>
    <row r="563" spans="1:8" ht="15.75" thickBot="1" x14ac:dyDescent="0.3">
      <c r="A563" s="343"/>
      <c r="B563" s="343"/>
      <c r="C563" s="368" t="s">
        <v>42</v>
      </c>
      <c r="E563" s="373">
        <v>25</v>
      </c>
      <c r="F563" s="374"/>
      <c r="G563" s="368"/>
      <c r="H563" s="343"/>
    </row>
    <row r="564" spans="1:8" ht="16.5" customHeight="1" thickBot="1" x14ac:dyDescent="0.3">
      <c r="A564" s="343"/>
      <c r="B564" s="343"/>
      <c r="C564" s="368" t="s">
        <v>43</v>
      </c>
      <c r="D564" s="373"/>
      <c r="E564" s="373">
        <v>700</v>
      </c>
      <c r="F564" s="373"/>
      <c r="G564" s="373">
        <f>G582</f>
        <v>0</v>
      </c>
      <c r="H564" s="343"/>
    </row>
    <row r="565" spans="1:8" ht="15" customHeight="1" thickBot="1" x14ac:dyDescent="0.3">
      <c r="A565" s="343"/>
      <c r="B565" s="343"/>
      <c r="C565" s="368" t="s">
        <v>44</v>
      </c>
      <c r="D565" s="373">
        <f>D564/E563</f>
        <v>0</v>
      </c>
      <c r="E565" s="373">
        <f>E564/E563</f>
        <v>28</v>
      </c>
      <c r="F565" s="373" t="e">
        <f>F564/F563</f>
        <v>#DIV/0!</v>
      </c>
      <c r="G565" s="373"/>
      <c r="H565" s="343"/>
    </row>
    <row r="566" spans="1:8" ht="18" customHeight="1" thickBot="1" x14ac:dyDescent="0.3">
      <c r="A566" s="343"/>
      <c r="B566" s="343"/>
      <c r="C566" s="368" t="s">
        <v>45</v>
      </c>
      <c r="D566" s="374" t="s">
        <v>46</v>
      </c>
      <c r="E566" s="375">
        <f>F563/E563</f>
        <v>0</v>
      </c>
      <c r="F566" s="375" t="e">
        <f>G563/F563</f>
        <v>#DIV/0!</v>
      </c>
      <c r="G566" s="375" t="e">
        <f>H563/G563</f>
        <v>#DIV/0!</v>
      </c>
      <c r="H566" s="343"/>
    </row>
    <row r="567" spans="1:8" ht="30.75" thickBot="1" x14ac:dyDescent="0.3">
      <c r="A567" s="343"/>
      <c r="B567" s="343"/>
      <c r="C567" s="368" t="s">
        <v>47</v>
      </c>
      <c r="D567" s="374" t="s">
        <v>46</v>
      </c>
      <c r="E567" s="375" t="e">
        <f t="shared" ref="E567:G568" si="18">E564/D564-1</f>
        <v>#DIV/0!</v>
      </c>
      <c r="F567" s="375">
        <f t="shared" si="18"/>
        <v>-1</v>
      </c>
      <c r="G567" s="375" t="e">
        <f t="shared" si="18"/>
        <v>#DIV/0!</v>
      </c>
      <c r="H567" s="343"/>
    </row>
    <row r="568" spans="1:8" ht="30.75" thickBot="1" x14ac:dyDescent="0.3">
      <c r="A568" s="343"/>
      <c r="B568" s="343"/>
      <c r="C568" s="368" t="s">
        <v>48</v>
      </c>
      <c r="D568" s="374" t="s">
        <v>46</v>
      </c>
      <c r="E568" s="375" t="e">
        <f t="shared" si="18"/>
        <v>#DIV/0!</v>
      </c>
      <c r="F568" s="375" t="e">
        <f t="shared" si="18"/>
        <v>#DIV/0!</v>
      </c>
      <c r="G568" s="375" t="e">
        <f t="shared" si="18"/>
        <v>#DIV/0!</v>
      </c>
      <c r="H568" s="343"/>
    </row>
    <row r="569" spans="1:8" ht="18" customHeight="1" thickBot="1" x14ac:dyDescent="0.3">
      <c r="A569" s="343"/>
      <c r="B569" s="343"/>
      <c r="C569" s="1017" t="s">
        <v>483</v>
      </c>
      <c r="D569" s="1018"/>
      <c r="E569" s="1018"/>
      <c r="F569" s="1018"/>
      <c r="G569" s="1019"/>
      <c r="H569" s="343"/>
    </row>
    <row r="570" spans="1:8" x14ac:dyDescent="0.25">
      <c r="A570" s="343"/>
      <c r="B570" s="343"/>
      <c r="C570" s="999"/>
      <c r="D570" s="369">
        <v>2020</v>
      </c>
      <c r="E570" s="369">
        <v>2021</v>
      </c>
      <c r="F570" s="369">
        <v>2022</v>
      </c>
      <c r="G570" s="369">
        <v>2023</v>
      </c>
      <c r="H570" s="343"/>
    </row>
    <row r="571" spans="1:8" ht="15.75" customHeight="1" thickBot="1" x14ac:dyDescent="0.3">
      <c r="A571" s="343"/>
      <c r="B571" s="343"/>
      <c r="C571" s="1000"/>
      <c r="D571" s="370" t="s">
        <v>1</v>
      </c>
      <c r="E571" s="370" t="s">
        <v>16</v>
      </c>
      <c r="F571" s="370" t="s">
        <v>16</v>
      </c>
      <c r="G571" s="370" t="s">
        <v>16</v>
      </c>
      <c r="H571" s="343"/>
    </row>
    <row r="572" spans="1:8" ht="33.75" customHeight="1" thickBot="1" x14ac:dyDescent="0.3">
      <c r="A572" s="343"/>
      <c r="B572" s="343"/>
      <c r="C572" s="376" t="s">
        <v>104</v>
      </c>
      <c r="D572" s="377">
        <f>D573+D574+D575+D576</f>
        <v>0</v>
      </c>
      <c r="E572" s="377">
        <f>E573+E574+E575+E576</f>
        <v>0</v>
      </c>
      <c r="F572" s="377">
        <f>F573+F574+F575+F576</f>
        <v>0</v>
      </c>
      <c r="G572" s="377">
        <f>G573+G574+G575+G576</f>
        <v>0</v>
      </c>
      <c r="H572" s="343"/>
    </row>
    <row r="573" spans="1:8" ht="15.75" thickBot="1" x14ac:dyDescent="0.3">
      <c r="A573" s="343"/>
      <c r="B573" s="343"/>
      <c r="C573" s="378" t="s">
        <v>51</v>
      </c>
      <c r="D573" s="377"/>
      <c r="E573" s="377"/>
      <c r="F573" s="377"/>
      <c r="G573" s="377"/>
      <c r="H573" s="343"/>
    </row>
    <row r="574" spans="1:8" ht="15.75" thickBot="1" x14ac:dyDescent="0.3">
      <c r="A574" s="343"/>
      <c r="B574" s="343"/>
      <c r="C574" s="378" t="s">
        <v>105</v>
      </c>
      <c r="D574" s="377"/>
      <c r="E574" s="377"/>
      <c r="F574" s="377"/>
      <c r="G574" s="377"/>
      <c r="H574" s="343"/>
    </row>
    <row r="575" spans="1:8" ht="15" customHeight="1" thickBot="1" x14ac:dyDescent="0.3">
      <c r="A575" s="343"/>
      <c r="B575" s="343"/>
      <c r="C575" s="378" t="s">
        <v>106</v>
      </c>
      <c r="D575" s="377"/>
      <c r="E575" s="377"/>
      <c r="F575" s="377"/>
      <c r="G575" s="377"/>
      <c r="H575" s="343"/>
    </row>
    <row r="576" spans="1:8" ht="15.75" thickBot="1" x14ac:dyDescent="0.3">
      <c r="A576" s="343"/>
      <c r="B576" s="343"/>
      <c r="C576" s="378" t="s">
        <v>107</v>
      </c>
      <c r="D576" s="377"/>
      <c r="E576" s="377"/>
      <c r="F576" s="377"/>
      <c r="G576" s="377"/>
      <c r="H576" s="343"/>
    </row>
    <row r="577" spans="1:8" ht="30.75" thickBot="1" x14ac:dyDescent="0.3">
      <c r="A577" s="343"/>
      <c r="B577" s="343"/>
      <c r="C577" s="376" t="s">
        <v>108</v>
      </c>
      <c r="D577" s="379">
        <f>D578+D579+D580+D581</f>
        <v>0</v>
      </c>
      <c r="E577" s="379">
        <f>E578+E579+E580+E581</f>
        <v>700</v>
      </c>
      <c r="F577" s="379">
        <f>F578+F579+F580+F581</f>
        <v>0</v>
      </c>
      <c r="G577" s="379">
        <f>G578+G579+G580+G581</f>
        <v>0</v>
      </c>
      <c r="H577" s="343"/>
    </row>
    <row r="578" spans="1:8" ht="15.75" thickBot="1" x14ac:dyDescent="0.3">
      <c r="A578" s="343"/>
      <c r="B578" s="343"/>
      <c r="C578" s="378" t="s">
        <v>51</v>
      </c>
      <c r="D578" s="379"/>
      <c r="E578" s="379">
        <v>700</v>
      </c>
      <c r="F578" s="379"/>
      <c r="G578" s="379"/>
      <c r="H578" s="343"/>
    </row>
    <row r="579" spans="1:8" ht="15.75" thickBot="1" x14ac:dyDescent="0.3">
      <c r="A579" s="343"/>
      <c r="B579" s="343"/>
      <c r="C579" s="378" t="s">
        <v>105</v>
      </c>
      <c r="D579" s="379"/>
      <c r="E579" s="379"/>
      <c r="F579" s="379"/>
      <c r="G579" s="379"/>
      <c r="H579" s="343"/>
    </row>
    <row r="580" spans="1:8" ht="15" customHeight="1" thickBot="1" x14ac:dyDescent="0.3">
      <c r="A580" s="343"/>
      <c r="B580" s="343"/>
      <c r="C580" s="378" t="s">
        <v>106</v>
      </c>
      <c r="D580" s="379"/>
      <c r="E580" s="379"/>
      <c r="F580" s="379"/>
      <c r="G580" s="379"/>
      <c r="H580" s="343"/>
    </row>
    <row r="581" spans="1:8" ht="15" customHeight="1" thickBot="1" x14ac:dyDescent="0.3">
      <c r="A581" s="343"/>
      <c r="B581" s="343"/>
      <c r="C581" s="381" t="s">
        <v>107</v>
      </c>
      <c r="D581" s="379"/>
      <c r="E581" s="379"/>
      <c r="F581" s="379"/>
      <c r="G581" s="379"/>
      <c r="H581" s="343"/>
    </row>
    <row r="582" spans="1:8" ht="34.5" customHeight="1" thickBot="1" x14ac:dyDescent="0.3">
      <c r="A582" s="343"/>
      <c r="B582" s="343"/>
      <c r="C582" s="383" t="s">
        <v>484</v>
      </c>
      <c r="D582" s="379">
        <f>D572+D577</f>
        <v>0</v>
      </c>
      <c r="E582" s="379">
        <f>E572+E577</f>
        <v>700</v>
      </c>
      <c r="F582" s="379">
        <f>F572+F577</f>
        <v>0</v>
      </c>
      <c r="G582" s="379">
        <f>G572+G577</f>
        <v>0</v>
      </c>
      <c r="H582" s="343"/>
    </row>
    <row r="583" spans="1:8" ht="60.75" thickBot="1" x14ac:dyDescent="0.3">
      <c r="A583" s="343"/>
      <c r="B583" s="343"/>
      <c r="C583" s="366" t="s">
        <v>485</v>
      </c>
      <c r="D583" s="433" t="s">
        <v>486</v>
      </c>
      <c r="E583" s="429" t="s">
        <v>200</v>
      </c>
      <c r="F583" s="430"/>
      <c r="G583" s="431"/>
      <c r="H583" s="343"/>
    </row>
    <row r="584" spans="1:8" ht="39" customHeight="1" thickBot="1" x14ac:dyDescent="0.3">
      <c r="A584" s="343"/>
      <c r="B584" s="343"/>
      <c r="C584" s="368" t="s">
        <v>38</v>
      </c>
      <c r="D584" s="984" t="s">
        <v>487</v>
      </c>
      <c r="E584" s="985"/>
      <c r="F584" s="985"/>
      <c r="G584" s="986"/>
      <c r="H584" s="343"/>
    </row>
    <row r="585" spans="1:8" ht="15.75" customHeight="1" thickBot="1" x14ac:dyDescent="0.3">
      <c r="A585" s="343"/>
      <c r="B585" s="343"/>
      <c r="C585" s="368" t="s">
        <v>40</v>
      </c>
      <c r="D585" s="996" t="s">
        <v>437</v>
      </c>
      <c r="E585" s="997"/>
      <c r="F585" s="997"/>
      <c r="G585" s="998"/>
      <c r="H585" s="343"/>
    </row>
    <row r="586" spans="1:8" x14ac:dyDescent="0.25">
      <c r="A586" s="343"/>
      <c r="B586" s="343"/>
      <c r="C586" s="999"/>
      <c r="D586" s="369">
        <v>2020</v>
      </c>
      <c r="E586" s="369">
        <v>2021</v>
      </c>
      <c r="F586" s="369">
        <v>2022</v>
      </c>
      <c r="G586" s="369">
        <v>2023</v>
      </c>
      <c r="H586" s="343"/>
    </row>
    <row r="587" spans="1:8" ht="15.75" thickBot="1" x14ac:dyDescent="0.3">
      <c r="A587" s="343"/>
      <c r="B587" s="343"/>
      <c r="C587" s="1000"/>
      <c r="D587" s="370" t="s">
        <v>1</v>
      </c>
      <c r="E587" s="370" t="s">
        <v>16</v>
      </c>
      <c r="F587" s="370" t="s">
        <v>16</v>
      </c>
      <c r="G587" s="370" t="s">
        <v>16</v>
      </c>
      <c r="H587" s="343"/>
    </row>
    <row r="588" spans="1:8" ht="15.75" thickBot="1" x14ac:dyDescent="0.3">
      <c r="A588" s="343"/>
      <c r="B588" s="343"/>
      <c r="C588" s="368" t="s">
        <v>42</v>
      </c>
      <c r="E588" s="373">
        <v>20</v>
      </c>
      <c r="F588" s="374"/>
      <c r="G588" s="368"/>
      <c r="H588" s="343"/>
    </row>
    <row r="589" spans="1:8" ht="16.5" customHeight="1" thickBot="1" x14ac:dyDescent="0.3">
      <c r="A589" s="343"/>
      <c r="B589" s="343"/>
      <c r="C589" s="368" t="s">
        <v>43</v>
      </c>
      <c r="D589" s="373"/>
      <c r="E589" s="373">
        <v>700</v>
      </c>
      <c r="F589" s="373"/>
      <c r="G589" s="373">
        <f>G607</f>
        <v>0</v>
      </c>
      <c r="H589" s="343"/>
    </row>
    <row r="590" spans="1:8" ht="15" customHeight="1" thickBot="1" x14ac:dyDescent="0.3">
      <c r="A590" s="343"/>
      <c r="B590" s="343"/>
      <c r="C590" s="368" t="s">
        <v>44</v>
      </c>
      <c r="D590" s="373">
        <f>D589/E588</f>
        <v>0</v>
      </c>
      <c r="E590" s="373">
        <f>E589/E588</f>
        <v>35</v>
      </c>
      <c r="F590" s="373" t="e">
        <f>F589/F588</f>
        <v>#DIV/0!</v>
      </c>
      <c r="G590" s="373"/>
      <c r="H590" s="343"/>
    </row>
    <row r="591" spans="1:8" ht="18" customHeight="1" thickBot="1" x14ac:dyDescent="0.3">
      <c r="A591" s="343"/>
      <c r="B591" s="343"/>
      <c r="C591" s="368" t="s">
        <v>45</v>
      </c>
      <c r="D591" s="374" t="s">
        <v>46</v>
      </c>
      <c r="E591" s="375">
        <f>F588/E588</f>
        <v>0</v>
      </c>
      <c r="F591" s="375" t="e">
        <f>G588/F588</f>
        <v>#DIV/0!</v>
      </c>
      <c r="G591" s="375" t="e">
        <f>H588/G588</f>
        <v>#DIV/0!</v>
      </c>
      <c r="H591" s="343"/>
    </row>
    <row r="592" spans="1:8" ht="30.75" thickBot="1" x14ac:dyDescent="0.3">
      <c r="A592" s="343"/>
      <c r="B592" s="343"/>
      <c r="C592" s="368" t="s">
        <v>47</v>
      </c>
      <c r="D592" s="374" t="s">
        <v>46</v>
      </c>
      <c r="E592" s="375" t="e">
        <f t="shared" ref="E592:G593" si="19">E589/D589-1</f>
        <v>#DIV/0!</v>
      </c>
      <c r="F592" s="375">
        <f t="shared" si="19"/>
        <v>-1</v>
      </c>
      <c r="G592" s="375" t="e">
        <f t="shared" si="19"/>
        <v>#DIV/0!</v>
      </c>
      <c r="H592" s="343"/>
    </row>
    <row r="593" spans="1:8" ht="30.75" thickBot="1" x14ac:dyDescent="0.3">
      <c r="A593" s="343"/>
      <c r="B593" s="343"/>
      <c r="C593" s="368" t="s">
        <v>48</v>
      </c>
      <c r="D593" s="374" t="s">
        <v>46</v>
      </c>
      <c r="E593" s="375" t="e">
        <f t="shared" si="19"/>
        <v>#DIV/0!</v>
      </c>
      <c r="F593" s="375" t="e">
        <f t="shared" si="19"/>
        <v>#DIV/0!</v>
      </c>
      <c r="G593" s="375" t="e">
        <f t="shared" si="19"/>
        <v>#DIV/0!</v>
      </c>
      <c r="H593" s="343"/>
    </row>
    <row r="594" spans="1:8" ht="18" customHeight="1" thickBot="1" x14ac:dyDescent="0.3">
      <c r="A594" s="343"/>
      <c r="B594" s="343"/>
      <c r="C594" s="1017" t="s">
        <v>488</v>
      </c>
      <c r="D594" s="1018"/>
      <c r="E594" s="1018"/>
      <c r="F594" s="1018"/>
      <c r="G594" s="1019"/>
      <c r="H594" s="343"/>
    </row>
    <row r="595" spans="1:8" x14ac:dyDescent="0.25">
      <c r="A595" s="343"/>
      <c r="B595" s="343"/>
      <c r="C595" s="999"/>
      <c r="D595" s="369">
        <v>2020</v>
      </c>
      <c r="E595" s="369">
        <v>2021</v>
      </c>
      <c r="F595" s="369">
        <v>2022</v>
      </c>
      <c r="G595" s="369">
        <v>2023</v>
      </c>
      <c r="H595" s="343"/>
    </row>
    <row r="596" spans="1:8" ht="15.75" customHeight="1" thickBot="1" x14ac:dyDescent="0.3">
      <c r="A596" s="343"/>
      <c r="B596" s="343"/>
      <c r="C596" s="1000"/>
      <c r="D596" s="370" t="s">
        <v>1</v>
      </c>
      <c r="E596" s="370" t="s">
        <v>16</v>
      </c>
      <c r="F596" s="370" t="s">
        <v>16</v>
      </c>
      <c r="G596" s="370" t="s">
        <v>16</v>
      </c>
      <c r="H596" s="343"/>
    </row>
    <row r="597" spans="1:8" ht="33.75" customHeight="1" thickBot="1" x14ac:dyDescent="0.3">
      <c r="A597" s="343"/>
      <c r="B597" s="343"/>
      <c r="C597" s="376" t="s">
        <v>104</v>
      </c>
      <c r="D597" s="377">
        <f>D598+D599+D600+D601</f>
        <v>0</v>
      </c>
      <c r="E597" s="377">
        <f>E598+E599+E600+E601</f>
        <v>0</v>
      </c>
      <c r="F597" s="377">
        <f>F598+F599+F600+F601</f>
        <v>0</v>
      </c>
      <c r="G597" s="377">
        <f>G598+G599+G600+G601</f>
        <v>0</v>
      </c>
      <c r="H597" s="343"/>
    </row>
    <row r="598" spans="1:8" ht="15.75" thickBot="1" x14ac:dyDescent="0.3">
      <c r="A598" s="343"/>
      <c r="B598" s="343"/>
      <c r="C598" s="378" t="s">
        <v>51</v>
      </c>
      <c r="D598" s="377"/>
      <c r="E598" s="377"/>
      <c r="F598" s="377"/>
      <c r="G598" s="377"/>
      <c r="H598" s="343"/>
    </row>
    <row r="599" spans="1:8" ht="15.75" thickBot="1" x14ac:dyDescent="0.3">
      <c r="A599" s="343"/>
      <c r="B599" s="343"/>
      <c r="C599" s="378" t="s">
        <v>105</v>
      </c>
      <c r="D599" s="377"/>
      <c r="E599" s="377"/>
      <c r="F599" s="377"/>
      <c r="G599" s="377"/>
      <c r="H599" s="343"/>
    </row>
    <row r="600" spans="1:8" ht="15" customHeight="1" thickBot="1" x14ac:dyDescent="0.3">
      <c r="A600" s="343"/>
      <c r="B600" s="343"/>
      <c r="C600" s="378" t="s">
        <v>106</v>
      </c>
      <c r="D600" s="377"/>
      <c r="E600" s="377"/>
      <c r="F600" s="377"/>
      <c r="G600" s="377"/>
      <c r="H600" s="343"/>
    </row>
    <row r="601" spans="1:8" ht="15.75" thickBot="1" x14ac:dyDescent="0.3">
      <c r="A601" s="343"/>
      <c r="B601" s="343"/>
      <c r="C601" s="378" t="s">
        <v>107</v>
      </c>
      <c r="D601" s="377"/>
      <c r="E601" s="377"/>
      <c r="F601" s="377"/>
      <c r="G601" s="377"/>
      <c r="H601" s="343"/>
    </row>
    <row r="602" spans="1:8" ht="30.75" thickBot="1" x14ac:dyDescent="0.3">
      <c r="A602" s="343"/>
      <c r="B602" s="343"/>
      <c r="C602" s="376" t="s">
        <v>108</v>
      </c>
      <c r="D602" s="379">
        <f>D603+D604+D605+D606</f>
        <v>0</v>
      </c>
      <c r="E602" s="379">
        <f>E603+E604+E605+E606</f>
        <v>700</v>
      </c>
      <c r="F602" s="379">
        <f>F603+F604+F605+F606</f>
        <v>0</v>
      </c>
      <c r="G602" s="379">
        <f>G603+G604+G605+G606</f>
        <v>0</v>
      </c>
      <c r="H602" s="343"/>
    </row>
    <row r="603" spans="1:8" ht="15.75" thickBot="1" x14ac:dyDescent="0.3">
      <c r="A603" s="343"/>
      <c r="B603" s="343"/>
      <c r="C603" s="378" t="s">
        <v>51</v>
      </c>
      <c r="D603" s="379"/>
      <c r="E603" s="379">
        <v>700</v>
      </c>
      <c r="F603" s="379"/>
      <c r="G603" s="379"/>
      <c r="H603" s="343"/>
    </row>
    <row r="604" spans="1:8" ht="15.75" thickBot="1" x14ac:dyDescent="0.3">
      <c r="A604" s="343"/>
      <c r="B604" s="343"/>
      <c r="C604" s="378" t="s">
        <v>105</v>
      </c>
      <c r="D604" s="379"/>
      <c r="E604" s="379"/>
      <c r="F604" s="379"/>
      <c r="G604" s="379"/>
      <c r="H604" s="343"/>
    </row>
    <row r="605" spans="1:8" ht="15" customHeight="1" thickBot="1" x14ac:dyDescent="0.3">
      <c r="A605" s="343"/>
      <c r="B605" s="343"/>
      <c r="C605" s="378" t="s">
        <v>106</v>
      </c>
      <c r="D605" s="379"/>
      <c r="E605" s="379"/>
      <c r="F605" s="379"/>
      <c r="G605" s="379"/>
      <c r="H605" s="343"/>
    </row>
    <row r="606" spans="1:8" ht="15" customHeight="1" thickBot="1" x14ac:dyDescent="0.3">
      <c r="A606" s="343"/>
      <c r="B606" s="343"/>
      <c r="C606" s="381" t="s">
        <v>107</v>
      </c>
      <c r="D606" s="379"/>
      <c r="E606" s="379"/>
      <c r="F606" s="379"/>
      <c r="G606" s="379"/>
      <c r="H606" s="343"/>
    </row>
    <row r="607" spans="1:8" ht="34.5" customHeight="1" thickBot="1" x14ac:dyDescent="0.3">
      <c r="A607" s="343"/>
      <c r="B607" s="343"/>
      <c r="C607" s="383" t="s">
        <v>489</v>
      </c>
      <c r="D607" s="379">
        <f>D597+D602</f>
        <v>0</v>
      </c>
      <c r="E607" s="379">
        <f>E597+E602</f>
        <v>700</v>
      </c>
      <c r="F607" s="379">
        <f>F597+F602</f>
        <v>0</v>
      </c>
      <c r="G607" s="379">
        <f>G597+G602</f>
        <v>0</v>
      </c>
      <c r="H607" s="343"/>
    </row>
    <row r="608" spans="1:8" ht="105.75" thickBot="1" x14ac:dyDescent="0.3">
      <c r="A608" s="343"/>
      <c r="B608" s="343"/>
      <c r="C608" s="366" t="s">
        <v>490</v>
      </c>
      <c r="D608" s="433" t="s">
        <v>491</v>
      </c>
      <c r="E608" s="429" t="s">
        <v>200</v>
      </c>
      <c r="F608" s="430"/>
      <c r="G608" s="431"/>
      <c r="H608" s="343"/>
    </row>
    <row r="609" spans="1:8" ht="60.75" customHeight="1" thickBot="1" x14ac:dyDescent="0.3">
      <c r="A609" s="343"/>
      <c r="B609" s="343"/>
      <c r="C609" s="368" t="s">
        <v>38</v>
      </c>
      <c r="D609" s="984" t="s">
        <v>492</v>
      </c>
      <c r="E609" s="985"/>
      <c r="F609" s="985"/>
      <c r="G609" s="986"/>
      <c r="H609" s="343"/>
    </row>
    <row r="610" spans="1:8" ht="15.75" customHeight="1" thickBot="1" x14ac:dyDescent="0.3">
      <c r="A610" s="343"/>
      <c r="B610" s="343"/>
      <c r="C610" s="368" t="s">
        <v>40</v>
      </c>
      <c r="D610" s="996" t="s">
        <v>165</v>
      </c>
      <c r="E610" s="997"/>
      <c r="F610" s="997"/>
      <c r="G610" s="998"/>
      <c r="H610" s="343"/>
    </row>
    <row r="611" spans="1:8" x14ac:dyDescent="0.25">
      <c r="A611" s="343"/>
      <c r="B611" s="343"/>
      <c r="C611" s="999"/>
      <c r="D611" s="369">
        <v>2020</v>
      </c>
      <c r="E611" s="369">
        <v>2021</v>
      </c>
      <c r="F611" s="369">
        <v>2022</v>
      </c>
      <c r="G611" s="369">
        <v>2023</v>
      </c>
      <c r="H611" s="343"/>
    </row>
    <row r="612" spans="1:8" ht="15.75" thickBot="1" x14ac:dyDescent="0.3">
      <c r="A612" s="343"/>
      <c r="B612" s="343"/>
      <c r="C612" s="1000"/>
      <c r="D612" s="370" t="s">
        <v>1</v>
      </c>
      <c r="E612" s="370" t="s">
        <v>16</v>
      </c>
      <c r="F612" s="370" t="s">
        <v>16</v>
      </c>
      <c r="G612" s="370" t="s">
        <v>16</v>
      </c>
      <c r="H612" s="343"/>
    </row>
    <row r="613" spans="1:8" ht="15.75" thickBot="1" x14ac:dyDescent="0.3">
      <c r="A613" s="343"/>
      <c r="B613" s="343"/>
      <c r="C613" s="368" t="s">
        <v>42</v>
      </c>
      <c r="E613" s="373">
        <v>1</v>
      </c>
      <c r="F613" s="374">
        <v>1</v>
      </c>
      <c r="G613" s="368"/>
      <c r="H613" s="343"/>
    </row>
    <row r="614" spans="1:8" ht="33" customHeight="1" thickBot="1" x14ac:dyDescent="0.3">
      <c r="A614" s="343"/>
      <c r="B614" s="343"/>
      <c r="C614" s="368" t="s">
        <v>43</v>
      </c>
      <c r="D614" s="373"/>
      <c r="E614" s="373">
        <v>100000</v>
      </c>
      <c r="F614" s="373">
        <v>156000</v>
      </c>
      <c r="G614" s="373">
        <f>G632</f>
        <v>0</v>
      </c>
      <c r="H614" s="343"/>
    </row>
    <row r="615" spans="1:8" ht="15" customHeight="1" thickBot="1" x14ac:dyDescent="0.3">
      <c r="A615" s="343"/>
      <c r="B615" s="343"/>
      <c r="C615" s="368" t="s">
        <v>44</v>
      </c>
      <c r="D615" s="373">
        <f>D614/E613</f>
        <v>0</v>
      </c>
      <c r="E615" s="373">
        <f>E614/E613</f>
        <v>100000</v>
      </c>
      <c r="F615" s="373">
        <f>F614/F613</f>
        <v>156000</v>
      </c>
      <c r="G615" s="373"/>
      <c r="H615" s="343"/>
    </row>
    <row r="616" spans="1:8" ht="27" customHeight="1" thickBot="1" x14ac:dyDescent="0.3">
      <c r="A616" s="343"/>
      <c r="B616" s="343"/>
      <c r="C616" s="368" t="s">
        <v>45</v>
      </c>
      <c r="D616" s="374" t="s">
        <v>46</v>
      </c>
      <c r="E616" s="375">
        <f>F613/E613</f>
        <v>1</v>
      </c>
      <c r="F616" s="375">
        <f>G613/F613</f>
        <v>0</v>
      </c>
      <c r="G616" s="375" t="e">
        <f>H613/G613</f>
        <v>#DIV/0!</v>
      </c>
      <c r="H616" s="343"/>
    </row>
    <row r="617" spans="1:8" ht="30.75" thickBot="1" x14ac:dyDescent="0.3">
      <c r="A617" s="343"/>
      <c r="B617" s="343"/>
      <c r="C617" s="368" t="s">
        <v>47</v>
      </c>
      <c r="D617" s="374" t="s">
        <v>46</v>
      </c>
      <c r="E617" s="375" t="e">
        <f t="shared" ref="E617:G618" si="20">E614/D614-1</f>
        <v>#DIV/0!</v>
      </c>
      <c r="F617" s="375">
        <f t="shared" si="20"/>
        <v>0.56000000000000005</v>
      </c>
      <c r="G617" s="375">
        <f t="shared" si="20"/>
        <v>-1</v>
      </c>
      <c r="H617" s="343"/>
    </row>
    <row r="618" spans="1:8" ht="30.75" thickBot="1" x14ac:dyDescent="0.3">
      <c r="A618" s="343"/>
      <c r="B618" s="343"/>
      <c r="C618" s="368" t="s">
        <v>48</v>
      </c>
      <c r="D618" s="374" t="s">
        <v>46</v>
      </c>
      <c r="E618" s="375" t="e">
        <f t="shared" si="20"/>
        <v>#DIV/0!</v>
      </c>
      <c r="F618" s="375">
        <f t="shared" si="20"/>
        <v>0.56000000000000005</v>
      </c>
      <c r="G618" s="375">
        <f t="shared" si="20"/>
        <v>-1</v>
      </c>
      <c r="H618" s="343"/>
    </row>
    <row r="619" spans="1:8" ht="18" customHeight="1" thickBot="1" x14ac:dyDescent="0.3">
      <c r="A619" s="343"/>
      <c r="B619" s="343"/>
      <c r="C619" s="1017" t="s">
        <v>493</v>
      </c>
      <c r="D619" s="1018"/>
      <c r="E619" s="1018"/>
      <c r="F619" s="1018"/>
      <c r="G619" s="1019"/>
      <c r="H619" s="343"/>
    </row>
    <row r="620" spans="1:8" x14ac:dyDescent="0.25">
      <c r="A620" s="343"/>
      <c r="B620" s="343"/>
      <c r="C620" s="999"/>
      <c r="D620" s="369">
        <v>2020</v>
      </c>
      <c r="E620" s="369">
        <v>2021</v>
      </c>
      <c r="F620" s="369">
        <v>2022</v>
      </c>
      <c r="G620" s="369">
        <v>2023</v>
      </c>
      <c r="H620" s="343"/>
    </row>
    <row r="621" spans="1:8" ht="15.75" customHeight="1" thickBot="1" x14ac:dyDescent="0.3">
      <c r="A621" s="343"/>
      <c r="B621" s="343"/>
      <c r="C621" s="1000"/>
      <c r="D621" s="370" t="s">
        <v>1</v>
      </c>
      <c r="E621" s="370" t="s">
        <v>16</v>
      </c>
      <c r="F621" s="370" t="s">
        <v>16</v>
      </c>
      <c r="G621" s="370" t="s">
        <v>16</v>
      </c>
      <c r="H621" s="343"/>
    </row>
    <row r="622" spans="1:8" ht="33.75" customHeight="1" thickBot="1" x14ac:dyDescent="0.3">
      <c r="A622" s="343"/>
      <c r="B622" s="343"/>
      <c r="C622" s="376" t="s">
        <v>104</v>
      </c>
      <c r="D622" s="377">
        <f>D623+D624+D625+D626</f>
        <v>0</v>
      </c>
      <c r="E622" s="377">
        <f>E623+E624+E625+E626</f>
        <v>0</v>
      </c>
      <c r="F622" s="377">
        <f>F623+F624+F625+F626</f>
        <v>0</v>
      </c>
      <c r="G622" s="377">
        <f>G623+G624+G625+G626</f>
        <v>0</v>
      </c>
      <c r="H622" s="343"/>
    </row>
    <row r="623" spans="1:8" ht="15.75" thickBot="1" x14ac:dyDescent="0.3">
      <c r="A623" s="343"/>
      <c r="B623" s="343"/>
      <c r="C623" s="378" t="s">
        <v>51</v>
      </c>
      <c r="D623" s="377"/>
      <c r="E623" s="377"/>
      <c r="F623" s="377"/>
      <c r="G623" s="377"/>
      <c r="H623" s="343"/>
    </row>
    <row r="624" spans="1:8" ht="15.75" thickBot="1" x14ac:dyDescent="0.3">
      <c r="A624" s="343"/>
      <c r="B624" s="343"/>
      <c r="C624" s="378" t="s">
        <v>105</v>
      </c>
      <c r="D624" s="377"/>
      <c r="E624" s="377"/>
      <c r="F624" s="377"/>
      <c r="G624" s="377"/>
      <c r="H624" s="343"/>
    </row>
    <row r="625" spans="1:8" ht="15" customHeight="1" thickBot="1" x14ac:dyDescent="0.3">
      <c r="A625" s="343"/>
      <c r="B625" s="343"/>
      <c r="C625" s="378" t="s">
        <v>106</v>
      </c>
      <c r="D625" s="377"/>
      <c r="E625" s="377"/>
      <c r="F625" s="377"/>
      <c r="G625" s="377"/>
      <c r="H625" s="343"/>
    </row>
    <row r="626" spans="1:8" ht="15.75" thickBot="1" x14ac:dyDescent="0.3">
      <c r="A626" s="343"/>
      <c r="B626" s="343"/>
      <c r="C626" s="378" t="s">
        <v>107</v>
      </c>
      <c r="D626" s="377"/>
      <c r="E626" s="377"/>
      <c r="F626" s="377"/>
      <c r="G626" s="377"/>
      <c r="H626" s="343"/>
    </row>
    <row r="627" spans="1:8" ht="30.75" thickBot="1" x14ac:dyDescent="0.3">
      <c r="A627" s="343"/>
      <c r="B627" s="343"/>
      <c r="C627" s="376" t="s">
        <v>108</v>
      </c>
      <c r="D627" s="379">
        <f>D628+D629+D630+D631</f>
        <v>0</v>
      </c>
      <c r="E627" s="379">
        <f>E628+E629+E630+E631</f>
        <v>100000</v>
      </c>
      <c r="F627" s="379">
        <f>F628+F629+F630+F631</f>
        <v>156000</v>
      </c>
      <c r="G627" s="379">
        <f>G628+G629+G630+G631</f>
        <v>0</v>
      </c>
      <c r="H627" s="343"/>
    </row>
    <row r="628" spans="1:8" ht="15.75" thickBot="1" x14ac:dyDescent="0.3">
      <c r="A628" s="343"/>
      <c r="B628" s="343"/>
      <c r="C628" s="378" t="s">
        <v>51</v>
      </c>
      <c r="D628" s="379"/>
      <c r="E628" s="379">
        <v>100000</v>
      </c>
      <c r="F628" s="379">
        <v>156000</v>
      </c>
      <c r="G628" s="379"/>
      <c r="H628" s="343"/>
    </row>
    <row r="629" spans="1:8" ht="15.75" thickBot="1" x14ac:dyDescent="0.3">
      <c r="A629" s="343"/>
      <c r="B629" s="343"/>
      <c r="C629" s="378" t="s">
        <v>105</v>
      </c>
      <c r="D629" s="379"/>
      <c r="E629" s="379"/>
      <c r="F629" s="379"/>
      <c r="G629" s="379"/>
      <c r="H629" s="343"/>
    </row>
    <row r="630" spans="1:8" ht="15" customHeight="1" thickBot="1" x14ac:dyDescent="0.3">
      <c r="A630" s="343"/>
      <c r="B630" s="343"/>
      <c r="C630" s="378" t="s">
        <v>106</v>
      </c>
      <c r="D630" s="379"/>
      <c r="E630" s="379"/>
      <c r="F630" s="379"/>
      <c r="G630" s="379"/>
      <c r="H630" s="343"/>
    </row>
    <row r="631" spans="1:8" ht="15" customHeight="1" thickBot="1" x14ac:dyDescent="0.3">
      <c r="A631" s="343"/>
      <c r="B631" s="343"/>
      <c r="C631" s="381" t="s">
        <v>107</v>
      </c>
      <c r="D631" s="379"/>
      <c r="E631" s="379"/>
      <c r="F631" s="379"/>
      <c r="G631" s="379"/>
      <c r="H631" s="343"/>
    </row>
    <row r="632" spans="1:8" ht="34.5" customHeight="1" thickBot="1" x14ac:dyDescent="0.3">
      <c r="A632" s="343"/>
      <c r="B632" s="343"/>
      <c r="C632" s="383" t="s">
        <v>494</v>
      </c>
      <c r="D632" s="379">
        <f>D622+D627</f>
        <v>0</v>
      </c>
      <c r="E632" s="379">
        <f>E622+E627</f>
        <v>100000</v>
      </c>
      <c r="F632" s="379">
        <f>F622+F627</f>
        <v>156000</v>
      </c>
      <c r="G632" s="379">
        <f>G622+G627</f>
        <v>0</v>
      </c>
      <c r="H632" s="343"/>
    </row>
    <row r="633" spans="1:8" ht="60.75" thickBot="1" x14ac:dyDescent="0.3">
      <c r="A633" s="343"/>
      <c r="B633" s="343"/>
      <c r="C633" s="366" t="s">
        <v>495</v>
      </c>
      <c r="D633" s="433" t="s">
        <v>496</v>
      </c>
      <c r="E633" s="429" t="s">
        <v>200</v>
      </c>
      <c r="F633" s="430"/>
      <c r="G633" s="431"/>
      <c r="H633" s="343"/>
    </row>
    <row r="634" spans="1:8" ht="57.75" customHeight="1" thickBot="1" x14ac:dyDescent="0.3">
      <c r="A634" s="343"/>
      <c r="B634" s="343"/>
      <c r="C634" s="368" t="s">
        <v>38</v>
      </c>
      <c r="D634" s="984" t="s">
        <v>497</v>
      </c>
      <c r="E634" s="985"/>
      <c r="F634" s="985"/>
      <c r="G634" s="986"/>
      <c r="H634" s="343"/>
    </row>
    <row r="635" spans="1:8" ht="15.75" customHeight="1" thickBot="1" x14ac:dyDescent="0.3">
      <c r="A635" s="343"/>
      <c r="B635" s="343"/>
      <c r="C635" s="368" t="s">
        <v>40</v>
      </c>
      <c r="D635" s="996" t="s">
        <v>469</v>
      </c>
      <c r="E635" s="997"/>
      <c r="F635" s="997"/>
      <c r="G635" s="998"/>
      <c r="H635" s="343"/>
    </row>
    <row r="636" spans="1:8" x14ac:dyDescent="0.25">
      <c r="A636" s="343"/>
      <c r="B636" s="343"/>
      <c r="C636" s="999"/>
      <c r="D636" s="369">
        <v>2020</v>
      </c>
      <c r="E636" s="369">
        <v>2021</v>
      </c>
      <c r="F636" s="369">
        <v>2022</v>
      </c>
      <c r="G636" s="369">
        <v>2023</v>
      </c>
      <c r="H636" s="343"/>
    </row>
    <row r="637" spans="1:8" ht="15.75" thickBot="1" x14ac:dyDescent="0.3">
      <c r="A637" s="343"/>
      <c r="B637" s="343"/>
      <c r="C637" s="1000"/>
      <c r="D637" s="370" t="s">
        <v>1</v>
      </c>
      <c r="E637" s="370" t="s">
        <v>16</v>
      </c>
      <c r="F637" s="370" t="s">
        <v>16</v>
      </c>
      <c r="G637" s="370" t="s">
        <v>16</v>
      </c>
      <c r="H637" s="343"/>
    </row>
    <row r="638" spans="1:8" ht="15.75" thickBot="1" x14ac:dyDescent="0.3">
      <c r="A638" s="343"/>
      <c r="B638" s="343"/>
      <c r="C638" s="368" t="s">
        <v>42</v>
      </c>
      <c r="E638" s="373"/>
      <c r="F638" s="374">
        <v>400</v>
      </c>
      <c r="G638" s="368"/>
      <c r="H638" s="343"/>
    </row>
    <row r="639" spans="1:8" ht="27" customHeight="1" thickBot="1" x14ac:dyDescent="0.3">
      <c r="A639" s="343"/>
      <c r="B639" s="343"/>
      <c r="C639" s="368" t="s">
        <v>43</v>
      </c>
      <c r="D639" s="373"/>
      <c r="E639" s="373"/>
      <c r="F639" s="373">
        <v>6000</v>
      </c>
      <c r="G639" s="373">
        <f>G657</f>
        <v>0</v>
      </c>
      <c r="H639" s="343"/>
    </row>
    <row r="640" spans="1:8" ht="26.25" customHeight="1" thickBot="1" x14ac:dyDescent="0.3">
      <c r="A640" s="343"/>
      <c r="B640" s="343"/>
      <c r="C640" s="368" t="s">
        <v>44</v>
      </c>
      <c r="D640" s="373" t="e">
        <f>D639/E638</f>
        <v>#DIV/0!</v>
      </c>
      <c r="E640" s="373" t="e">
        <f>E639/E638</f>
        <v>#DIV/0!</v>
      </c>
      <c r="F640" s="373">
        <f>F639/F638</f>
        <v>15</v>
      </c>
      <c r="G640" s="373"/>
      <c r="H640" s="343"/>
    </row>
    <row r="641" spans="1:8" ht="23.25" customHeight="1" thickBot="1" x14ac:dyDescent="0.3">
      <c r="A641" s="343"/>
      <c r="B641" s="343"/>
      <c r="C641" s="368" t="s">
        <v>45</v>
      </c>
      <c r="D641" s="374" t="s">
        <v>46</v>
      </c>
      <c r="E641" s="375" t="e">
        <f>F638/E638</f>
        <v>#DIV/0!</v>
      </c>
      <c r="F641" s="375">
        <f>G638/F638</f>
        <v>0</v>
      </c>
      <c r="G641" s="375" t="e">
        <f>H638/G638</f>
        <v>#DIV/0!</v>
      </c>
      <c r="H641" s="343"/>
    </row>
    <row r="642" spans="1:8" ht="30.75" thickBot="1" x14ac:dyDescent="0.3">
      <c r="A642" s="343"/>
      <c r="B642" s="343"/>
      <c r="C642" s="368" t="s">
        <v>47</v>
      </c>
      <c r="D642" s="374" t="s">
        <v>46</v>
      </c>
      <c r="E642" s="375" t="e">
        <f t="shared" ref="E642:G643" si="21">E639/D639-1</f>
        <v>#DIV/0!</v>
      </c>
      <c r="F642" s="375" t="e">
        <f t="shared" si="21"/>
        <v>#DIV/0!</v>
      </c>
      <c r="G642" s="375">
        <f t="shared" si="21"/>
        <v>-1</v>
      </c>
      <c r="H642" s="343"/>
    </row>
    <row r="643" spans="1:8" ht="30.75" thickBot="1" x14ac:dyDescent="0.3">
      <c r="A643" s="343"/>
      <c r="B643" s="343"/>
      <c r="C643" s="368" t="s">
        <v>48</v>
      </c>
      <c r="D643" s="374" t="s">
        <v>46</v>
      </c>
      <c r="E643" s="375" t="e">
        <f t="shared" si="21"/>
        <v>#DIV/0!</v>
      </c>
      <c r="F643" s="375" t="e">
        <f t="shared" si="21"/>
        <v>#DIV/0!</v>
      </c>
      <c r="G643" s="375">
        <f t="shared" si="21"/>
        <v>-1</v>
      </c>
      <c r="H643" s="343"/>
    </row>
    <row r="644" spans="1:8" ht="18" customHeight="1" thickBot="1" x14ac:dyDescent="0.3">
      <c r="A644" s="343"/>
      <c r="B644" s="343"/>
      <c r="C644" s="1017" t="s">
        <v>498</v>
      </c>
      <c r="D644" s="1018"/>
      <c r="E644" s="1018"/>
      <c r="F644" s="1018"/>
      <c r="G644" s="1019"/>
      <c r="H644" s="343"/>
    </row>
    <row r="645" spans="1:8" x14ac:dyDescent="0.25">
      <c r="A645" s="343"/>
      <c r="B645" s="343"/>
      <c r="C645" s="999"/>
      <c r="D645" s="369">
        <v>2020</v>
      </c>
      <c r="E645" s="369">
        <v>2021</v>
      </c>
      <c r="F645" s="369">
        <v>2022</v>
      </c>
      <c r="G645" s="369">
        <v>2023</v>
      </c>
      <c r="H645" s="343"/>
    </row>
    <row r="646" spans="1:8" ht="15.75" customHeight="1" thickBot="1" x14ac:dyDescent="0.3">
      <c r="A646" s="343"/>
      <c r="B646" s="343"/>
      <c r="C646" s="1000"/>
      <c r="D646" s="370" t="s">
        <v>1</v>
      </c>
      <c r="E646" s="370" t="s">
        <v>16</v>
      </c>
      <c r="F646" s="370" t="s">
        <v>16</v>
      </c>
      <c r="G646" s="370" t="s">
        <v>16</v>
      </c>
      <c r="H646" s="343"/>
    </row>
    <row r="647" spans="1:8" ht="33.75" customHeight="1" thickBot="1" x14ac:dyDescent="0.3">
      <c r="A647" s="343"/>
      <c r="B647" s="343"/>
      <c r="C647" s="376" t="s">
        <v>104</v>
      </c>
      <c r="D647" s="377">
        <f>D648+D649+D650+D651</f>
        <v>0</v>
      </c>
      <c r="E647" s="377">
        <f>E648+E649+E650+E651</f>
        <v>0</v>
      </c>
      <c r="F647" s="377">
        <f>F648+F649+F650+F651</f>
        <v>0</v>
      </c>
      <c r="G647" s="377">
        <f>G648+G649+G650+G651</f>
        <v>0</v>
      </c>
      <c r="H647" s="343"/>
    </row>
    <row r="648" spans="1:8" ht="15.75" thickBot="1" x14ac:dyDescent="0.3">
      <c r="A648" s="343"/>
      <c r="B648" s="343"/>
      <c r="C648" s="378" t="s">
        <v>51</v>
      </c>
      <c r="D648" s="377"/>
      <c r="E648" s="377"/>
      <c r="F648" s="377"/>
      <c r="G648" s="377"/>
      <c r="H648" s="343"/>
    </row>
    <row r="649" spans="1:8" ht="15.75" thickBot="1" x14ac:dyDescent="0.3">
      <c r="A649" s="343"/>
      <c r="B649" s="343"/>
      <c r="C649" s="378" t="s">
        <v>105</v>
      </c>
      <c r="D649" s="377"/>
      <c r="E649" s="377"/>
      <c r="F649" s="377"/>
      <c r="G649" s="377"/>
      <c r="H649" s="343"/>
    </row>
    <row r="650" spans="1:8" ht="15" customHeight="1" thickBot="1" x14ac:dyDescent="0.3">
      <c r="A650" s="343"/>
      <c r="B650" s="343"/>
      <c r="C650" s="378" t="s">
        <v>106</v>
      </c>
      <c r="D650" s="377"/>
      <c r="E650" s="377"/>
      <c r="F650" s="377"/>
      <c r="G650" s="377"/>
      <c r="H650" s="343"/>
    </row>
    <row r="651" spans="1:8" ht="15.75" thickBot="1" x14ac:dyDescent="0.3">
      <c r="A651" s="343"/>
      <c r="B651" s="343"/>
      <c r="C651" s="378" t="s">
        <v>107</v>
      </c>
      <c r="D651" s="377"/>
      <c r="E651" s="377"/>
      <c r="F651" s="377"/>
      <c r="G651" s="377"/>
      <c r="H651" s="343"/>
    </row>
    <row r="652" spans="1:8" ht="30.75" thickBot="1" x14ac:dyDescent="0.3">
      <c r="A652" s="343"/>
      <c r="B652" s="343"/>
      <c r="C652" s="376" t="s">
        <v>108</v>
      </c>
      <c r="D652" s="379">
        <f>D653+D654+D655+D656</f>
        <v>0</v>
      </c>
      <c r="E652" s="379">
        <f>E653+E654+E655+E656</f>
        <v>0</v>
      </c>
      <c r="F652" s="379">
        <f>F653+F654+F655+F656</f>
        <v>6000</v>
      </c>
      <c r="G652" s="379">
        <f>G653+G654+G655+G656</f>
        <v>0</v>
      </c>
      <c r="H652" s="343"/>
    </row>
    <row r="653" spans="1:8" ht="15.75" thickBot="1" x14ac:dyDescent="0.3">
      <c r="A653" s="343"/>
      <c r="B653" s="343"/>
      <c r="C653" s="378" t="s">
        <v>51</v>
      </c>
      <c r="D653" s="379"/>
      <c r="E653" s="379"/>
      <c r="F653" s="379">
        <v>6000</v>
      </c>
      <c r="G653" s="379"/>
      <c r="H653" s="343"/>
    </row>
    <row r="654" spans="1:8" ht="15.75" thickBot="1" x14ac:dyDescent="0.3">
      <c r="A654" s="343"/>
      <c r="B654" s="343"/>
      <c r="C654" s="378" t="s">
        <v>105</v>
      </c>
      <c r="D654" s="379"/>
      <c r="E654" s="379"/>
      <c r="F654" s="379"/>
      <c r="G654" s="379"/>
      <c r="H654" s="343"/>
    </row>
    <row r="655" spans="1:8" ht="15" customHeight="1" thickBot="1" x14ac:dyDescent="0.3">
      <c r="A655" s="343"/>
      <c r="B655" s="343"/>
      <c r="C655" s="378" t="s">
        <v>106</v>
      </c>
      <c r="D655" s="379"/>
      <c r="E655" s="379"/>
      <c r="F655" s="379"/>
      <c r="G655" s="379"/>
      <c r="H655" s="343"/>
    </row>
    <row r="656" spans="1:8" ht="15" customHeight="1" thickBot="1" x14ac:dyDescent="0.3">
      <c r="A656" s="343"/>
      <c r="B656" s="343"/>
      <c r="C656" s="381" t="s">
        <v>107</v>
      </c>
      <c r="D656" s="379"/>
      <c r="E656" s="379"/>
      <c r="F656" s="379"/>
      <c r="G656" s="379"/>
      <c r="H656" s="343"/>
    </row>
    <row r="657" spans="1:8" ht="34.5" customHeight="1" thickBot="1" x14ac:dyDescent="0.3">
      <c r="A657" s="343"/>
      <c r="B657" s="343"/>
      <c r="C657" s="383" t="s">
        <v>499</v>
      </c>
      <c r="D657" s="379">
        <f>D647+D652</f>
        <v>0</v>
      </c>
      <c r="E657" s="379">
        <f>E647+E652</f>
        <v>0</v>
      </c>
      <c r="F657" s="379">
        <f>F647+F652</f>
        <v>6000</v>
      </c>
      <c r="G657" s="379">
        <f>G647+G652</f>
        <v>0</v>
      </c>
      <c r="H657" s="343"/>
    </row>
    <row r="658" spans="1:8" ht="60.75" thickBot="1" x14ac:dyDescent="0.3">
      <c r="A658" s="343"/>
      <c r="B658" s="343"/>
      <c r="C658" s="366" t="s">
        <v>500</v>
      </c>
      <c r="D658" s="433" t="s">
        <v>501</v>
      </c>
      <c r="E658" s="429" t="s">
        <v>200</v>
      </c>
      <c r="F658" s="430"/>
      <c r="G658" s="431"/>
      <c r="H658" s="343"/>
    </row>
    <row r="659" spans="1:8" ht="57.75" customHeight="1" thickBot="1" x14ac:dyDescent="0.3">
      <c r="A659" s="343"/>
      <c r="B659" s="343"/>
      <c r="C659" s="368" t="s">
        <v>38</v>
      </c>
      <c r="D659" s="984" t="s">
        <v>502</v>
      </c>
      <c r="E659" s="985"/>
      <c r="F659" s="985"/>
      <c r="G659" s="986"/>
      <c r="H659" s="343"/>
    </row>
    <row r="660" spans="1:8" ht="15.75" customHeight="1" thickBot="1" x14ac:dyDescent="0.3">
      <c r="A660" s="343"/>
      <c r="B660" s="343"/>
      <c r="C660" s="368" t="s">
        <v>40</v>
      </c>
      <c r="D660" s="996" t="s">
        <v>437</v>
      </c>
      <c r="E660" s="997"/>
      <c r="F660" s="997"/>
      <c r="G660" s="998"/>
      <c r="H660" s="343"/>
    </row>
    <row r="661" spans="1:8" x14ac:dyDescent="0.25">
      <c r="A661" s="343"/>
      <c r="B661" s="343"/>
      <c r="C661" s="999"/>
      <c r="D661" s="369">
        <v>2020</v>
      </c>
      <c r="E661" s="369">
        <v>2021</v>
      </c>
      <c r="F661" s="369">
        <v>2022</v>
      </c>
      <c r="G661" s="369">
        <v>2023</v>
      </c>
      <c r="H661" s="343"/>
    </row>
    <row r="662" spans="1:8" ht="15.75" thickBot="1" x14ac:dyDescent="0.3">
      <c r="A662" s="343"/>
      <c r="B662" s="343"/>
      <c r="C662" s="1000"/>
      <c r="D662" s="370" t="s">
        <v>1</v>
      </c>
      <c r="E662" s="370" t="s">
        <v>16</v>
      </c>
      <c r="F662" s="370" t="s">
        <v>16</v>
      </c>
      <c r="G662" s="370" t="s">
        <v>16</v>
      </c>
      <c r="H662" s="343"/>
    </row>
    <row r="663" spans="1:8" ht="15.75" thickBot="1" x14ac:dyDescent="0.3">
      <c r="A663" s="343"/>
      <c r="B663" s="343"/>
      <c r="C663" s="368" t="s">
        <v>42</v>
      </c>
      <c r="E663" s="373"/>
      <c r="F663" s="374">
        <v>1</v>
      </c>
      <c r="G663" s="368"/>
      <c r="H663" s="343"/>
    </row>
    <row r="664" spans="1:8" ht="27" customHeight="1" thickBot="1" x14ac:dyDescent="0.3">
      <c r="A664" s="343"/>
      <c r="B664" s="343"/>
      <c r="C664" s="368" t="s">
        <v>43</v>
      </c>
      <c r="D664" s="373"/>
      <c r="E664" s="373"/>
      <c r="F664" s="373">
        <v>3450</v>
      </c>
      <c r="G664" s="373">
        <f>G682</f>
        <v>0</v>
      </c>
      <c r="H664" s="343"/>
    </row>
    <row r="665" spans="1:8" ht="26.25" customHeight="1" thickBot="1" x14ac:dyDescent="0.3">
      <c r="A665" s="343"/>
      <c r="B665" s="343"/>
      <c r="C665" s="368" t="s">
        <v>44</v>
      </c>
      <c r="D665" s="373" t="e">
        <f>D664/E663</f>
        <v>#DIV/0!</v>
      </c>
      <c r="E665" s="373" t="e">
        <f>E664/E663</f>
        <v>#DIV/0!</v>
      </c>
      <c r="F665" s="373">
        <f>F664/F663</f>
        <v>3450</v>
      </c>
      <c r="G665" s="373"/>
      <c r="H665" s="343"/>
    </row>
    <row r="666" spans="1:8" ht="23.25" customHeight="1" thickBot="1" x14ac:dyDescent="0.3">
      <c r="A666" s="343"/>
      <c r="B666" s="343"/>
      <c r="C666" s="368" t="s">
        <v>45</v>
      </c>
      <c r="D666" s="374" t="s">
        <v>46</v>
      </c>
      <c r="E666" s="375" t="e">
        <f>F663/E663</f>
        <v>#DIV/0!</v>
      </c>
      <c r="F666" s="375">
        <f>G663/F663</f>
        <v>0</v>
      </c>
      <c r="G666" s="375" t="e">
        <f>H663/G663</f>
        <v>#DIV/0!</v>
      </c>
      <c r="H666" s="343"/>
    </row>
    <row r="667" spans="1:8" ht="30.75" thickBot="1" x14ac:dyDescent="0.3">
      <c r="A667" s="343"/>
      <c r="B667" s="343"/>
      <c r="C667" s="368" t="s">
        <v>47</v>
      </c>
      <c r="D667" s="374" t="s">
        <v>46</v>
      </c>
      <c r="E667" s="375" t="e">
        <f t="shared" ref="E667:G668" si="22">E664/D664-1</f>
        <v>#DIV/0!</v>
      </c>
      <c r="F667" s="375" t="e">
        <f t="shared" si="22"/>
        <v>#DIV/0!</v>
      </c>
      <c r="G667" s="375">
        <f t="shared" si="22"/>
        <v>-1</v>
      </c>
      <c r="H667" s="343"/>
    </row>
    <row r="668" spans="1:8" ht="30.75" thickBot="1" x14ac:dyDescent="0.3">
      <c r="A668" s="343"/>
      <c r="B668" s="343"/>
      <c r="C668" s="368" t="s">
        <v>48</v>
      </c>
      <c r="D668" s="374" t="s">
        <v>46</v>
      </c>
      <c r="E668" s="375" t="e">
        <f t="shared" si="22"/>
        <v>#DIV/0!</v>
      </c>
      <c r="F668" s="375" t="e">
        <f t="shared" si="22"/>
        <v>#DIV/0!</v>
      </c>
      <c r="G668" s="375">
        <f t="shared" si="22"/>
        <v>-1</v>
      </c>
      <c r="H668" s="343"/>
    </row>
    <row r="669" spans="1:8" ht="18" customHeight="1" thickBot="1" x14ac:dyDescent="0.3">
      <c r="A669" s="343"/>
      <c r="B669" s="343"/>
      <c r="C669" s="1017" t="s">
        <v>503</v>
      </c>
      <c r="D669" s="1018"/>
      <c r="E669" s="1018"/>
      <c r="F669" s="1018"/>
      <c r="G669" s="1019"/>
      <c r="H669" s="343"/>
    </row>
    <row r="670" spans="1:8" x14ac:dyDescent="0.25">
      <c r="A670" s="343"/>
      <c r="B670" s="343"/>
      <c r="C670" s="999"/>
      <c r="D670" s="369">
        <v>2020</v>
      </c>
      <c r="E670" s="369">
        <v>2021</v>
      </c>
      <c r="F670" s="369">
        <v>2022</v>
      </c>
      <c r="G670" s="369">
        <v>2023</v>
      </c>
      <c r="H670" s="343"/>
    </row>
    <row r="671" spans="1:8" ht="15.75" customHeight="1" thickBot="1" x14ac:dyDescent="0.3">
      <c r="A671" s="343"/>
      <c r="B671" s="343"/>
      <c r="C671" s="1000"/>
      <c r="D671" s="370" t="s">
        <v>1</v>
      </c>
      <c r="E671" s="370" t="s">
        <v>16</v>
      </c>
      <c r="F671" s="370" t="s">
        <v>16</v>
      </c>
      <c r="G671" s="370" t="s">
        <v>16</v>
      </c>
      <c r="H671" s="343"/>
    </row>
    <row r="672" spans="1:8" ht="33.75" customHeight="1" thickBot="1" x14ac:dyDescent="0.3">
      <c r="A672" s="343"/>
      <c r="B672" s="343"/>
      <c r="C672" s="376" t="s">
        <v>104</v>
      </c>
      <c r="D672" s="377">
        <f>D673+D674+D675+D676</f>
        <v>0</v>
      </c>
      <c r="E672" s="377">
        <f>E673+E674+E675+E676</f>
        <v>0</v>
      </c>
      <c r="F672" s="377">
        <f>F673+F674+F675+F676</f>
        <v>0</v>
      </c>
      <c r="G672" s="377">
        <f>G673+G674+G675+G676</f>
        <v>0</v>
      </c>
      <c r="H672" s="343"/>
    </row>
    <row r="673" spans="1:8" ht="15.75" thickBot="1" x14ac:dyDescent="0.3">
      <c r="A673" s="343"/>
      <c r="B673" s="343"/>
      <c r="C673" s="378" t="s">
        <v>51</v>
      </c>
      <c r="D673" s="377"/>
      <c r="E673" s="377"/>
      <c r="F673" s="377"/>
      <c r="G673" s="377"/>
      <c r="H673" s="343"/>
    </row>
    <row r="674" spans="1:8" ht="15.75" thickBot="1" x14ac:dyDescent="0.3">
      <c r="A674" s="343"/>
      <c r="B674" s="343"/>
      <c r="C674" s="378" t="s">
        <v>105</v>
      </c>
      <c r="D674" s="377"/>
      <c r="E674" s="377"/>
      <c r="F674" s="377"/>
      <c r="G674" s="377"/>
      <c r="H674" s="343"/>
    </row>
    <row r="675" spans="1:8" ht="15" customHeight="1" thickBot="1" x14ac:dyDescent="0.3">
      <c r="A675" s="343"/>
      <c r="B675" s="343"/>
      <c r="C675" s="378" t="s">
        <v>106</v>
      </c>
      <c r="D675" s="377"/>
      <c r="E675" s="377"/>
      <c r="F675" s="377"/>
      <c r="G675" s="377"/>
      <c r="H675" s="343"/>
    </row>
    <row r="676" spans="1:8" ht="15.75" thickBot="1" x14ac:dyDescent="0.3">
      <c r="A676" s="343"/>
      <c r="B676" s="343"/>
      <c r="C676" s="378" t="s">
        <v>107</v>
      </c>
      <c r="D676" s="377"/>
      <c r="E676" s="377"/>
      <c r="F676" s="377"/>
      <c r="G676" s="377"/>
      <c r="H676" s="343"/>
    </row>
    <row r="677" spans="1:8" ht="30.75" thickBot="1" x14ac:dyDescent="0.3">
      <c r="A677" s="343"/>
      <c r="B677" s="343"/>
      <c r="C677" s="376" t="s">
        <v>108</v>
      </c>
      <c r="D677" s="379">
        <f>D678+D679+D680+D681</f>
        <v>0</v>
      </c>
      <c r="E677" s="379">
        <f>E678+E679+E680+E681</f>
        <v>0</v>
      </c>
      <c r="F677" s="379">
        <f>F678+F679+F680+F681</f>
        <v>3450</v>
      </c>
      <c r="G677" s="379">
        <f>G678+G679+G680+G681</f>
        <v>0</v>
      </c>
      <c r="H677" s="343"/>
    </row>
    <row r="678" spans="1:8" ht="15.75" thickBot="1" x14ac:dyDescent="0.3">
      <c r="A678" s="343"/>
      <c r="B678" s="343"/>
      <c r="C678" s="378" t="s">
        <v>51</v>
      </c>
      <c r="D678" s="379"/>
      <c r="E678" s="379"/>
      <c r="F678" s="379">
        <v>3450</v>
      </c>
      <c r="G678" s="379"/>
      <c r="H678" s="343"/>
    </row>
    <row r="679" spans="1:8" ht="15.75" thickBot="1" x14ac:dyDescent="0.3">
      <c r="A679" s="343"/>
      <c r="B679" s="343"/>
      <c r="C679" s="378" t="s">
        <v>105</v>
      </c>
      <c r="D679" s="379"/>
      <c r="E679" s="379"/>
      <c r="F679" s="379"/>
      <c r="G679" s="379"/>
      <c r="H679" s="343"/>
    </row>
    <row r="680" spans="1:8" ht="15" customHeight="1" thickBot="1" x14ac:dyDescent="0.3">
      <c r="A680" s="343"/>
      <c r="B680" s="343"/>
      <c r="C680" s="378" t="s">
        <v>106</v>
      </c>
      <c r="D680" s="379"/>
      <c r="E680" s="379"/>
      <c r="F680" s="379"/>
      <c r="G680" s="379"/>
      <c r="H680" s="343"/>
    </row>
    <row r="681" spans="1:8" ht="15" customHeight="1" thickBot="1" x14ac:dyDescent="0.3">
      <c r="A681" s="343"/>
      <c r="B681" s="343"/>
      <c r="C681" s="381" t="s">
        <v>107</v>
      </c>
      <c r="D681" s="379"/>
      <c r="E681" s="379"/>
      <c r="F681" s="379"/>
      <c r="G681" s="379"/>
      <c r="H681" s="343"/>
    </row>
    <row r="682" spans="1:8" ht="34.5" customHeight="1" thickBot="1" x14ac:dyDescent="0.3">
      <c r="A682" s="343"/>
      <c r="B682" s="343"/>
      <c r="C682" s="383" t="s">
        <v>504</v>
      </c>
      <c r="D682" s="379">
        <f>D672+D677</f>
        <v>0</v>
      </c>
      <c r="E682" s="379">
        <f>E672+E677</f>
        <v>0</v>
      </c>
      <c r="F682" s="379">
        <f>F672+F677</f>
        <v>3450</v>
      </c>
      <c r="G682" s="379">
        <f>G672+G677</f>
        <v>0</v>
      </c>
      <c r="H682" s="343"/>
    </row>
    <row r="683" spans="1:8" ht="60.75" thickBot="1" x14ac:dyDescent="0.3">
      <c r="A683" s="343"/>
      <c r="B683" s="343"/>
      <c r="C683" s="366" t="s">
        <v>505</v>
      </c>
      <c r="D683" s="433" t="s">
        <v>506</v>
      </c>
      <c r="E683" s="429" t="s">
        <v>200</v>
      </c>
      <c r="F683" s="430"/>
      <c r="G683" s="431"/>
      <c r="H683" s="343"/>
    </row>
    <row r="684" spans="1:8" ht="57.75" customHeight="1" thickBot="1" x14ac:dyDescent="0.3">
      <c r="A684" s="343"/>
      <c r="B684" s="343"/>
      <c r="C684" s="368" t="s">
        <v>38</v>
      </c>
      <c r="D684" s="984" t="s">
        <v>507</v>
      </c>
      <c r="E684" s="985"/>
      <c r="F684" s="985"/>
      <c r="G684" s="986"/>
      <c r="H684" s="343"/>
    </row>
    <row r="685" spans="1:8" ht="15.75" customHeight="1" thickBot="1" x14ac:dyDescent="0.3">
      <c r="A685" s="343"/>
      <c r="B685" s="343"/>
      <c r="C685" s="368" t="s">
        <v>40</v>
      </c>
      <c r="D685" s="996" t="s">
        <v>437</v>
      </c>
      <c r="E685" s="997"/>
      <c r="F685" s="997"/>
      <c r="G685" s="998"/>
      <c r="H685" s="343"/>
    </row>
    <row r="686" spans="1:8" x14ac:dyDescent="0.25">
      <c r="A686" s="343"/>
      <c r="B686" s="343"/>
      <c r="C686" s="999"/>
      <c r="D686" s="369">
        <v>2020</v>
      </c>
      <c r="E686" s="369">
        <v>2021</v>
      </c>
      <c r="F686" s="369">
        <v>2022</v>
      </c>
      <c r="G686" s="369">
        <v>2023</v>
      </c>
      <c r="H686" s="343"/>
    </row>
    <row r="687" spans="1:8" ht="15.75" thickBot="1" x14ac:dyDescent="0.3">
      <c r="A687" s="343"/>
      <c r="B687" s="343"/>
      <c r="C687" s="1000"/>
      <c r="D687" s="370" t="s">
        <v>1</v>
      </c>
      <c r="E687" s="370" t="s">
        <v>16</v>
      </c>
      <c r="F687" s="370" t="s">
        <v>16</v>
      </c>
      <c r="G687" s="370" t="s">
        <v>16</v>
      </c>
      <c r="H687" s="343"/>
    </row>
    <row r="688" spans="1:8" ht="15.75" thickBot="1" x14ac:dyDescent="0.3">
      <c r="A688" s="343"/>
      <c r="B688" s="343"/>
      <c r="C688" s="368" t="s">
        <v>42</v>
      </c>
      <c r="E688" s="373"/>
      <c r="F688" s="374">
        <v>1</v>
      </c>
      <c r="G688" s="368"/>
      <c r="H688" s="343"/>
    </row>
    <row r="689" spans="1:8" ht="27" customHeight="1" thickBot="1" x14ac:dyDescent="0.3">
      <c r="A689" s="343"/>
      <c r="B689" s="343"/>
      <c r="C689" s="368" t="s">
        <v>43</v>
      </c>
      <c r="D689" s="373"/>
      <c r="E689" s="373"/>
      <c r="F689" s="373">
        <v>2000</v>
      </c>
      <c r="G689" s="373">
        <f>G707</f>
        <v>0</v>
      </c>
      <c r="H689" s="343"/>
    </row>
    <row r="690" spans="1:8" ht="26.25" customHeight="1" thickBot="1" x14ac:dyDescent="0.3">
      <c r="A690" s="343"/>
      <c r="B690" s="343"/>
      <c r="C690" s="368" t="s">
        <v>44</v>
      </c>
      <c r="D690" s="373" t="e">
        <f>D689/E688</f>
        <v>#DIV/0!</v>
      </c>
      <c r="E690" s="373" t="e">
        <f>E689/E688</f>
        <v>#DIV/0!</v>
      </c>
      <c r="F690" s="373">
        <f>F689/F688</f>
        <v>2000</v>
      </c>
      <c r="G690" s="373"/>
      <c r="H690" s="343"/>
    </row>
    <row r="691" spans="1:8" ht="23.25" customHeight="1" thickBot="1" x14ac:dyDescent="0.3">
      <c r="A691" s="343"/>
      <c r="B691" s="343"/>
      <c r="C691" s="368" t="s">
        <v>45</v>
      </c>
      <c r="D691" s="374" t="s">
        <v>46</v>
      </c>
      <c r="E691" s="375" t="e">
        <f>F688/E688</f>
        <v>#DIV/0!</v>
      </c>
      <c r="F691" s="375">
        <f>G688/F688</f>
        <v>0</v>
      </c>
      <c r="G691" s="375" t="e">
        <f>H688/G688</f>
        <v>#DIV/0!</v>
      </c>
      <c r="H691" s="343"/>
    </row>
    <row r="692" spans="1:8" ht="30.75" thickBot="1" x14ac:dyDescent="0.3">
      <c r="A692" s="343"/>
      <c r="B692" s="343"/>
      <c r="C692" s="368" t="s">
        <v>47</v>
      </c>
      <c r="D692" s="374" t="s">
        <v>46</v>
      </c>
      <c r="E692" s="375" t="e">
        <f t="shared" ref="E692:G693" si="23">E689/D689-1</f>
        <v>#DIV/0!</v>
      </c>
      <c r="F692" s="375" t="e">
        <f t="shared" si="23"/>
        <v>#DIV/0!</v>
      </c>
      <c r="G692" s="375">
        <f t="shared" si="23"/>
        <v>-1</v>
      </c>
      <c r="H692" s="343"/>
    </row>
    <row r="693" spans="1:8" ht="30.75" thickBot="1" x14ac:dyDescent="0.3">
      <c r="A693" s="343"/>
      <c r="B693" s="343"/>
      <c r="C693" s="368" t="s">
        <v>48</v>
      </c>
      <c r="D693" s="374" t="s">
        <v>46</v>
      </c>
      <c r="E693" s="375" t="e">
        <f t="shared" si="23"/>
        <v>#DIV/0!</v>
      </c>
      <c r="F693" s="375" t="e">
        <f t="shared" si="23"/>
        <v>#DIV/0!</v>
      </c>
      <c r="G693" s="375">
        <f t="shared" si="23"/>
        <v>-1</v>
      </c>
      <c r="H693" s="343"/>
    </row>
    <row r="694" spans="1:8" ht="18" customHeight="1" thickBot="1" x14ac:dyDescent="0.3">
      <c r="A694" s="343"/>
      <c r="B694" s="343"/>
      <c r="C694" s="1017" t="s">
        <v>508</v>
      </c>
      <c r="D694" s="1018"/>
      <c r="E694" s="1018"/>
      <c r="F694" s="1018"/>
      <c r="G694" s="1019"/>
      <c r="H694" s="343"/>
    </row>
    <row r="695" spans="1:8" x14ac:dyDescent="0.25">
      <c r="A695" s="343"/>
      <c r="B695" s="343"/>
      <c r="C695" s="999"/>
      <c r="D695" s="369">
        <v>2020</v>
      </c>
      <c r="E695" s="369">
        <v>2021</v>
      </c>
      <c r="F695" s="369">
        <v>2022</v>
      </c>
      <c r="G695" s="369">
        <v>2023</v>
      </c>
      <c r="H695" s="343"/>
    </row>
    <row r="696" spans="1:8" ht="15.75" customHeight="1" thickBot="1" x14ac:dyDescent="0.3">
      <c r="A696" s="343"/>
      <c r="B696" s="343"/>
      <c r="C696" s="1000"/>
      <c r="D696" s="370" t="s">
        <v>1</v>
      </c>
      <c r="E696" s="370" t="s">
        <v>16</v>
      </c>
      <c r="F696" s="370" t="s">
        <v>16</v>
      </c>
      <c r="G696" s="370" t="s">
        <v>16</v>
      </c>
      <c r="H696" s="343"/>
    </row>
    <row r="697" spans="1:8" ht="33.75" customHeight="1" thickBot="1" x14ac:dyDescent="0.3">
      <c r="A697" s="343"/>
      <c r="B697" s="343"/>
      <c r="C697" s="376" t="s">
        <v>104</v>
      </c>
      <c r="D697" s="377">
        <f>D698+D699+D700+D701</f>
        <v>0</v>
      </c>
      <c r="E697" s="377">
        <f>E698+E699+E700+E701</f>
        <v>0</v>
      </c>
      <c r="F697" s="377">
        <f>F698+F699+F700+F701</f>
        <v>0</v>
      </c>
      <c r="G697" s="377">
        <f>G698+G699+G700+G701</f>
        <v>0</v>
      </c>
      <c r="H697" s="343"/>
    </row>
    <row r="698" spans="1:8" ht="15.75" thickBot="1" x14ac:dyDescent="0.3">
      <c r="A698" s="343"/>
      <c r="B698" s="343"/>
      <c r="C698" s="378" t="s">
        <v>51</v>
      </c>
      <c r="D698" s="377"/>
      <c r="E698" s="377"/>
      <c r="F698" s="377"/>
      <c r="G698" s="377"/>
      <c r="H698" s="343"/>
    </row>
    <row r="699" spans="1:8" ht="15.75" thickBot="1" x14ac:dyDescent="0.3">
      <c r="A699" s="343"/>
      <c r="B699" s="343"/>
      <c r="C699" s="378" t="s">
        <v>105</v>
      </c>
      <c r="D699" s="377"/>
      <c r="E699" s="377"/>
      <c r="F699" s="377"/>
      <c r="G699" s="377"/>
      <c r="H699" s="343"/>
    </row>
    <row r="700" spans="1:8" ht="15" customHeight="1" thickBot="1" x14ac:dyDescent="0.3">
      <c r="A700" s="343"/>
      <c r="B700" s="343"/>
      <c r="C700" s="378" t="s">
        <v>106</v>
      </c>
      <c r="D700" s="377"/>
      <c r="E700" s="377"/>
      <c r="F700" s="377"/>
      <c r="G700" s="377"/>
      <c r="H700" s="343"/>
    </row>
    <row r="701" spans="1:8" ht="15.75" thickBot="1" x14ac:dyDescent="0.3">
      <c r="A701" s="343"/>
      <c r="B701" s="343"/>
      <c r="C701" s="378" t="s">
        <v>107</v>
      </c>
      <c r="D701" s="377"/>
      <c r="E701" s="377"/>
      <c r="F701" s="377"/>
      <c r="G701" s="377"/>
      <c r="H701" s="343"/>
    </row>
    <row r="702" spans="1:8" ht="30.75" thickBot="1" x14ac:dyDescent="0.3">
      <c r="A702" s="343"/>
      <c r="B702" s="343"/>
      <c r="C702" s="376" t="s">
        <v>108</v>
      </c>
      <c r="D702" s="379">
        <f>D703+D704+D705+D706</f>
        <v>0</v>
      </c>
      <c r="E702" s="379">
        <f>E703+E704+E705+E706</f>
        <v>0</v>
      </c>
      <c r="F702" s="379">
        <f>F703+F704+F705+F706</f>
        <v>2000</v>
      </c>
      <c r="G702" s="379">
        <f>G703+G704+G705+G706</f>
        <v>0</v>
      </c>
      <c r="H702" s="343"/>
    </row>
    <row r="703" spans="1:8" ht="15.75" thickBot="1" x14ac:dyDescent="0.3">
      <c r="A703" s="343"/>
      <c r="B703" s="343"/>
      <c r="C703" s="378" t="s">
        <v>51</v>
      </c>
      <c r="D703" s="379"/>
      <c r="E703" s="379"/>
      <c r="F703" s="379">
        <v>2000</v>
      </c>
      <c r="G703" s="379"/>
      <c r="H703" s="343"/>
    </row>
    <row r="704" spans="1:8" ht="15.75" thickBot="1" x14ac:dyDescent="0.3">
      <c r="A704" s="343"/>
      <c r="B704" s="343"/>
      <c r="C704" s="378" t="s">
        <v>105</v>
      </c>
      <c r="D704" s="379"/>
      <c r="E704" s="379"/>
      <c r="F704" s="379"/>
      <c r="G704" s="379"/>
      <c r="H704" s="343"/>
    </row>
    <row r="705" spans="1:8" ht="15" customHeight="1" thickBot="1" x14ac:dyDescent="0.3">
      <c r="A705" s="343"/>
      <c r="B705" s="343"/>
      <c r="C705" s="378" t="s">
        <v>106</v>
      </c>
      <c r="D705" s="379"/>
      <c r="E705" s="379"/>
      <c r="F705" s="379"/>
      <c r="G705" s="379"/>
      <c r="H705" s="343"/>
    </row>
    <row r="706" spans="1:8" ht="15" customHeight="1" thickBot="1" x14ac:dyDescent="0.3">
      <c r="A706" s="343"/>
      <c r="B706" s="343"/>
      <c r="C706" s="381" t="s">
        <v>107</v>
      </c>
      <c r="D706" s="379"/>
      <c r="E706" s="379"/>
      <c r="F706" s="379"/>
      <c r="G706" s="379"/>
      <c r="H706" s="343"/>
    </row>
    <row r="707" spans="1:8" ht="34.5" customHeight="1" thickBot="1" x14ac:dyDescent="0.3">
      <c r="A707" s="343"/>
      <c r="B707" s="343"/>
      <c r="C707" s="383" t="s">
        <v>509</v>
      </c>
      <c r="D707" s="379">
        <f>D697+D702</f>
        <v>0</v>
      </c>
      <c r="E707" s="379">
        <f>E697+E702</f>
        <v>0</v>
      </c>
      <c r="F707" s="379">
        <f>F697+F702</f>
        <v>2000</v>
      </c>
      <c r="G707" s="379">
        <f>G697+G702</f>
        <v>0</v>
      </c>
      <c r="H707" s="343"/>
    </row>
    <row r="708" spans="1:8" ht="60.75" thickBot="1" x14ac:dyDescent="0.3">
      <c r="A708" s="343"/>
      <c r="B708" s="343"/>
      <c r="C708" s="366" t="s">
        <v>510</v>
      </c>
      <c r="D708" s="433" t="s">
        <v>511</v>
      </c>
      <c r="E708" s="429" t="s">
        <v>200</v>
      </c>
      <c r="F708" s="430"/>
      <c r="G708" s="431"/>
      <c r="H708" s="343"/>
    </row>
    <row r="709" spans="1:8" ht="57.75" customHeight="1" thickBot="1" x14ac:dyDescent="0.3">
      <c r="A709" s="343"/>
      <c r="B709" s="343"/>
      <c r="C709" s="368" t="s">
        <v>38</v>
      </c>
      <c r="D709" s="984" t="s">
        <v>512</v>
      </c>
      <c r="E709" s="985"/>
      <c r="F709" s="985"/>
      <c r="G709" s="986"/>
      <c r="H709" s="343"/>
    </row>
    <row r="710" spans="1:8" ht="15.75" customHeight="1" thickBot="1" x14ac:dyDescent="0.3">
      <c r="A710" s="343"/>
      <c r="B710" s="343"/>
      <c r="C710" s="368" t="s">
        <v>40</v>
      </c>
      <c r="D710" s="996" t="s">
        <v>437</v>
      </c>
      <c r="E710" s="997"/>
      <c r="F710" s="997"/>
      <c r="G710" s="998"/>
      <c r="H710" s="343"/>
    </row>
    <row r="711" spans="1:8" x14ac:dyDescent="0.25">
      <c r="A711" s="343"/>
      <c r="B711" s="343"/>
      <c r="C711" s="999"/>
      <c r="D711" s="369">
        <v>2020</v>
      </c>
      <c r="E711" s="369">
        <v>2021</v>
      </c>
      <c r="F711" s="369">
        <v>2022</v>
      </c>
      <c r="G711" s="369">
        <v>2023</v>
      </c>
      <c r="H711" s="343"/>
    </row>
    <row r="712" spans="1:8" ht="15.75" thickBot="1" x14ac:dyDescent="0.3">
      <c r="A712" s="343"/>
      <c r="B712" s="343"/>
      <c r="C712" s="1000"/>
      <c r="D712" s="370" t="s">
        <v>1</v>
      </c>
      <c r="E712" s="370" t="s">
        <v>16</v>
      </c>
      <c r="F712" s="370" t="s">
        <v>16</v>
      </c>
      <c r="G712" s="370" t="s">
        <v>16</v>
      </c>
      <c r="H712" s="343"/>
    </row>
    <row r="713" spans="1:8" ht="15.75" thickBot="1" x14ac:dyDescent="0.3">
      <c r="A713" s="343"/>
      <c r="B713" s="343"/>
      <c r="C713" s="368" t="s">
        <v>42</v>
      </c>
      <c r="E713" s="373"/>
      <c r="F713" s="374">
        <v>198</v>
      </c>
      <c r="G713" s="374">
        <v>71</v>
      </c>
      <c r="H713" s="343"/>
    </row>
    <row r="714" spans="1:8" ht="27" customHeight="1" thickBot="1" x14ac:dyDescent="0.3">
      <c r="A714" s="343"/>
      <c r="B714" s="343"/>
      <c r="C714" s="368" t="s">
        <v>43</v>
      </c>
      <c r="D714" s="373"/>
      <c r="E714" s="373"/>
      <c r="F714" s="373">
        <v>4550</v>
      </c>
      <c r="G714" s="373">
        <v>2000</v>
      </c>
      <c r="H714" s="343"/>
    </row>
    <row r="715" spans="1:8" ht="26.25" customHeight="1" thickBot="1" x14ac:dyDescent="0.3">
      <c r="A715" s="343"/>
      <c r="B715" s="343"/>
      <c r="C715" s="368" t="s">
        <v>44</v>
      </c>
      <c r="D715" s="373" t="e">
        <f>D714/E713</f>
        <v>#DIV/0!</v>
      </c>
      <c r="E715" s="373" t="e">
        <f>E714/E713</f>
        <v>#DIV/0!</v>
      </c>
      <c r="F715" s="373">
        <f>F714/F713</f>
        <v>22.979797979797979</v>
      </c>
      <c r="G715" s="373">
        <f>G714/G713</f>
        <v>28.169014084507044</v>
      </c>
      <c r="H715" s="343"/>
    </row>
    <row r="716" spans="1:8" ht="23.25" customHeight="1" thickBot="1" x14ac:dyDescent="0.3">
      <c r="A716" s="343"/>
      <c r="B716" s="343"/>
      <c r="C716" s="368" t="s">
        <v>45</v>
      </c>
      <c r="D716" s="374" t="s">
        <v>46</v>
      </c>
      <c r="E716" s="375" t="e">
        <f>F713/E713</f>
        <v>#DIV/0!</v>
      </c>
      <c r="F716" s="375">
        <f>G713/F713</f>
        <v>0.35858585858585856</v>
      </c>
      <c r="G716" s="375">
        <f>H713/G713</f>
        <v>0</v>
      </c>
      <c r="H716" s="343"/>
    </row>
    <row r="717" spans="1:8" ht="30.75" thickBot="1" x14ac:dyDescent="0.3">
      <c r="A717" s="343"/>
      <c r="B717" s="343"/>
      <c r="C717" s="368" t="s">
        <v>47</v>
      </c>
      <c r="D717" s="374" t="s">
        <v>46</v>
      </c>
      <c r="E717" s="375" t="e">
        <f t="shared" ref="E717:G718" si="24">E714/D714-1</f>
        <v>#DIV/0!</v>
      </c>
      <c r="F717" s="375" t="e">
        <f t="shared" si="24"/>
        <v>#DIV/0!</v>
      </c>
      <c r="G717" s="375">
        <f t="shared" si="24"/>
        <v>-0.56043956043956045</v>
      </c>
      <c r="H717" s="343"/>
    </row>
    <row r="718" spans="1:8" ht="30.75" thickBot="1" x14ac:dyDescent="0.3">
      <c r="A718" s="343"/>
      <c r="B718" s="343"/>
      <c r="C718" s="368" t="s">
        <v>48</v>
      </c>
      <c r="D718" s="374" t="s">
        <v>46</v>
      </c>
      <c r="E718" s="375" t="e">
        <f t="shared" si="24"/>
        <v>#DIV/0!</v>
      </c>
      <c r="F718" s="375" t="e">
        <f t="shared" si="24"/>
        <v>#DIV/0!</v>
      </c>
      <c r="G718" s="375">
        <f t="shared" si="24"/>
        <v>0.22581643708404275</v>
      </c>
      <c r="H718" s="343"/>
    </row>
    <row r="719" spans="1:8" ht="18" customHeight="1" thickBot="1" x14ac:dyDescent="0.3">
      <c r="A719" s="343"/>
      <c r="B719" s="343"/>
      <c r="C719" s="1017" t="s">
        <v>513</v>
      </c>
      <c r="D719" s="1018"/>
      <c r="E719" s="1018"/>
      <c r="F719" s="1018"/>
      <c r="G719" s="1019"/>
      <c r="H719" s="343"/>
    </row>
    <row r="720" spans="1:8" x14ac:dyDescent="0.25">
      <c r="A720" s="343"/>
      <c r="B720" s="343"/>
      <c r="C720" s="999"/>
      <c r="D720" s="369">
        <v>2020</v>
      </c>
      <c r="E720" s="369">
        <v>2021</v>
      </c>
      <c r="F720" s="369">
        <v>2022</v>
      </c>
      <c r="G720" s="369">
        <v>2023</v>
      </c>
      <c r="H720" s="343"/>
    </row>
    <row r="721" spans="1:8" ht="15.75" customHeight="1" thickBot="1" x14ac:dyDescent="0.3">
      <c r="A721" s="343"/>
      <c r="B721" s="343"/>
      <c r="C721" s="1000"/>
      <c r="D721" s="370" t="s">
        <v>1</v>
      </c>
      <c r="E721" s="370" t="s">
        <v>16</v>
      </c>
      <c r="F721" s="370" t="s">
        <v>16</v>
      </c>
      <c r="G721" s="370" t="s">
        <v>16</v>
      </c>
      <c r="H721" s="343"/>
    </row>
    <row r="722" spans="1:8" ht="33.75" customHeight="1" thickBot="1" x14ac:dyDescent="0.3">
      <c r="A722" s="343"/>
      <c r="B722" s="343"/>
      <c r="C722" s="376" t="s">
        <v>104</v>
      </c>
      <c r="D722" s="377">
        <f>D723+D724+D725+D726</f>
        <v>0</v>
      </c>
      <c r="E722" s="377">
        <f>E723+E724+E725+E726</f>
        <v>0</v>
      </c>
      <c r="F722" s="377">
        <f>F723+F724+F725+F726</f>
        <v>0</v>
      </c>
      <c r="G722" s="377">
        <f>G723+G724+G725+G726</f>
        <v>0</v>
      </c>
      <c r="H722" s="343"/>
    </row>
    <row r="723" spans="1:8" ht="15.75" thickBot="1" x14ac:dyDescent="0.3">
      <c r="A723" s="343"/>
      <c r="B723" s="343"/>
      <c r="C723" s="378" t="s">
        <v>51</v>
      </c>
      <c r="D723" s="377"/>
      <c r="E723" s="377"/>
      <c r="F723" s="377"/>
      <c r="G723" s="377"/>
      <c r="H723" s="343"/>
    </row>
    <row r="724" spans="1:8" ht="15.75" thickBot="1" x14ac:dyDescent="0.3">
      <c r="A724" s="343"/>
      <c r="B724" s="343"/>
      <c r="C724" s="378" t="s">
        <v>105</v>
      </c>
      <c r="D724" s="377"/>
      <c r="E724" s="377"/>
      <c r="F724" s="377"/>
      <c r="G724" s="377"/>
      <c r="H724" s="343"/>
    </row>
    <row r="725" spans="1:8" ht="15" customHeight="1" thickBot="1" x14ac:dyDescent="0.3">
      <c r="A725" s="343"/>
      <c r="B725" s="343"/>
      <c r="C725" s="378" t="s">
        <v>106</v>
      </c>
      <c r="D725" s="377"/>
      <c r="E725" s="377"/>
      <c r="F725" s="377"/>
      <c r="G725" s="377"/>
      <c r="H725" s="343"/>
    </row>
    <row r="726" spans="1:8" ht="15.75" thickBot="1" x14ac:dyDescent="0.3">
      <c r="A726" s="343"/>
      <c r="B726" s="343"/>
      <c r="C726" s="378" t="s">
        <v>107</v>
      </c>
      <c r="D726" s="377"/>
      <c r="E726" s="377"/>
      <c r="F726" s="377"/>
      <c r="G726" s="377"/>
      <c r="H726" s="343"/>
    </row>
    <row r="727" spans="1:8" ht="30.75" thickBot="1" x14ac:dyDescent="0.3">
      <c r="A727" s="343"/>
      <c r="B727" s="343"/>
      <c r="C727" s="376" t="s">
        <v>108</v>
      </c>
      <c r="D727" s="379">
        <f>D728+D729+D730+D731</f>
        <v>0</v>
      </c>
      <c r="E727" s="379">
        <f>E728+E729+E730+E731</f>
        <v>0</v>
      </c>
      <c r="F727" s="379">
        <f>F728+F729+F730+F731</f>
        <v>4550</v>
      </c>
      <c r="G727" s="379">
        <f>G728+G729+G730+G731</f>
        <v>2000</v>
      </c>
      <c r="H727" s="343"/>
    </row>
    <row r="728" spans="1:8" ht="15.75" thickBot="1" x14ac:dyDescent="0.3">
      <c r="A728" s="343"/>
      <c r="B728" s="343"/>
      <c r="C728" s="378" t="s">
        <v>51</v>
      </c>
      <c r="D728" s="379"/>
      <c r="E728" s="379"/>
      <c r="F728" s="379">
        <v>4550</v>
      </c>
      <c r="G728" s="379">
        <v>2000</v>
      </c>
      <c r="H728" s="343"/>
    </row>
    <row r="729" spans="1:8" ht="15.75" thickBot="1" x14ac:dyDescent="0.3">
      <c r="A729" s="343"/>
      <c r="B729" s="343"/>
      <c r="C729" s="378" t="s">
        <v>105</v>
      </c>
      <c r="D729" s="379"/>
      <c r="E729" s="379"/>
      <c r="F729" s="379"/>
      <c r="G729" s="379"/>
      <c r="H729" s="343"/>
    </row>
    <row r="730" spans="1:8" ht="15" customHeight="1" thickBot="1" x14ac:dyDescent="0.3">
      <c r="A730" s="343"/>
      <c r="B730" s="343"/>
      <c r="C730" s="378" t="s">
        <v>106</v>
      </c>
      <c r="D730" s="379"/>
      <c r="E730" s="379"/>
      <c r="F730" s="379"/>
      <c r="G730" s="379"/>
      <c r="H730" s="343"/>
    </row>
    <row r="731" spans="1:8" ht="15" customHeight="1" thickBot="1" x14ac:dyDescent="0.3">
      <c r="A731" s="343"/>
      <c r="B731" s="343"/>
      <c r="C731" s="381" t="s">
        <v>107</v>
      </c>
      <c r="D731" s="379"/>
      <c r="E731" s="379"/>
      <c r="F731" s="379"/>
      <c r="G731" s="379"/>
      <c r="H731" s="343"/>
    </row>
    <row r="732" spans="1:8" ht="34.5" customHeight="1" thickBot="1" x14ac:dyDescent="0.3">
      <c r="A732" s="343"/>
      <c r="B732" s="343"/>
      <c r="C732" s="383" t="s">
        <v>514</v>
      </c>
      <c r="D732" s="379">
        <f>D722+D727</f>
        <v>0</v>
      </c>
      <c r="E732" s="379">
        <f>E722+E727</f>
        <v>0</v>
      </c>
      <c r="F732" s="379">
        <f>F722+F727</f>
        <v>4550</v>
      </c>
      <c r="G732" s="379">
        <f>G722+G727</f>
        <v>2000</v>
      </c>
      <c r="H732" s="343"/>
    </row>
    <row r="733" spans="1:8" ht="60.75" thickBot="1" x14ac:dyDescent="0.3">
      <c r="A733" s="343"/>
      <c r="B733" s="343"/>
      <c r="C733" s="366" t="s">
        <v>515</v>
      </c>
      <c r="D733" s="433" t="s">
        <v>516</v>
      </c>
      <c r="E733" s="429" t="s">
        <v>200</v>
      </c>
      <c r="F733" s="430"/>
      <c r="G733" s="431"/>
      <c r="H733" s="343"/>
    </row>
    <row r="734" spans="1:8" ht="57.75" customHeight="1" thickBot="1" x14ac:dyDescent="0.3">
      <c r="A734" s="343"/>
      <c r="B734" s="343"/>
      <c r="C734" s="368" t="s">
        <v>38</v>
      </c>
      <c r="D734" s="984" t="s">
        <v>517</v>
      </c>
      <c r="E734" s="985"/>
      <c r="F734" s="985"/>
      <c r="G734" s="986"/>
      <c r="H734" s="343"/>
    </row>
    <row r="735" spans="1:8" ht="15.75" customHeight="1" thickBot="1" x14ac:dyDescent="0.3">
      <c r="A735" s="343"/>
      <c r="B735" s="343"/>
      <c r="C735" s="368" t="s">
        <v>40</v>
      </c>
      <c r="D735" s="996" t="s">
        <v>469</v>
      </c>
      <c r="E735" s="997"/>
      <c r="F735" s="997"/>
      <c r="G735" s="998"/>
      <c r="H735" s="343"/>
    </row>
    <row r="736" spans="1:8" x14ac:dyDescent="0.25">
      <c r="A736" s="343"/>
      <c r="B736" s="343"/>
      <c r="C736" s="999"/>
      <c r="D736" s="369">
        <v>2020</v>
      </c>
      <c r="E736" s="369">
        <v>2021</v>
      </c>
      <c r="F736" s="369">
        <v>2022</v>
      </c>
      <c r="G736" s="369">
        <v>2023</v>
      </c>
      <c r="H736" s="343"/>
    </row>
    <row r="737" spans="1:8" ht="15.75" thickBot="1" x14ac:dyDescent="0.3">
      <c r="A737" s="343"/>
      <c r="B737" s="343"/>
      <c r="C737" s="1000"/>
      <c r="D737" s="370" t="s">
        <v>1</v>
      </c>
      <c r="E737" s="370" t="s">
        <v>16</v>
      </c>
      <c r="F737" s="370" t="s">
        <v>16</v>
      </c>
      <c r="G737" s="370" t="s">
        <v>16</v>
      </c>
      <c r="H737" s="343"/>
    </row>
    <row r="738" spans="1:8" ht="15.75" thickBot="1" x14ac:dyDescent="0.3">
      <c r="A738" s="343"/>
      <c r="B738" s="343"/>
      <c r="C738" s="368" t="s">
        <v>42</v>
      </c>
      <c r="E738" s="373"/>
      <c r="F738" s="374"/>
      <c r="G738" s="374">
        <v>160</v>
      </c>
      <c r="H738" s="343"/>
    </row>
    <row r="739" spans="1:8" ht="27" customHeight="1" thickBot="1" x14ac:dyDescent="0.3">
      <c r="A739" s="343"/>
      <c r="B739" s="343"/>
      <c r="C739" s="368" t="s">
        <v>43</v>
      </c>
      <c r="D739" s="373"/>
      <c r="E739" s="373"/>
      <c r="F739" s="373"/>
      <c r="G739" s="373">
        <v>10000</v>
      </c>
      <c r="H739" s="343"/>
    </row>
    <row r="740" spans="1:8" ht="26.25" customHeight="1" thickBot="1" x14ac:dyDescent="0.3">
      <c r="A740" s="343"/>
      <c r="B740" s="343"/>
      <c r="C740" s="368" t="s">
        <v>44</v>
      </c>
      <c r="D740" s="373" t="e">
        <f>D739/E738</f>
        <v>#DIV/0!</v>
      </c>
      <c r="E740" s="373" t="e">
        <f>E739/E738</f>
        <v>#DIV/0!</v>
      </c>
      <c r="F740" s="373" t="e">
        <f>F739/F738</f>
        <v>#DIV/0!</v>
      </c>
      <c r="G740" s="373">
        <f>G739/G738</f>
        <v>62.5</v>
      </c>
      <c r="H740" s="343"/>
    </row>
    <row r="741" spans="1:8" ht="23.25" customHeight="1" thickBot="1" x14ac:dyDescent="0.3">
      <c r="A741" s="343"/>
      <c r="B741" s="343"/>
      <c r="C741" s="368" t="s">
        <v>45</v>
      </c>
      <c r="D741" s="374" t="s">
        <v>46</v>
      </c>
      <c r="E741" s="375" t="e">
        <f>F738/E738</f>
        <v>#DIV/0!</v>
      </c>
      <c r="F741" s="375" t="e">
        <f>G738/F738</f>
        <v>#DIV/0!</v>
      </c>
      <c r="G741" s="375">
        <f>H738/G738</f>
        <v>0</v>
      </c>
      <c r="H741" s="343"/>
    </row>
    <row r="742" spans="1:8" ht="30.75" thickBot="1" x14ac:dyDescent="0.3">
      <c r="A742" s="343"/>
      <c r="B742" s="343"/>
      <c r="C742" s="368" t="s">
        <v>47</v>
      </c>
      <c r="D742" s="374" t="s">
        <v>46</v>
      </c>
      <c r="E742" s="375" t="e">
        <f t="shared" ref="E742:G743" si="25">E739/D739-1</f>
        <v>#DIV/0!</v>
      </c>
      <c r="F742" s="375" t="e">
        <f t="shared" si="25"/>
        <v>#DIV/0!</v>
      </c>
      <c r="G742" s="375" t="e">
        <f t="shared" si="25"/>
        <v>#DIV/0!</v>
      </c>
      <c r="H742" s="343"/>
    </row>
    <row r="743" spans="1:8" ht="30.75" thickBot="1" x14ac:dyDescent="0.3">
      <c r="A743" s="343"/>
      <c r="B743" s="343"/>
      <c r="C743" s="368" t="s">
        <v>48</v>
      </c>
      <c r="D743" s="374" t="s">
        <v>46</v>
      </c>
      <c r="E743" s="375" t="e">
        <f t="shared" si="25"/>
        <v>#DIV/0!</v>
      </c>
      <c r="F743" s="375" t="e">
        <f t="shared" si="25"/>
        <v>#DIV/0!</v>
      </c>
      <c r="G743" s="375" t="e">
        <f t="shared" si="25"/>
        <v>#DIV/0!</v>
      </c>
      <c r="H743" s="343"/>
    </row>
    <row r="744" spans="1:8" ht="18" customHeight="1" thickBot="1" x14ac:dyDescent="0.3">
      <c r="A744" s="343"/>
      <c r="B744" s="343"/>
      <c r="C744" s="1017" t="s">
        <v>518</v>
      </c>
      <c r="D744" s="1018"/>
      <c r="E744" s="1018"/>
      <c r="F744" s="1018"/>
      <c r="G744" s="1019"/>
      <c r="H744" s="343"/>
    </row>
    <row r="745" spans="1:8" x14ac:dyDescent="0.25">
      <c r="A745" s="343"/>
      <c r="B745" s="343"/>
      <c r="C745" s="999"/>
      <c r="D745" s="369">
        <v>2020</v>
      </c>
      <c r="E745" s="369">
        <v>2021</v>
      </c>
      <c r="F745" s="369">
        <v>2022</v>
      </c>
      <c r="G745" s="369">
        <v>2023</v>
      </c>
      <c r="H745" s="343"/>
    </row>
    <row r="746" spans="1:8" ht="15.75" customHeight="1" thickBot="1" x14ac:dyDescent="0.3">
      <c r="A746" s="343"/>
      <c r="B746" s="343"/>
      <c r="C746" s="1000"/>
      <c r="D746" s="370" t="s">
        <v>1</v>
      </c>
      <c r="E746" s="370" t="s">
        <v>16</v>
      </c>
      <c r="F746" s="370" t="s">
        <v>16</v>
      </c>
      <c r="G746" s="370" t="s">
        <v>16</v>
      </c>
      <c r="H746" s="343"/>
    </row>
    <row r="747" spans="1:8" ht="33.75" customHeight="1" thickBot="1" x14ac:dyDescent="0.3">
      <c r="A747" s="343"/>
      <c r="B747" s="343"/>
      <c r="C747" s="376" t="s">
        <v>104</v>
      </c>
      <c r="D747" s="377">
        <f>D748+D749+D750+D751</f>
        <v>0</v>
      </c>
      <c r="E747" s="377">
        <f>E748+E749+E750+E751</f>
        <v>0</v>
      </c>
      <c r="F747" s="377">
        <f>F748+F749+F750+F751</f>
        <v>0</v>
      </c>
      <c r="G747" s="377">
        <f>G748+G749+G750+G751</f>
        <v>0</v>
      </c>
      <c r="H747" s="343"/>
    </row>
    <row r="748" spans="1:8" ht="15.75" thickBot="1" x14ac:dyDescent="0.3">
      <c r="A748" s="343"/>
      <c r="B748" s="343"/>
      <c r="C748" s="378" t="s">
        <v>51</v>
      </c>
      <c r="D748" s="377"/>
      <c r="E748" s="377"/>
      <c r="F748" s="377"/>
      <c r="G748" s="377"/>
      <c r="H748" s="343"/>
    </row>
    <row r="749" spans="1:8" ht="15.75" thickBot="1" x14ac:dyDescent="0.3">
      <c r="A749" s="343"/>
      <c r="B749" s="343"/>
      <c r="C749" s="378" t="s">
        <v>105</v>
      </c>
      <c r="D749" s="377"/>
      <c r="E749" s="377"/>
      <c r="F749" s="377"/>
      <c r="G749" s="377"/>
      <c r="H749" s="343"/>
    </row>
    <row r="750" spans="1:8" ht="15" customHeight="1" thickBot="1" x14ac:dyDescent="0.3">
      <c r="A750" s="343"/>
      <c r="B750" s="343"/>
      <c r="C750" s="378" t="s">
        <v>106</v>
      </c>
      <c r="D750" s="377"/>
      <c r="E750" s="377"/>
      <c r="F750" s="377"/>
      <c r="G750" s="377"/>
      <c r="H750" s="343"/>
    </row>
    <row r="751" spans="1:8" ht="15.75" thickBot="1" x14ac:dyDescent="0.3">
      <c r="A751" s="343"/>
      <c r="B751" s="343"/>
      <c r="C751" s="378" t="s">
        <v>107</v>
      </c>
      <c r="D751" s="377"/>
      <c r="E751" s="377"/>
      <c r="F751" s="377"/>
      <c r="G751" s="377"/>
      <c r="H751" s="343"/>
    </row>
    <row r="752" spans="1:8" ht="30.75" thickBot="1" x14ac:dyDescent="0.3">
      <c r="A752" s="343"/>
      <c r="B752" s="343"/>
      <c r="C752" s="376" t="s">
        <v>108</v>
      </c>
      <c r="D752" s="379">
        <f>D753+D754+D755+D756</f>
        <v>0</v>
      </c>
      <c r="E752" s="379">
        <f>E753+E754+E755+E756</f>
        <v>0</v>
      </c>
      <c r="F752" s="379">
        <f>F753+F754+F755+F756</f>
        <v>0</v>
      </c>
      <c r="G752" s="379">
        <f>G753+G754+G755+G756</f>
        <v>10000</v>
      </c>
      <c r="H752" s="343"/>
    </row>
    <row r="753" spans="1:8" ht="15.75" thickBot="1" x14ac:dyDescent="0.3">
      <c r="A753" s="343"/>
      <c r="B753" s="343"/>
      <c r="C753" s="378" t="s">
        <v>51</v>
      </c>
      <c r="D753" s="379"/>
      <c r="E753" s="379"/>
      <c r="F753" s="379"/>
      <c r="G753" s="379">
        <v>10000</v>
      </c>
      <c r="H753" s="343"/>
    </row>
    <row r="754" spans="1:8" ht="15.75" thickBot="1" x14ac:dyDescent="0.3">
      <c r="A754" s="343"/>
      <c r="B754" s="343"/>
      <c r="C754" s="378" t="s">
        <v>105</v>
      </c>
      <c r="D754" s="379"/>
      <c r="E754" s="379"/>
      <c r="F754" s="379"/>
      <c r="G754" s="379"/>
      <c r="H754" s="343"/>
    </row>
    <row r="755" spans="1:8" ht="15" customHeight="1" thickBot="1" x14ac:dyDescent="0.3">
      <c r="A755" s="343"/>
      <c r="B755" s="343"/>
      <c r="C755" s="378" t="s">
        <v>106</v>
      </c>
      <c r="D755" s="379"/>
      <c r="E755" s="379"/>
      <c r="F755" s="379"/>
      <c r="G755" s="379"/>
      <c r="H755" s="343"/>
    </row>
    <row r="756" spans="1:8" ht="15" customHeight="1" thickBot="1" x14ac:dyDescent="0.3">
      <c r="A756" s="343"/>
      <c r="B756" s="343"/>
      <c r="C756" s="381" t="s">
        <v>107</v>
      </c>
      <c r="D756" s="379"/>
      <c r="E756" s="379"/>
      <c r="F756" s="379"/>
      <c r="G756" s="379"/>
      <c r="H756" s="343"/>
    </row>
    <row r="757" spans="1:8" ht="34.5" customHeight="1" thickBot="1" x14ac:dyDescent="0.3">
      <c r="A757" s="343"/>
      <c r="B757" s="343"/>
      <c r="C757" s="383" t="s">
        <v>519</v>
      </c>
      <c r="D757" s="379">
        <f>D747+D752</f>
        <v>0</v>
      </c>
      <c r="E757" s="379">
        <f>E747+E752</f>
        <v>0</v>
      </c>
      <c r="F757" s="379">
        <f>F747+F752</f>
        <v>0</v>
      </c>
      <c r="G757" s="379">
        <f>G747+G752</f>
        <v>10000</v>
      </c>
      <c r="H757" s="343"/>
    </row>
    <row r="758" spans="1:8" ht="75.75" thickBot="1" x14ac:dyDescent="0.3">
      <c r="A758" s="343"/>
      <c r="B758" s="343"/>
      <c r="C758" s="366" t="s">
        <v>520</v>
      </c>
      <c r="D758" s="433" t="s">
        <v>521</v>
      </c>
      <c r="E758" s="429" t="s">
        <v>200</v>
      </c>
      <c r="F758" s="430"/>
      <c r="G758" s="431"/>
      <c r="H758" s="343"/>
    </row>
    <row r="759" spans="1:8" ht="57.75" customHeight="1" thickBot="1" x14ac:dyDescent="0.3">
      <c r="A759" s="343"/>
      <c r="B759" s="343"/>
      <c r="C759" s="368" t="s">
        <v>38</v>
      </c>
      <c r="D759" s="984" t="s">
        <v>522</v>
      </c>
      <c r="E759" s="985"/>
      <c r="F759" s="985"/>
      <c r="G759" s="986"/>
      <c r="H759" s="343"/>
    </row>
    <row r="760" spans="1:8" ht="15.75" customHeight="1" thickBot="1" x14ac:dyDescent="0.3">
      <c r="A760" s="343"/>
      <c r="B760" s="343"/>
      <c r="C760" s="368" t="s">
        <v>40</v>
      </c>
      <c r="D760" s="996" t="s">
        <v>452</v>
      </c>
      <c r="E760" s="997"/>
      <c r="F760" s="997"/>
      <c r="G760" s="998"/>
      <c r="H760" s="343"/>
    </row>
    <row r="761" spans="1:8" x14ac:dyDescent="0.25">
      <c r="A761" s="343"/>
      <c r="B761" s="343"/>
      <c r="C761" s="999"/>
      <c r="D761" s="369">
        <v>2020</v>
      </c>
      <c r="E761" s="369">
        <v>2021</v>
      </c>
      <c r="F761" s="369">
        <v>2022</v>
      </c>
      <c r="G761" s="369">
        <v>2023</v>
      </c>
      <c r="H761" s="343"/>
    </row>
    <row r="762" spans="1:8" ht="15.75" thickBot="1" x14ac:dyDescent="0.3">
      <c r="A762" s="343"/>
      <c r="B762" s="343"/>
      <c r="C762" s="1000"/>
      <c r="D762" s="370" t="s">
        <v>1</v>
      </c>
      <c r="E762" s="370" t="s">
        <v>16</v>
      </c>
      <c r="F762" s="370" t="s">
        <v>16</v>
      </c>
      <c r="G762" s="370" t="s">
        <v>16</v>
      </c>
      <c r="H762" s="343"/>
    </row>
    <row r="763" spans="1:8" ht="15.75" thickBot="1" x14ac:dyDescent="0.3">
      <c r="A763" s="343"/>
      <c r="B763" s="343"/>
      <c r="C763" s="368" t="s">
        <v>42</v>
      </c>
      <c r="E763" s="373"/>
      <c r="F763" s="374"/>
      <c r="G763" s="374">
        <v>8000</v>
      </c>
      <c r="H763" s="343"/>
    </row>
    <row r="764" spans="1:8" ht="27" customHeight="1" thickBot="1" x14ac:dyDescent="0.3">
      <c r="A764" s="343"/>
      <c r="B764" s="343"/>
      <c r="C764" s="368" t="s">
        <v>43</v>
      </c>
      <c r="D764" s="373"/>
      <c r="E764" s="373"/>
      <c r="F764" s="373"/>
      <c r="G764" s="373">
        <v>8000</v>
      </c>
      <c r="H764" s="343"/>
    </row>
    <row r="765" spans="1:8" ht="26.25" customHeight="1" thickBot="1" x14ac:dyDescent="0.3">
      <c r="A765" s="343"/>
      <c r="B765" s="343"/>
      <c r="C765" s="368" t="s">
        <v>44</v>
      </c>
      <c r="D765" s="373" t="e">
        <f>D764/E763</f>
        <v>#DIV/0!</v>
      </c>
      <c r="E765" s="373" t="e">
        <f>E764/E763</f>
        <v>#DIV/0!</v>
      </c>
      <c r="F765" s="373" t="e">
        <f>F764/F763</f>
        <v>#DIV/0!</v>
      </c>
      <c r="G765" s="373">
        <f>G764/G763</f>
        <v>1</v>
      </c>
      <c r="H765" s="343"/>
    </row>
    <row r="766" spans="1:8" ht="23.25" customHeight="1" thickBot="1" x14ac:dyDescent="0.3">
      <c r="A766" s="343"/>
      <c r="B766" s="343"/>
      <c r="C766" s="368" t="s">
        <v>45</v>
      </c>
      <c r="D766" s="374" t="s">
        <v>46</v>
      </c>
      <c r="E766" s="375" t="e">
        <f>F763/E763</f>
        <v>#DIV/0!</v>
      </c>
      <c r="F766" s="375" t="e">
        <f>G763/F763</f>
        <v>#DIV/0!</v>
      </c>
      <c r="G766" s="375">
        <f>H763/G763</f>
        <v>0</v>
      </c>
      <c r="H766" s="343"/>
    </row>
    <row r="767" spans="1:8" ht="30.75" thickBot="1" x14ac:dyDescent="0.3">
      <c r="A767" s="343"/>
      <c r="B767" s="343"/>
      <c r="C767" s="368" t="s">
        <v>47</v>
      </c>
      <c r="D767" s="374" t="s">
        <v>46</v>
      </c>
      <c r="E767" s="375" t="e">
        <f t="shared" ref="E767:G768" si="26">E764/D764-1</f>
        <v>#DIV/0!</v>
      </c>
      <c r="F767" s="375" t="e">
        <f t="shared" si="26"/>
        <v>#DIV/0!</v>
      </c>
      <c r="G767" s="375" t="e">
        <f t="shared" si="26"/>
        <v>#DIV/0!</v>
      </c>
      <c r="H767" s="343"/>
    </row>
    <row r="768" spans="1:8" ht="30.75" thickBot="1" x14ac:dyDescent="0.3">
      <c r="A768" s="343"/>
      <c r="B768" s="343"/>
      <c r="C768" s="368" t="s">
        <v>48</v>
      </c>
      <c r="D768" s="374" t="s">
        <v>46</v>
      </c>
      <c r="E768" s="375" t="e">
        <f t="shared" si="26"/>
        <v>#DIV/0!</v>
      </c>
      <c r="F768" s="375" t="e">
        <f t="shared" si="26"/>
        <v>#DIV/0!</v>
      </c>
      <c r="G768" s="375" t="e">
        <f t="shared" si="26"/>
        <v>#DIV/0!</v>
      </c>
      <c r="H768" s="343"/>
    </row>
    <row r="769" spans="1:8" ht="18" customHeight="1" thickBot="1" x14ac:dyDescent="0.3">
      <c r="A769" s="343"/>
      <c r="B769" s="343"/>
      <c r="C769" s="1017" t="s">
        <v>523</v>
      </c>
      <c r="D769" s="1018"/>
      <c r="E769" s="1018"/>
      <c r="F769" s="1018"/>
      <c r="G769" s="1019"/>
      <c r="H769" s="343"/>
    </row>
    <row r="770" spans="1:8" x14ac:dyDescent="0.25">
      <c r="A770" s="343"/>
      <c r="B770" s="343"/>
      <c r="C770" s="999"/>
      <c r="D770" s="369">
        <v>2020</v>
      </c>
      <c r="E770" s="369">
        <v>2021</v>
      </c>
      <c r="F770" s="369">
        <v>2022</v>
      </c>
      <c r="G770" s="369">
        <v>2023</v>
      </c>
      <c r="H770" s="343"/>
    </row>
    <row r="771" spans="1:8" ht="15.75" customHeight="1" thickBot="1" x14ac:dyDescent="0.3">
      <c r="A771" s="343"/>
      <c r="B771" s="343"/>
      <c r="C771" s="1000"/>
      <c r="D771" s="370" t="s">
        <v>1</v>
      </c>
      <c r="E771" s="370" t="s">
        <v>16</v>
      </c>
      <c r="F771" s="370" t="s">
        <v>16</v>
      </c>
      <c r="G771" s="370" t="s">
        <v>16</v>
      </c>
      <c r="H771" s="343"/>
    </row>
    <row r="772" spans="1:8" ht="33.75" customHeight="1" thickBot="1" x14ac:dyDescent="0.3">
      <c r="A772" s="343"/>
      <c r="B772" s="343"/>
      <c r="C772" s="376" t="s">
        <v>104</v>
      </c>
      <c r="D772" s="377">
        <f>D773+D774+D775+D776</f>
        <v>0</v>
      </c>
      <c r="E772" s="377">
        <f>E773+E774+E775+E776</f>
        <v>0</v>
      </c>
      <c r="F772" s="377">
        <f>F773+F774+F775+F776</f>
        <v>0</v>
      </c>
      <c r="G772" s="377">
        <f>G773+G774+G775+G776</f>
        <v>0</v>
      </c>
      <c r="H772" s="343"/>
    </row>
    <row r="773" spans="1:8" ht="15.75" thickBot="1" x14ac:dyDescent="0.3">
      <c r="A773" s="343"/>
      <c r="B773" s="343"/>
      <c r="C773" s="378" t="s">
        <v>51</v>
      </c>
      <c r="D773" s="377"/>
      <c r="E773" s="377"/>
      <c r="F773" s="377"/>
      <c r="G773" s="377"/>
      <c r="H773" s="343"/>
    </row>
    <row r="774" spans="1:8" ht="15.75" thickBot="1" x14ac:dyDescent="0.3">
      <c r="A774" s="343"/>
      <c r="B774" s="343"/>
      <c r="C774" s="378" t="s">
        <v>105</v>
      </c>
      <c r="D774" s="377"/>
      <c r="E774" s="377"/>
      <c r="F774" s="377"/>
      <c r="G774" s="377"/>
      <c r="H774" s="343"/>
    </row>
    <row r="775" spans="1:8" ht="15" customHeight="1" thickBot="1" x14ac:dyDescent="0.3">
      <c r="A775" s="343"/>
      <c r="B775" s="343"/>
      <c r="C775" s="378" t="s">
        <v>106</v>
      </c>
      <c r="D775" s="377"/>
      <c r="E775" s="377"/>
      <c r="F775" s="377"/>
      <c r="G775" s="377"/>
      <c r="H775" s="343"/>
    </row>
    <row r="776" spans="1:8" ht="15.75" thickBot="1" x14ac:dyDescent="0.3">
      <c r="A776" s="343"/>
      <c r="B776" s="343"/>
      <c r="C776" s="378" t="s">
        <v>107</v>
      </c>
      <c r="D776" s="377"/>
      <c r="E776" s="377"/>
      <c r="F776" s="377"/>
      <c r="G776" s="377"/>
      <c r="H776" s="343"/>
    </row>
    <row r="777" spans="1:8" ht="30.75" thickBot="1" x14ac:dyDescent="0.3">
      <c r="A777" s="343"/>
      <c r="B777" s="343"/>
      <c r="C777" s="376" t="s">
        <v>108</v>
      </c>
      <c r="D777" s="379">
        <f>D778+D779+D780+D781</f>
        <v>0</v>
      </c>
      <c r="E777" s="379">
        <f>E778+E779+E780+E781</f>
        <v>0</v>
      </c>
      <c r="F777" s="379">
        <f>F778+F779+F780+F781</f>
        <v>0</v>
      </c>
      <c r="G777" s="379">
        <f>G778+G779+G780+G781</f>
        <v>8000</v>
      </c>
      <c r="H777" s="343"/>
    </row>
    <row r="778" spans="1:8" ht="15.75" thickBot="1" x14ac:dyDescent="0.3">
      <c r="A778" s="343"/>
      <c r="B778" s="343"/>
      <c r="C778" s="378" t="s">
        <v>51</v>
      </c>
      <c r="D778" s="379"/>
      <c r="E778" s="379"/>
      <c r="F778" s="379"/>
      <c r="G778" s="379">
        <v>8000</v>
      </c>
      <c r="H778" s="343"/>
    </row>
    <row r="779" spans="1:8" ht="15.75" thickBot="1" x14ac:dyDescent="0.3">
      <c r="A779" s="343"/>
      <c r="B779" s="343"/>
      <c r="C779" s="378" t="s">
        <v>105</v>
      </c>
      <c r="D779" s="379"/>
      <c r="E779" s="379"/>
      <c r="F779" s="379"/>
      <c r="G779" s="379"/>
      <c r="H779" s="343"/>
    </row>
    <row r="780" spans="1:8" ht="15" customHeight="1" thickBot="1" x14ac:dyDescent="0.3">
      <c r="A780" s="343"/>
      <c r="B780" s="343"/>
      <c r="C780" s="378" t="s">
        <v>106</v>
      </c>
      <c r="D780" s="379"/>
      <c r="E780" s="379"/>
      <c r="F780" s="379"/>
      <c r="G780" s="379"/>
      <c r="H780" s="343"/>
    </row>
    <row r="781" spans="1:8" ht="15" customHeight="1" thickBot="1" x14ac:dyDescent="0.3">
      <c r="A781" s="343"/>
      <c r="B781" s="343"/>
      <c r="C781" s="381" t="s">
        <v>107</v>
      </c>
      <c r="D781" s="379"/>
      <c r="E781" s="379"/>
      <c r="F781" s="379"/>
      <c r="G781" s="379"/>
      <c r="H781" s="343"/>
    </row>
    <row r="782" spans="1:8" ht="34.5" customHeight="1" thickBot="1" x14ac:dyDescent="0.3">
      <c r="A782" s="343"/>
      <c r="B782" s="343"/>
      <c r="C782" s="383" t="s">
        <v>524</v>
      </c>
      <c r="D782" s="379">
        <f>D772+D777</f>
        <v>0</v>
      </c>
      <c r="E782" s="379">
        <f>E772+E777</f>
        <v>0</v>
      </c>
      <c r="F782" s="379">
        <f>F772+F777</f>
        <v>0</v>
      </c>
      <c r="G782" s="379">
        <f>G772+G777</f>
        <v>8000</v>
      </c>
      <c r="H782" s="343"/>
    </row>
    <row r="783" spans="1:8" ht="15.75" thickBot="1" x14ac:dyDescent="0.3">
      <c r="A783" s="343"/>
      <c r="B783" s="343"/>
      <c r="C783" s="434"/>
      <c r="D783" s="435"/>
      <c r="E783" s="435"/>
      <c r="F783" s="435"/>
      <c r="G783" s="435"/>
      <c r="H783" s="343"/>
    </row>
    <row r="784" spans="1:8" ht="75.75" thickBot="1" x14ac:dyDescent="0.3">
      <c r="A784" s="343"/>
      <c r="B784" s="343"/>
      <c r="C784" s="358" t="s">
        <v>116</v>
      </c>
      <c r="D784" s="436">
        <f>D66+D103+D140+D177+D214+D243+D269+D299+D324+D349+D374+D400+D427+D453+D479+D505+D531+D557+D582+D607+D657+D682+D707+D732+D757+D782</f>
        <v>488627.98</v>
      </c>
      <c r="E784" s="436">
        <f>E66+E103+E140+E177+E214+E243+E269+E299+E324+E349+E374+E400+E427+E453+E479+E505+E531+E557+E582+E607+E657+E682+E707+E732+E757+E782+E632</f>
        <v>572000</v>
      </c>
      <c r="F784" s="436">
        <f>F66+F103+F140+F177+F214+F243+F269+F299+F324+F349+F374+F400+F427+F453+F479+F505+F531+F557+F582+F607+F657+F682+F707+F732+F757+F782+F632</f>
        <v>626000</v>
      </c>
      <c r="G784" s="436">
        <f>G66+G103+G140+G177+G214+G243+G269+G299+G324+G349+G374+G400+G427+G453+G479+G505+G531+G557+G582+G607+G657+G682+G707+G732+G757+G782</f>
        <v>470000</v>
      </c>
      <c r="H784" s="343"/>
    </row>
    <row r="785" spans="1:10" ht="60.75" thickBot="1" x14ac:dyDescent="0.3">
      <c r="A785" s="343"/>
      <c r="B785" s="343"/>
      <c r="C785" s="358" t="s">
        <v>117</v>
      </c>
      <c r="D785" s="436">
        <f>D786+D789+D792+D807+D812</f>
        <v>488627.98</v>
      </c>
      <c r="E785" s="436">
        <f>E786+E789+E792+E807+E812</f>
        <v>572000</v>
      </c>
      <c r="F785" s="436">
        <f>F786+F789+F792+F807+F812</f>
        <v>626000</v>
      </c>
      <c r="G785" s="436">
        <f>G786+G789+G792+G807+G812</f>
        <v>470000</v>
      </c>
      <c r="H785" s="343"/>
      <c r="I785" s="56"/>
    </row>
    <row r="786" spans="1:10" ht="15.75" thickBot="1" x14ac:dyDescent="0.3">
      <c r="A786" s="343"/>
      <c r="B786" s="343"/>
      <c r="C786" s="376" t="s">
        <v>50</v>
      </c>
      <c r="D786" s="437">
        <f>SUM(D787:D788)</f>
        <v>317950</v>
      </c>
      <c r="E786" s="437">
        <f>SUM(E787:E788)</f>
        <v>310550</v>
      </c>
      <c r="F786" s="437">
        <f>SUM(F787:F788)</f>
        <v>310550</v>
      </c>
      <c r="G786" s="437">
        <f>SUM(G787:G788)</f>
        <v>310550</v>
      </c>
      <c r="H786" s="343"/>
    </row>
    <row r="787" spans="1:10" ht="15.75" thickBot="1" x14ac:dyDescent="0.3">
      <c r="A787" s="343"/>
      <c r="B787" s="343"/>
      <c r="C787" s="378" t="s">
        <v>51</v>
      </c>
      <c r="D787" s="379">
        <f>D46+D157</f>
        <v>297250</v>
      </c>
      <c r="E787" s="379">
        <f>E46+E157</f>
        <v>289850</v>
      </c>
      <c r="F787" s="379">
        <f>F46+F157</f>
        <v>289850</v>
      </c>
      <c r="G787" s="379">
        <f>G46+G157</f>
        <v>289850</v>
      </c>
      <c r="H787" s="343"/>
    </row>
    <row r="788" spans="1:10" ht="15.75" thickBot="1" x14ac:dyDescent="0.3">
      <c r="A788" s="343"/>
      <c r="B788" s="343"/>
      <c r="C788" s="378" t="s">
        <v>118</v>
      </c>
      <c r="D788" s="379">
        <f>D47</f>
        <v>20700</v>
      </c>
      <c r="E788" s="379">
        <f>E47</f>
        <v>20700</v>
      </c>
      <c r="F788" s="379">
        <f>F47</f>
        <v>20700</v>
      </c>
      <c r="G788" s="379">
        <f>G47</f>
        <v>20700</v>
      </c>
      <c r="H788" s="343"/>
      <c r="J788" s="56"/>
    </row>
    <row r="789" spans="1:10" ht="45.75" thickBot="1" x14ac:dyDescent="0.3">
      <c r="A789" s="343"/>
      <c r="B789" s="343"/>
      <c r="C789" s="376" t="s">
        <v>53</v>
      </c>
      <c r="D789" s="437">
        <f>SUM(D790:D791)</f>
        <v>55350</v>
      </c>
      <c r="E789" s="437">
        <f>SUM(E790:E791)</f>
        <v>51450</v>
      </c>
      <c r="F789" s="437">
        <f>SUM(F790:F791)</f>
        <v>51450</v>
      </c>
      <c r="G789" s="437">
        <f>SUM(G790:G791)</f>
        <v>51450</v>
      </c>
      <c r="H789" s="343"/>
      <c r="I789" s="56"/>
    </row>
    <row r="790" spans="1:10" ht="15.75" thickBot="1" x14ac:dyDescent="0.3">
      <c r="A790" s="343"/>
      <c r="B790" s="343"/>
      <c r="C790" s="378" t="s">
        <v>51</v>
      </c>
      <c r="D790" s="377">
        <f>D49+D160</f>
        <v>51900</v>
      </c>
      <c r="E790" s="377">
        <f>E49+E160</f>
        <v>48000</v>
      </c>
      <c r="F790" s="377">
        <f>F49+F160</f>
        <v>48000</v>
      </c>
      <c r="G790" s="377">
        <f>G49+G160</f>
        <v>48000</v>
      </c>
      <c r="H790" s="343"/>
      <c r="I790" s="56"/>
    </row>
    <row r="791" spans="1:10" ht="15.75" thickBot="1" x14ac:dyDescent="0.3">
      <c r="A791" s="343"/>
      <c r="B791" s="343"/>
      <c r="C791" s="378" t="s">
        <v>118</v>
      </c>
      <c r="D791" s="379">
        <f>D50</f>
        <v>3450</v>
      </c>
      <c r="E791" s="379">
        <f>E50</f>
        <v>3450</v>
      </c>
      <c r="F791" s="379">
        <f>F50</f>
        <v>3450</v>
      </c>
      <c r="G791" s="379">
        <f>G50</f>
        <v>3450</v>
      </c>
      <c r="H791" s="343"/>
      <c r="I791" s="56"/>
    </row>
    <row r="792" spans="1:10" ht="30.75" thickBot="1" x14ac:dyDescent="0.3">
      <c r="A792" s="343"/>
      <c r="B792" s="343"/>
      <c r="C792" s="376" t="s">
        <v>54</v>
      </c>
      <c r="D792" s="437">
        <f>D793+D794</f>
        <v>99327.98000000001</v>
      </c>
      <c r="E792" s="437">
        <f>E793+E794</f>
        <v>90000</v>
      </c>
      <c r="F792" s="437">
        <f>F793+F794</f>
        <v>88000</v>
      </c>
      <c r="G792" s="437">
        <f>G793+G794</f>
        <v>88000</v>
      </c>
      <c r="H792" s="343"/>
      <c r="I792" s="438"/>
    </row>
    <row r="793" spans="1:10" ht="15.75" thickBot="1" x14ac:dyDescent="0.3">
      <c r="A793" s="343"/>
      <c r="B793" s="343"/>
      <c r="C793" s="378" t="s">
        <v>51</v>
      </c>
      <c r="D793" s="379">
        <f>D89+D126+D200</f>
        <v>92327.98000000001</v>
      </c>
      <c r="E793" s="379">
        <f>E89+E126+E200</f>
        <v>83000</v>
      </c>
      <c r="F793" s="379">
        <f>F89+F126+F200</f>
        <v>81000</v>
      </c>
      <c r="G793" s="379">
        <f>G89+G126+G200</f>
        <v>81000</v>
      </c>
      <c r="H793" s="343"/>
    </row>
    <row r="794" spans="1:10" ht="15.75" thickBot="1" x14ac:dyDescent="0.3">
      <c r="A794" s="343"/>
      <c r="B794" s="343"/>
      <c r="C794" s="378" t="s">
        <v>118</v>
      </c>
      <c r="D794" s="379">
        <f>D90</f>
        <v>7000</v>
      </c>
      <c r="E794" s="379">
        <f>E90</f>
        <v>7000</v>
      </c>
      <c r="F794" s="379">
        <f>F90</f>
        <v>7000</v>
      </c>
      <c r="G794" s="379">
        <f>G90</f>
        <v>7000</v>
      </c>
      <c r="H794" s="343"/>
    </row>
    <row r="795" spans="1:10" ht="27.75" customHeight="1" thickBot="1" x14ac:dyDescent="0.3">
      <c r="A795" s="343"/>
      <c r="B795" s="343"/>
      <c r="C795" s="376" t="s">
        <v>55</v>
      </c>
      <c r="D795" s="437">
        <v>0</v>
      </c>
      <c r="E795" s="437">
        <v>0</v>
      </c>
      <c r="F795" s="437">
        <v>0</v>
      </c>
      <c r="G795" s="437">
        <v>0</v>
      </c>
      <c r="H795" s="343"/>
    </row>
    <row r="796" spans="1:10" ht="15.75" thickBot="1" x14ac:dyDescent="0.3">
      <c r="A796" s="343"/>
      <c r="B796" s="343"/>
      <c r="C796" s="378" t="s">
        <v>51</v>
      </c>
      <c r="D796" s="377"/>
      <c r="E796" s="377"/>
      <c r="F796" s="377"/>
      <c r="G796" s="377"/>
      <c r="H796" s="343"/>
    </row>
    <row r="797" spans="1:10" ht="15.75" thickBot="1" x14ac:dyDescent="0.3">
      <c r="A797" s="343"/>
      <c r="B797" s="343"/>
      <c r="C797" s="378" t="s">
        <v>118</v>
      </c>
      <c r="D797" s="379">
        <v>0</v>
      </c>
      <c r="E797" s="379">
        <v>0</v>
      </c>
      <c r="F797" s="379">
        <v>0</v>
      </c>
      <c r="G797" s="379">
        <v>0</v>
      </c>
      <c r="H797" s="343"/>
      <c r="I797" s="56"/>
    </row>
    <row r="798" spans="1:10" ht="28.5" customHeight="1" thickBot="1" x14ac:dyDescent="0.3">
      <c r="A798" s="343"/>
      <c r="B798" s="343"/>
      <c r="C798" s="376" t="s">
        <v>56</v>
      </c>
      <c r="D798" s="437">
        <f>D799+D800</f>
        <v>0</v>
      </c>
      <c r="E798" s="437">
        <f>E799+E800</f>
        <v>0</v>
      </c>
      <c r="F798" s="437">
        <f>F799+F800</f>
        <v>0</v>
      </c>
      <c r="G798" s="437">
        <f>G799+G800</f>
        <v>0</v>
      </c>
      <c r="H798" s="343"/>
    </row>
    <row r="799" spans="1:10" ht="15.75" thickBot="1" x14ac:dyDescent="0.3">
      <c r="A799" s="343"/>
      <c r="B799" s="343"/>
      <c r="C799" s="378" t="s">
        <v>51</v>
      </c>
      <c r="D799" s="377">
        <v>0</v>
      </c>
      <c r="E799" s="377">
        <v>0</v>
      </c>
      <c r="F799" s="377">
        <v>0</v>
      </c>
      <c r="G799" s="377">
        <v>0</v>
      </c>
      <c r="H799" s="343"/>
    </row>
    <row r="800" spans="1:10" ht="15.75" thickBot="1" x14ac:dyDescent="0.3">
      <c r="A800" s="343"/>
      <c r="B800" s="343"/>
      <c r="C800" s="378" t="s">
        <v>118</v>
      </c>
      <c r="D800" s="379">
        <v>0</v>
      </c>
      <c r="E800" s="379">
        <v>0</v>
      </c>
      <c r="F800" s="379">
        <v>0</v>
      </c>
      <c r="G800" s="379">
        <v>0</v>
      </c>
      <c r="H800" s="343"/>
    </row>
    <row r="801" spans="1:8" ht="30.75" thickBot="1" x14ac:dyDescent="0.3">
      <c r="A801" s="343"/>
      <c r="B801" s="343"/>
      <c r="C801" s="376" t="s">
        <v>57</v>
      </c>
      <c r="D801" s="437">
        <f>D802+D803</f>
        <v>0</v>
      </c>
      <c r="E801" s="437">
        <f>E802+E803</f>
        <v>0</v>
      </c>
      <c r="F801" s="437">
        <f>F802+F803</f>
        <v>0</v>
      </c>
      <c r="G801" s="437">
        <f>G802+G803</f>
        <v>0</v>
      </c>
      <c r="H801" s="343"/>
    </row>
    <row r="802" spans="1:8" ht="15.75" thickBot="1" x14ac:dyDescent="0.3">
      <c r="A802" s="343"/>
      <c r="B802" s="343"/>
      <c r="C802" s="378" t="s">
        <v>51</v>
      </c>
      <c r="D802" s="377">
        <v>0</v>
      </c>
      <c r="E802" s="377">
        <v>0</v>
      </c>
      <c r="F802" s="377">
        <v>0</v>
      </c>
      <c r="G802" s="377">
        <v>0</v>
      </c>
      <c r="H802" s="343"/>
    </row>
    <row r="803" spans="1:8" ht="15.75" thickBot="1" x14ac:dyDescent="0.3">
      <c r="A803" s="343"/>
      <c r="B803" s="343"/>
      <c r="C803" s="378" t="s">
        <v>118</v>
      </c>
      <c r="D803" s="377">
        <v>0</v>
      </c>
      <c r="E803" s="377">
        <v>0</v>
      </c>
      <c r="F803" s="377">
        <v>0</v>
      </c>
      <c r="G803" s="377">
        <v>0</v>
      </c>
      <c r="H803" s="343"/>
    </row>
    <row r="804" spans="1:8" ht="40.5" customHeight="1" thickBot="1" x14ac:dyDescent="0.3">
      <c r="A804" s="343"/>
      <c r="B804" s="343"/>
      <c r="C804" s="376" t="s">
        <v>58</v>
      </c>
      <c r="D804" s="437">
        <f>D805+D806</f>
        <v>0</v>
      </c>
      <c r="E804" s="437">
        <f>E805+E806</f>
        <v>0</v>
      </c>
      <c r="F804" s="437">
        <f>F805+F806</f>
        <v>0</v>
      </c>
      <c r="G804" s="437">
        <f>G805+G806</f>
        <v>0</v>
      </c>
      <c r="H804" s="343"/>
    </row>
    <row r="805" spans="1:8" ht="15.75" thickBot="1" x14ac:dyDescent="0.3">
      <c r="A805" s="343"/>
      <c r="B805" s="343"/>
      <c r="C805" s="378" t="s">
        <v>51</v>
      </c>
      <c r="D805" s="377">
        <v>0</v>
      </c>
      <c r="E805" s="377">
        <v>0</v>
      </c>
      <c r="F805" s="377">
        <v>0</v>
      </c>
      <c r="G805" s="377">
        <v>0</v>
      </c>
      <c r="H805" s="343"/>
    </row>
    <row r="806" spans="1:8" ht="15.75" thickBot="1" x14ac:dyDescent="0.3">
      <c r="A806" s="343"/>
      <c r="B806" s="343"/>
      <c r="C806" s="378" t="s">
        <v>118</v>
      </c>
      <c r="D806" s="379">
        <v>0</v>
      </c>
      <c r="E806" s="379">
        <v>0</v>
      </c>
      <c r="F806" s="379">
        <v>0</v>
      </c>
      <c r="G806" s="379">
        <v>0</v>
      </c>
      <c r="H806" s="343"/>
    </row>
    <row r="807" spans="1:8" ht="30.75" thickBot="1" x14ac:dyDescent="0.3">
      <c r="A807" s="343"/>
      <c r="B807" s="343"/>
      <c r="C807" s="376" t="s">
        <v>119</v>
      </c>
      <c r="D807" s="437">
        <f>D808+D809+D810+D811</f>
        <v>50</v>
      </c>
      <c r="E807" s="437">
        <f>E808+E809+E810+E811</f>
        <v>300</v>
      </c>
      <c r="F807" s="437">
        <f>F808+F809+F810+F811</f>
        <v>0</v>
      </c>
      <c r="G807" s="437">
        <f>G808+G809+G810+G811</f>
        <v>0</v>
      </c>
      <c r="H807" s="343"/>
    </row>
    <row r="808" spans="1:8" ht="15.75" thickBot="1" x14ac:dyDescent="0.3">
      <c r="A808" s="343"/>
      <c r="B808" s="343"/>
      <c r="C808" s="378" t="s">
        <v>51</v>
      </c>
      <c r="D808" s="377">
        <f>D290</f>
        <v>50</v>
      </c>
      <c r="E808" s="377">
        <f>E418</f>
        <v>300</v>
      </c>
      <c r="F808" s="377">
        <f>F167+F268+F293+F318+F344+F369+F394+F419</f>
        <v>0</v>
      </c>
      <c r="G808" s="377">
        <f>G167+G268+G293+G318+G344+G369+G394+G419</f>
        <v>0</v>
      </c>
      <c r="H808" s="343"/>
    </row>
    <row r="809" spans="1:8" ht="15.75" thickBot="1" x14ac:dyDescent="0.3">
      <c r="A809" s="343"/>
      <c r="B809" s="343"/>
      <c r="C809" s="378" t="s">
        <v>120</v>
      </c>
      <c r="D809" s="377">
        <v>0</v>
      </c>
      <c r="E809" s="377">
        <v>0</v>
      </c>
      <c r="F809" s="377">
        <v>0</v>
      </c>
      <c r="G809" s="439">
        <v>0</v>
      </c>
      <c r="H809" s="440"/>
    </row>
    <row r="810" spans="1:8" ht="15.75" thickBot="1" x14ac:dyDescent="0.3">
      <c r="A810" s="343"/>
      <c r="B810" s="343"/>
      <c r="C810" s="378" t="s">
        <v>106</v>
      </c>
      <c r="D810" s="377">
        <v>0</v>
      </c>
      <c r="E810" s="377">
        <v>0</v>
      </c>
      <c r="F810" s="377">
        <v>0</v>
      </c>
      <c r="G810" s="377">
        <v>0</v>
      </c>
      <c r="H810" s="343"/>
    </row>
    <row r="811" spans="1:8" ht="15.75" thickBot="1" x14ac:dyDescent="0.3">
      <c r="A811" s="343"/>
      <c r="B811" s="343"/>
      <c r="C811" s="378" t="s">
        <v>107</v>
      </c>
      <c r="D811" s="377">
        <v>0</v>
      </c>
      <c r="E811" s="377">
        <v>0</v>
      </c>
      <c r="F811" s="377">
        <v>0</v>
      </c>
      <c r="G811" s="377">
        <v>0</v>
      </c>
      <c r="H811" s="343"/>
    </row>
    <row r="812" spans="1:8" ht="29.25" customHeight="1" thickBot="1" x14ac:dyDescent="0.3">
      <c r="A812" s="343"/>
      <c r="B812" s="343"/>
      <c r="C812" s="376" t="s">
        <v>121</v>
      </c>
      <c r="D812" s="437">
        <f>D813+D814+D815+D816</f>
        <v>15950</v>
      </c>
      <c r="E812" s="437">
        <f>E813+E814+E815+E816</f>
        <v>119700</v>
      </c>
      <c r="F812" s="437">
        <f>F813+F814+F815+F816</f>
        <v>176000</v>
      </c>
      <c r="G812" s="437">
        <f>G813+G814+G815+G816</f>
        <v>20000</v>
      </c>
      <c r="H812" s="343"/>
    </row>
    <row r="813" spans="1:8" ht="15.75" thickBot="1" x14ac:dyDescent="0.3">
      <c r="A813" s="343"/>
      <c r="B813" s="343"/>
      <c r="C813" s="378" t="s">
        <v>51</v>
      </c>
      <c r="D813" s="377">
        <f>D239+D265+D320+D345+D370+D396</f>
        <v>15950</v>
      </c>
      <c r="E813" s="377">
        <f>E320+E449+E475+E501+E527+E553+E578+E603+E628</f>
        <v>119700</v>
      </c>
      <c r="F813" s="377">
        <f>F453+F653+F678+F703+F728+F628</f>
        <v>176000</v>
      </c>
      <c r="G813" s="377">
        <f>G728+G753+G778</f>
        <v>20000</v>
      </c>
      <c r="H813" s="343"/>
    </row>
    <row r="814" spans="1:8" ht="15.75" thickBot="1" x14ac:dyDescent="0.3">
      <c r="A814" s="343"/>
      <c r="B814" s="343"/>
      <c r="C814" s="378" t="s">
        <v>120</v>
      </c>
      <c r="D814" s="377">
        <v>0</v>
      </c>
      <c r="E814" s="377">
        <v>0</v>
      </c>
      <c r="F814" s="377">
        <v>0</v>
      </c>
      <c r="G814" s="377">
        <v>0</v>
      </c>
      <c r="H814" s="343"/>
    </row>
    <row r="815" spans="1:8" ht="15.75" thickBot="1" x14ac:dyDescent="0.3">
      <c r="A815" s="343"/>
      <c r="B815" s="343"/>
      <c r="C815" s="378" t="s">
        <v>106</v>
      </c>
      <c r="D815" s="377">
        <v>0</v>
      </c>
      <c r="E815" s="377">
        <v>0</v>
      </c>
      <c r="F815" s="377">
        <v>0</v>
      </c>
      <c r="G815" s="377">
        <v>0</v>
      </c>
      <c r="H815" s="343"/>
    </row>
    <row r="816" spans="1:8" ht="15.75" thickBot="1" x14ac:dyDescent="0.3">
      <c r="A816" s="343"/>
      <c r="B816" s="343"/>
      <c r="C816" s="378" t="s">
        <v>107</v>
      </c>
      <c r="D816" s="377">
        <v>0</v>
      </c>
      <c r="E816" s="377">
        <v>0</v>
      </c>
      <c r="F816" s="377">
        <v>0</v>
      </c>
      <c r="G816" s="377">
        <v>0</v>
      </c>
      <c r="H816" s="343"/>
    </row>
    <row r="817" spans="1:24" ht="15.75" thickBot="1" x14ac:dyDescent="0.3">
      <c r="A817" s="343"/>
      <c r="B817" s="343"/>
      <c r="C817" s="384" t="s">
        <v>60</v>
      </c>
      <c r="D817" s="385">
        <f>IF(D785-D784=0,0,"Error")</f>
        <v>0</v>
      </c>
      <c r="E817" s="385">
        <f>IF(E785-E784=0,0,"Error")</f>
        <v>0</v>
      </c>
      <c r="F817" s="385">
        <f>IF(F785-F784=0,0,"Error")</f>
        <v>0</v>
      </c>
      <c r="G817" s="385">
        <f>IF(G785-G784=0,0,"Error")</f>
        <v>0</v>
      </c>
      <c r="H817" s="343"/>
    </row>
    <row r="818" spans="1:24" ht="15.75" thickBot="1" x14ac:dyDescent="0.3"/>
    <row r="819" spans="1:24" ht="26.25" customHeight="1" x14ac:dyDescent="0.25">
      <c r="A819" s="1043" t="s">
        <v>122</v>
      </c>
      <c r="B819" s="441" t="s">
        <v>3</v>
      </c>
      <c r="C819" s="442" t="s">
        <v>525</v>
      </c>
      <c r="D819" s="1043" t="s">
        <v>6</v>
      </c>
      <c r="E819" s="441" t="s">
        <v>3</v>
      </c>
      <c r="F819" s="443" t="s">
        <v>124</v>
      </c>
      <c r="G819" s="1043" t="s">
        <v>7</v>
      </c>
      <c r="H819" s="441" t="s">
        <v>3</v>
      </c>
      <c r="I819" s="442" t="s">
        <v>526</v>
      </c>
      <c r="J819" s="444"/>
      <c r="K819" s="444"/>
      <c r="L819" s="445"/>
      <c r="M819" s="445"/>
      <c r="N819" s="445"/>
      <c r="O819" s="445"/>
      <c r="P819" s="445"/>
      <c r="Q819" s="445"/>
      <c r="R819" s="445"/>
      <c r="S819" s="445"/>
      <c r="T819" s="445"/>
      <c r="U819" s="445"/>
      <c r="V819" s="445"/>
      <c r="W819" s="445"/>
      <c r="X819" s="445"/>
    </row>
    <row r="820" spans="1:24" ht="26.25" customHeight="1" x14ac:dyDescent="0.25">
      <c r="A820" s="1044"/>
      <c r="B820" s="446" t="s">
        <v>4</v>
      </c>
      <c r="C820" s="447"/>
      <c r="D820" s="1044"/>
      <c r="E820" s="446" t="s">
        <v>4</v>
      </c>
      <c r="F820" s="448"/>
      <c r="G820" s="1044"/>
      <c r="H820" s="446" t="s">
        <v>4</v>
      </c>
      <c r="I820" s="447"/>
      <c r="J820" s="444"/>
      <c r="K820" s="444"/>
      <c r="L820" s="445"/>
      <c r="M820" s="445"/>
      <c r="N820" s="445"/>
      <c r="O820" s="445"/>
      <c r="P820" s="445"/>
      <c r="Q820" s="445"/>
      <c r="R820" s="445"/>
      <c r="S820" s="445"/>
      <c r="T820" s="445"/>
      <c r="U820" s="445"/>
      <c r="V820" s="445"/>
      <c r="W820" s="445"/>
      <c r="X820" s="445"/>
    </row>
    <row r="821" spans="1:24" ht="38.25" customHeight="1" thickBot="1" x14ac:dyDescent="0.3">
      <c r="A821" s="1045"/>
      <c r="B821" s="449" t="s">
        <v>5</v>
      </c>
      <c r="C821" s="450" t="s">
        <v>135</v>
      </c>
      <c r="D821" s="1045"/>
      <c r="E821" s="449" t="s">
        <v>5</v>
      </c>
      <c r="F821" s="450" t="s">
        <v>135</v>
      </c>
      <c r="G821" s="1045"/>
      <c r="H821" s="449" t="s">
        <v>5</v>
      </c>
      <c r="I821" s="450" t="s">
        <v>135</v>
      </c>
      <c r="J821" s="444"/>
      <c r="K821" s="444"/>
      <c r="L821" s="445"/>
      <c r="M821" s="445"/>
      <c r="N821" s="445"/>
      <c r="O821" s="445"/>
      <c r="P821" s="445"/>
      <c r="Q821" s="445"/>
      <c r="R821" s="445"/>
      <c r="S821" s="445"/>
      <c r="T821" s="445"/>
      <c r="U821" s="445"/>
      <c r="V821" s="445"/>
      <c r="W821" s="445"/>
      <c r="X821" s="445"/>
    </row>
  </sheetData>
  <mergeCells count="175">
    <mergeCell ref="D760:G760"/>
    <mergeCell ref="C761:C762"/>
    <mergeCell ref="C769:G769"/>
    <mergeCell ref="C770:C771"/>
    <mergeCell ref="A819:A821"/>
    <mergeCell ref="D819:D821"/>
    <mergeCell ref="G819:G821"/>
    <mergeCell ref="D734:G734"/>
    <mergeCell ref="D735:G735"/>
    <mergeCell ref="C736:C737"/>
    <mergeCell ref="C744:G744"/>
    <mergeCell ref="C745:C746"/>
    <mergeCell ref="D759:G759"/>
    <mergeCell ref="C695:C696"/>
    <mergeCell ref="D709:G709"/>
    <mergeCell ref="D710:G710"/>
    <mergeCell ref="C711:C712"/>
    <mergeCell ref="C719:G719"/>
    <mergeCell ref="C720:C721"/>
    <mergeCell ref="C669:G669"/>
    <mergeCell ref="C670:C671"/>
    <mergeCell ref="D684:G684"/>
    <mergeCell ref="D685:G685"/>
    <mergeCell ref="C686:C687"/>
    <mergeCell ref="C694:G694"/>
    <mergeCell ref="C636:C637"/>
    <mergeCell ref="C644:G644"/>
    <mergeCell ref="C645:C646"/>
    <mergeCell ref="D659:G659"/>
    <mergeCell ref="D660:G660"/>
    <mergeCell ref="C661:C662"/>
    <mergeCell ref="D610:G610"/>
    <mergeCell ref="C611:C612"/>
    <mergeCell ref="C619:G619"/>
    <mergeCell ref="C620:C621"/>
    <mergeCell ref="D634:G634"/>
    <mergeCell ref="D635:G635"/>
    <mergeCell ref="D584:G584"/>
    <mergeCell ref="D585:G585"/>
    <mergeCell ref="C586:C587"/>
    <mergeCell ref="C594:G594"/>
    <mergeCell ref="C595:C596"/>
    <mergeCell ref="D609:G609"/>
    <mergeCell ref="C545:C546"/>
    <mergeCell ref="D559:G559"/>
    <mergeCell ref="D560:G560"/>
    <mergeCell ref="C561:C562"/>
    <mergeCell ref="C569:G569"/>
    <mergeCell ref="C570:C571"/>
    <mergeCell ref="C519:C520"/>
    <mergeCell ref="D532:G532"/>
    <mergeCell ref="D534:G534"/>
    <mergeCell ref="D535:G535"/>
    <mergeCell ref="C536:C537"/>
    <mergeCell ref="C544:G544"/>
    <mergeCell ref="C493:C494"/>
    <mergeCell ref="D506:G506"/>
    <mergeCell ref="D508:G508"/>
    <mergeCell ref="D509:G509"/>
    <mergeCell ref="C510:C511"/>
    <mergeCell ref="C518:G518"/>
    <mergeCell ref="C467:C468"/>
    <mergeCell ref="D480:G480"/>
    <mergeCell ref="D482:G482"/>
    <mergeCell ref="D483:G483"/>
    <mergeCell ref="C484:C485"/>
    <mergeCell ref="C492:G492"/>
    <mergeCell ref="C441:C442"/>
    <mergeCell ref="D454:G454"/>
    <mergeCell ref="D456:G456"/>
    <mergeCell ref="D457:G457"/>
    <mergeCell ref="C458:C459"/>
    <mergeCell ref="C466:G466"/>
    <mergeCell ref="C415:C416"/>
    <mergeCell ref="D428:G428"/>
    <mergeCell ref="D430:G430"/>
    <mergeCell ref="D431:G431"/>
    <mergeCell ref="C432:C433"/>
    <mergeCell ref="C440:G440"/>
    <mergeCell ref="F402:G402"/>
    <mergeCell ref="D403:G403"/>
    <mergeCell ref="D404:G404"/>
    <mergeCell ref="D405:G405"/>
    <mergeCell ref="C406:C407"/>
    <mergeCell ref="C414:G414"/>
    <mergeCell ref="D377:G377"/>
    <mergeCell ref="D378:G378"/>
    <mergeCell ref="C379:C380"/>
    <mergeCell ref="C387:G387"/>
    <mergeCell ref="C388:C389"/>
    <mergeCell ref="D401:G401"/>
    <mergeCell ref="D351:G351"/>
    <mergeCell ref="D352:G352"/>
    <mergeCell ref="C353:C354"/>
    <mergeCell ref="C361:G361"/>
    <mergeCell ref="C362:C363"/>
    <mergeCell ref="D375:G375"/>
    <mergeCell ref="C312:C313"/>
    <mergeCell ref="D326:G326"/>
    <mergeCell ref="D327:G327"/>
    <mergeCell ref="C328:C329"/>
    <mergeCell ref="C336:G336"/>
    <mergeCell ref="C337:C338"/>
    <mergeCell ref="C286:G286"/>
    <mergeCell ref="C287:C288"/>
    <mergeCell ref="D301:G301"/>
    <mergeCell ref="D302:G302"/>
    <mergeCell ref="C303:C304"/>
    <mergeCell ref="C311:G311"/>
    <mergeCell ref="D273:G273"/>
    <mergeCell ref="F274:G274"/>
    <mergeCell ref="D275:G275"/>
    <mergeCell ref="D276:G276"/>
    <mergeCell ref="D277:G277"/>
    <mergeCell ref="C278:C279"/>
    <mergeCell ref="D247:G247"/>
    <mergeCell ref="C248:C249"/>
    <mergeCell ref="C256:G256"/>
    <mergeCell ref="C257:C258"/>
    <mergeCell ref="C271:G271"/>
    <mergeCell ref="C272:G272"/>
    <mergeCell ref="D221:G221"/>
    <mergeCell ref="C222:C223"/>
    <mergeCell ref="C230:G230"/>
    <mergeCell ref="C231:C232"/>
    <mergeCell ref="D244:G244"/>
    <mergeCell ref="D246:G246"/>
    <mergeCell ref="C190:G190"/>
    <mergeCell ref="C191:C192"/>
    <mergeCell ref="C216:G216"/>
    <mergeCell ref="C217:G217"/>
    <mergeCell ref="D218:G218"/>
    <mergeCell ref="D220:G220"/>
    <mergeCell ref="C153:G153"/>
    <mergeCell ref="C154:C155"/>
    <mergeCell ref="D179:F179"/>
    <mergeCell ref="D180:G180"/>
    <mergeCell ref="D181:G181"/>
    <mergeCell ref="C182:C183"/>
    <mergeCell ref="C116:G116"/>
    <mergeCell ref="C117:C118"/>
    <mergeCell ref="D142:F142"/>
    <mergeCell ref="D143:G143"/>
    <mergeCell ref="D144:G144"/>
    <mergeCell ref="C145:C146"/>
    <mergeCell ref="C79:G79"/>
    <mergeCell ref="C80:C81"/>
    <mergeCell ref="D105:F105"/>
    <mergeCell ref="D106:G106"/>
    <mergeCell ref="D107:G107"/>
    <mergeCell ref="C108:C109"/>
    <mergeCell ref="C42:G42"/>
    <mergeCell ref="C43:C44"/>
    <mergeCell ref="D68:F68"/>
    <mergeCell ref="D69:G69"/>
    <mergeCell ref="D70:G70"/>
    <mergeCell ref="C71:C72"/>
    <mergeCell ref="D32:G32"/>
    <mergeCell ref="D33:G33"/>
    <mergeCell ref="C34:C35"/>
    <mergeCell ref="C10:G10"/>
    <mergeCell ref="C11:G13"/>
    <mergeCell ref="D14:G14"/>
    <mergeCell ref="C15:C16"/>
    <mergeCell ref="D23:G23"/>
    <mergeCell ref="C24:G24"/>
    <mergeCell ref="A2:E2"/>
    <mergeCell ref="B4:H4"/>
    <mergeCell ref="C5:G5"/>
    <mergeCell ref="D7:G7"/>
    <mergeCell ref="D8:G8"/>
    <mergeCell ref="D9:G9"/>
    <mergeCell ref="C29:G29"/>
    <mergeCell ref="C30:G30"/>
    <mergeCell ref="D31:F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H391"/>
  <sheetViews>
    <sheetView topLeftCell="A378" workbookViewId="0">
      <selection activeCell="K21" sqref="K21"/>
    </sheetView>
  </sheetViews>
  <sheetFormatPr defaultRowHeight="15" x14ac:dyDescent="0.25"/>
  <cols>
    <col min="1" max="1" width="9.7109375" customWidth="1"/>
    <col min="2" max="2" width="28.28515625" customWidth="1"/>
    <col min="3" max="3" width="11.7109375" customWidth="1"/>
    <col min="4" max="4" width="12.85546875" customWidth="1"/>
    <col min="5" max="6" width="11.7109375" customWidth="1"/>
    <col min="7" max="7" width="8.7109375" customWidth="1"/>
  </cols>
  <sheetData>
    <row r="2" spans="1:7" ht="18" customHeight="1" x14ac:dyDescent="0.25">
      <c r="A2" s="612" t="s">
        <v>299</v>
      </c>
      <c r="B2" s="612"/>
      <c r="C2" s="612"/>
      <c r="D2" s="612"/>
      <c r="E2" s="612"/>
      <c r="F2" s="612"/>
      <c r="G2" s="612"/>
    </row>
    <row r="3" spans="1:7" ht="18" customHeight="1" x14ac:dyDescent="0.25">
      <c r="A3" s="135"/>
      <c r="B3" s="616" t="s">
        <v>137</v>
      </c>
      <c r="C3" s="616"/>
      <c r="D3" s="616"/>
      <c r="E3" s="616"/>
      <c r="F3" s="616"/>
      <c r="G3" s="135"/>
    </row>
    <row r="4" spans="1:7" ht="15.75" thickBot="1" x14ac:dyDescent="0.3"/>
    <row r="5" spans="1:7" ht="15.75" thickBot="1" x14ac:dyDescent="0.3">
      <c r="B5" s="5" t="s">
        <v>10</v>
      </c>
      <c r="C5" s="617" t="s">
        <v>300</v>
      </c>
      <c r="D5" s="617"/>
      <c r="E5" s="617"/>
      <c r="F5" s="617"/>
    </row>
    <row r="6" spans="1:7" ht="15.75" thickBot="1" x14ac:dyDescent="0.3">
      <c r="B6" s="5" t="s">
        <v>0</v>
      </c>
      <c r="C6" s="618" t="s">
        <v>301</v>
      </c>
      <c r="D6" s="619"/>
      <c r="E6" s="619"/>
      <c r="F6" s="620"/>
    </row>
    <row r="7" spans="1:7" ht="15.75" thickBot="1" x14ac:dyDescent="0.3">
      <c r="B7" s="5" t="s">
        <v>11</v>
      </c>
      <c r="C7" s="621" t="s">
        <v>130</v>
      </c>
      <c r="D7" s="622"/>
      <c r="E7" s="622"/>
      <c r="F7" s="623"/>
    </row>
    <row r="8" spans="1:7" ht="15.75" thickBot="1" x14ac:dyDescent="0.3">
      <c r="B8" s="613" t="s">
        <v>2</v>
      </c>
      <c r="C8" s="614"/>
      <c r="D8" s="614"/>
      <c r="E8" s="614"/>
      <c r="F8" s="615"/>
    </row>
    <row r="9" spans="1:7" ht="15.75" customHeight="1" x14ac:dyDescent="0.25">
      <c r="B9" s="1046" t="s">
        <v>302</v>
      </c>
      <c r="C9" s="1047"/>
      <c r="D9" s="1047"/>
      <c r="E9" s="1047"/>
      <c r="F9" s="1048"/>
    </row>
    <row r="10" spans="1:7" ht="16.5" customHeight="1" x14ac:dyDescent="0.25">
      <c r="B10" s="1049"/>
      <c r="C10" s="1050"/>
      <c r="D10" s="1050"/>
      <c r="E10" s="1050"/>
      <c r="F10" s="1051"/>
    </row>
    <row r="11" spans="1:7" ht="15.75" thickBot="1" x14ac:dyDescent="0.3">
      <c r="B11" s="1052"/>
      <c r="C11" s="1053"/>
      <c r="D11" s="1053"/>
      <c r="E11" s="1053"/>
      <c r="F11" s="1054"/>
    </row>
    <row r="12" spans="1:7" ht="49.5" customHeight="1" thickBot="1" x14ac:dyDescent="0.3">
      <c r="B12" s="11" t="s">
        <v>13</v>
      </c>
      <c r="C12" s="636" t="s">
        <v>303</v>
      </c>
      <c r="D12" s="1055"/>
      <c r="E12" s="1055"/>
      <c r="F12" s="1056"/>
    </row>
    <row r="13" spans="1:7" ht="23.25" customHeight="1" x14ac:dyDescent="0.25">
      <c r="B13" s="633" t="s">
        <v>15</v>
      </c>
      <c r="C13" s="12">
        <v>2020</v>
      </c>
      <c r="D13" s="12">
        <v>2021</v>
      </c>
      <c r="E13" s="12">
        <v>2022</v>
      </c>
      <c r="F13" s="12">
        <v>2023</v>
      </c>
    </row>
    <row r="14" spans="1:7" ht="15.75" thickBot="1" x14ac:dyDescent="0.3">
      <c r="B14" s="634"/>
      <c r="C14" s="14" t="s">
        <v>1</v>
      </c>
      <c r="D14" s="14" t="s">
        <v>16</v>
      </c>
      <c r="E14" s="14" t="s">
        <v>16</v>
      </c>
      <c r="F14" s="14" t="s">
        <v>16</v>
      </c>
    </row>
    <row r="15" spans="1:7" ht="15.75" thickBot="1" x14ac:dyDescent="0.3">
      <c r="B15" s="15" t="s">
        <v>304</v>
      </c>
      <c r="C15" s="215">
        <v>0.61</v>
      </c>
      <c r="D15" s="216">
        <v>0.62</v>
      </c>
      <c r="E15" s="216">
        <v>0.65</v>
      </c>
      <c r="F15" s="216">
        <v>0.68</v>
      </c>
    </row>
    <row r="16" spans="1:7" ht="23.25" thickBot="1" x14ac:dyDescent="0.3">
      <c r="B16" s="19" t="s">
        <v>305</v>
      </c>
      <c r="C16" s="216">
        <v>0.59</v>
      </c>
      <c r="D16" s="216">
        <v>0.61</v>
      </c>
      <c r="E16" s="216">
        <v>0.64</v>
      </c>
      <c r="F16" s="216">
        <v>0.67</v>
      </c>
    </row>
    <row r="17" spans="2:6" ht="23.25" thickBot="1" x14ac:dyDescent="0.3">
      <c r="B17" s="217" t="s">
        <v>306</v>
      </c>
      <c r="C17" s="218">
        <v>0</v>
      </c>
      <c r="D17" s="219">
        <v>2.4E-2</v>
      </c>
      <c r="E17" s="219">
        <v>0.13400000000000001</v>
      </c>
      <c r="F17" s="219">
        <v>0.161</v>
      </c>
    </row>
    <row r="18" spans="2:6" ht="24.75" customHeight="1" thickBot="1" x14ac:dyDescent="0.3">
      <c r="B18" s="21" t="s">
        <v>24</v>
      </c>
      <c r="C18" s="635" t="s">
        <v>307</v>
      </c>
      <c r="D18" s="636"/>
      <c r="E18" s="636"/>
      <c r="F18" s="637"/>
    </row>
    <row r="19" spans="2:6" ht="20.25" customHeight="1" thickBot="1" x14ac:dyDescent="0.3">
      <c r="B19" s="638" t="s">
        <v>26</v>
      </c>
      <c r="C19" s="639"/>
      <c r="D19" s="639"/>
      <c r="E19" s="639"/>
      <c r="F19" s="640"/>
    </row>
    <row r="20" spans="2:6" ht="15.75" thickBot="1" x14ac:dyDescent="0.3">
      <c r="B20" s="220"/>
      <c r="C20" s="221"/>
      <c r="D20" s="216" t="s">
        <v>308</v>
      </c>
      <c r="E20" s="216" t="s">
        <v>308</v>
      </c>
      <c r="F20" s="216" t="s">
        <v>308</v>
      </c>
    </row>
    <row r="21" spans="2:6" ht="24" customHeight="1" thickBot="1" x14ac:dyDescent="0.3">
      <c r="B21" s="222" t="s">
        <v>309</v>
      </c>
      <c r="C21" s="223">
        <v>26000</v>
      </c>
      <c r="D21" s="223">
        <v>8000</v>
      </c>
      <c r="E21" s="223">
        <v>20000</v>
      </c>
      <c r="F21" s="223">
        <v>20000</v>
      </c>
    </row>
    <row r="22" spans="2:6" ht="15.75" thickBot="1" x14ac:dyDescent="0.3">
      <c r="B22" s="662" t="s">
        <v>33</v>
      </c>
      <c r="C22" s="663"/>
      <c r="D22" s="663"/>
      <c r="E22" s="663"/>
      <c r="F22" s="664"/>
    </row>
    <row r="23" spans="2:6" ht="15.75" thickBot="1" x14ac:dyDescent="0.3">
      <c r="B23" s="665" t="s">
        <v>34</v>
      </c>
      <c r="C23" s="668"/>
      <c r="D23" s="668"/>
      <c r="E23" s="668"/>
      <c r="F23" s="667"/>
    </row>
    <row r="24" spans="2:6" ht="18.75" customHeight="1" thickBot="1" x14ac:dyDescent="0.3">
      <c r="B24" s="83" t="s">
        <v>35</v>
      </c>
      <c r="C24" s="776" t="s">
        <v>310</v>
      </c>
      <c r="D24" s="787"/>
      <c r="E24" s="787"/>
      <c r="F24" s="788"/>
    </row>
    <row r="25" spans="2:6" ht="73.5" customHeight="1" thickBot="1" x14ac:dyDescent="0.3">
      <c r="B25" s="19" t="s">
        <v>38</v>
      </c>
      <c r="C25" s="778" t="s">
        <v>311</v>
      </c>
      <c r="D25" s="779"/>
      <c r="E25" s="779"/>
      <c r="F25" s="650"/>
    </row>
    <row r="26" spans="2:6" ht="15.75" thickBot="1" x14ac:dyDescent="0.3">
      <c r="B26" s="19" t="s">
        <v>40</v>
      </c>
      <c r="C26" s="651" t="s">
        <v>312</v>
      </c>
      <c r="D26" s="652"/>
      <c r="E26" s="652"/>
      <c r="F26" s="653"/>
    </row>
    <row r="27" spans="2:6" ht="12.75" customHeight="1" x14ac:dyDescent="0.25">
      <c r="B27" s="633"/>
      <c r="C27" s="30">
        <v>2020</v>
      </c>
      <c r="D27" s="30">
        <v>2021</v>
      </c>
      <c r="E27" s="30">
        <v>2022</v>
      </c>
      <c r="F27" s="30">
        <v>2023</v>
      </c>
    </row>
    <row r="28" spans="2:6" ht="13.5" customHeight="1" thickBot="1" x14ac:dyDescent="0.3">
      <c r="B28" s="634"/>
      <c r="C28" s="32" t="s">
        <v>1</v>
      </c>
      <c r="D28" s="32" t="s">
        <v>16</v>
      </c>
      <c r="E28" s="32" t="s">
        <v>16</v>
      </c>
      <c r="F28" s="32" t="s">
        <v>16</v>
      </c>
    </row>
    <row r="29" spans="2:6" ht="15.75" thickBot="1" x14ac:dyDescent="0.3">
      <c r="B29" s="19" t="s">
        <v>42</v>
      </c>
      <c r="C29" s="33">
        <v>21600</v>
      </c>
      <c r="D29" s="33">
        <v>8000</v>
      </c>
      <c r="E29" s="33">
        <v>20000</v>
      </c>
      <c r="F29" s="33">
        <v>20000</v>
      </c>
    </row>
    <row r="30" spans="2:6" ht="15.75" thickBot="1" x14ac:dyDescent="0.3">
      <c r="B30" s="19" t="s">
        <v>43</v>
      </c>
      <c r="C30" s="33">
        <v>15000</v>
      </c>
      <c r="D30" s="33">
        <v>20000</v>
      </c>
      <c r="E30" s="33">
        <v>25000</v>
      </c>
      <c r="F30" s="33">
        <v>25000</v>
      </c>
    </row>
    <row r="31" spans="2:6" ht="15.75" thickBot="1" x14ac:dyDescent="0.3">
      <c r="B31" s="19" t="s">
        <v>44</v>
      </c>
      <c r="C31" s="157">
        <f>C30/C29</f>
        <v>0.69444444444444442</v>
      </c>
      <c r="D31" s="157">
        <f t="shared" ref="D31:F31" si="0">D30/D29</f>
        <v>2.5</v>
      </c>
      <c r="E31" s="157">
        <f t="shared" si="0"/>
        <v>1.25</v>
      </c>
      <c r="F31" s="157">
        <f t="shared" si="0"/>
        <v>1.25</v>
      </c>
    </row>
    <row r="32" spans="2:6" ht="15.75" thickBot="1" x14ac:dyDescent="0.3">
      <c r="B32" s="19" t="s">
        <v>45</v>
      </c>
      <c r="C32" s="133" t="s">
        <v>46</v>
      </c>
      <c r="D32" s="35">
        <f>D29/C29-1</f>
        <v>-0.62962962962962965</v>
      </c>
      <c r="E32" s="35">
        <f t="shared" ref="E32:F34" si="1">E29/D29-1</f>
        <v>1.5</v>
      </c>
      <c r="F32" s="35">
        <f t="shared" si="1"/>
        <v>0</v>
      </c>
    </row>
    <row r="33" spans="2:6" ht="15.75" thickBot="1" x14ac:dyDescent="0.3">
      <c r="B33" s="19" t="s">
        <v>47</v>
      </c>
      <c r="C33" s="133" t="s">
        <v>46</v>
      </c>
      <c r="D33" s="35">
        <f>D30/C30-1</f>
        <v>0.33333333333333326</v>
      </c>
      <c r="E33" s="35">
        <f t="shared" si="1"/>
        <v>0.25</v>
      </c>
      <c r="F33" s="35">
        <f t="shared" si="1"/>
        <v>0</v>
      </c>
    </row>
    <row r="34" spans="2:6" ht="15.75" thickBot="1" x14ac:dyDescent="0.3">
      <c r="B34" s="19" t="s">
        <v>48</v>
      </c>
      <c r="C34" s="133" t="s">
        <v>46</v>
      </c>
      <c r="D34" s="35">
        <f>D31/C31-1</f>
        <v>2.6</v>
      </c>
      <c r="E34" s="35">
        <f t="shared" si="1"/>
        <v>-0.5</v>
      </c>
      <c r="F34" s="35">
        <f t="shared" si="1"/>
        <v>0</v>
      </c>
    </row>
    <row r="35" spans="2:6" ht="15.75" thickBot="1" x14ac:dyDescent="0.3">
      <c r="B35" s="624" t="s">
        <v>49</v>
      </c>
      <c r="C35" s="625"/>
      <c r="D35" s="625"/>
      <c r="E35" s="625"/>
      <c r="F35" s="626"/>
    </row>
    <row r="36" spans="2:6" ht="12.75" customHeight="1" x14ac:dyDescent="0.25">
      <c r="B36" s="633"/>
      <c r="C36" s="12">
        <v>2020</v>
      </c>
      <c r="D36" s="12">
        <v>2021</v>
      </c>
      <c r="E36" s="12">
        <v>2022</v>
      </c>
      <c r="F36" s="12">
        <v>2023</v>
      </c>
    </row>
    <row r="37" spans="2:6" ht="12.75" customHeight="1" thickBot="1" x14ac:dyDescent="0.3">
      <c r="B37" s="634"/>
      <c r="C37" s="32" t="s">
        <v>1</v>
      </c>
      <c r="D37" s="32" t="s">
        <v>16</v>
      </c>
      <c r="E37" s="32" t="s">
        <v>16</v>
      </c>
      <c r="F37" s="32" t="s">
        <v>16</v>
      </c>
    </row>
    <row r="38" spans="2:6" ht="15.75" thickBot="1" x14ac:dyDescent="0.3">
      <c r="B38" s="37" t="s">
        <v>50</v>
      </c>
      <c r="C38" s="58">
        <v>0</v>
      </c>
      <c r="D38" s="58">
        <v>0</v>
      </c>
      <c r="E38" s="58">
        <v>0</v>
      </c>
      <c r="F38" s="58">
        <v>0</v>
      </c>
    </row>
    <row r="39" spans="2:6" ht="15.75" thickBot="1" x14ac:dyDescent="0.3">
      <c r="B39" s="38" t="s">
        <v>51</v>
      </c>
      <c r="C39" s="57"/>
      <c r="D39" s="224"/>
      <c r="E39" s="224"/>
      <c r="F39" s="224"/>
    </row>
    <row r="40" spans="2:6" ht="15.75" thickBot="1" x14ac:dyDescent="0.3">
      <c r="B40" s="38" t="s">
        <v>52</v>
      </c>
      <c r="C40" s="57"/>
      <c r="D40" s="225"/>
      <c r="E40" s="225"/>
      <c r="F40" s="225"/>
    </row>
    <row r="41" spans="2:6" ht="24.75" thickBot="1" x14ac:dyDescent="0.3">
      <c r="B41" s="37" t="s">
        <v>53</v>
      </c>
      <c r="C41" s="58">
        <v>0</v>
      </c>
      <c r="D41" s="58">
        <v>0</v>
      </c>
      <c r="E41" s="58">
        <v>0</v>
      </c>
      <c r="F41" s="58">
        <v>0</v>
      </c>
    </row>
    <row r="42" spans="2:6" ht="15.75" thickBot="1" x14ac:dyDescent="0.3">
      <c r="B42" s="38" t="s">
        <v>51</v>
      </c>
      <c r="C42" s="57"/>
      <c r="D42" s="58"/>
      <c r="E42" s="58"/>
      <c r="F42" s="58"/>
    </row>
    <row r="43" spans="2:6" ht="15.75" thickBot="1" x14ac:dyDescent="0.3">
      <c r="B43" s="38" t="s">
        <v>52</v>
      </c>
      <c r="C43" s="57"/>
      <c r="D43" s="58"/>
      <c r="E43" s="58"/>
      <c r="F43" s="58"/>
    </row>
    <row r="44" spans="2:6" ht="15.75" thickBot="1" x14ac:dyDescent="0.3">
      <c r="B44" s="37" t="s">
        <v>54</v>
      </c>
      <c r="C44" s="33">
        <v>15000</v>
      </c>
      <c r="D44" s="33">
        <v>20000</v>
      </c>
      <c r="E44" s="33">
        <v>25000</v>
      </c>
      <c r="F44" s="33">
        <v>25000</v>
      </c>
    </row>
    <row r="45" spans="2:6" ht="15.75" thickBot="1" x14ac:dyDescent="0.3">
      <c r="B45" s="38" t="s">
        <v>51</v>
      </c>
      <c r="C45" s="57"/>
      <c r="D45" s="58"/>
      <c r="E45" s="58"/>
      <c r="F45" s="58"/>
    </row>
    <row r="46" spans="2:6" ht="15.75" thickBot="1" x14ac:dyDescent="0.3">
      <c r="B46" s="38" t="s">
        <v>52</v>
      </c>
      <c r="C46" s="57"/>
      <c r="D46" s="58"/>
      <c r="E46" s="58"/>
      <c r="F46" s="58"/>
    </row>
    <row r="47" spans="2:6" ht="15.75" thickBot="1" x14ac:dyDescent="0.3">
      <c r="B47" s="37" t="s">
        <v>55</v>
      </c>
      <c r="C47" s="57"/>
      <c r="D47" s="58"/>
      <c r="E47" s="58"/>
      <c r="F47" s="58"/>
    </row>
    <row r="48" spans="2:6" ht="15.75" thickBot="1" x14ac:dyDescent="0.3">
      <c r="B48" s="38" t="s">
        <v>51</v>
      </c>
      <c r="C48" s="57"/>
      <c r="D48" s="58"/>
      <c r="E48" s="58"/>
      <c r="F48" s="58"/>
    </row>
    <row r="49" spans="2:8" ht="15.75" thickBot="1" x14ac:dyDescent="0.3">
      <c r="B49" s="38" t="s">
        <v>52</v>
      </c>
      <c r="C49" s="57"/>
      <c r="D49" s="58"/>
      <c r="E49" s="58"/>
      <c r="F49" s="58"/>
    </row>
    <row r="50" spans="2:8" ht="15.75" thickBot="1" x14ac:dyDescent="0.3">
      <c r="B50" s="37" t="s">
        <v>56</v>
      </c>
      <c r="C50" s="57"/>
      <c r="D50" s="58"/>
      <c r="E50" s="58"/>
      <c r="F50" s="58"/>
    </row>
    <row r="51" spans="2:8" ht="15.75" thickBot="1" x14ac:dyDescent="0.3">
      <c r="B51" s="38" t="s">
        <v>51</v>
      </c>
      <c r="C51" s="57"/>
      <c r="D51" s="58"/>
      <c r="E51" s="58"/>
      <c r="F51" s="58"/>
    </row>
    <row r="52" spans="2:8" ht="15.75" thickBot="1" x14ac:dyDescent="0.3">
      <c r="B52" s="38" t="s">
        <v>52</v>
      </c>
      <c r="C52" s="57"/>
      <c r="D52" s="58"/>
      <c r="E52" s="58"/>
      <c r="F52" s="58"/>
    </row>
    <row r="53" spans="2:8" ht="15.75" thickBot="1" x14ac:dyDescent="0.3">
      <c r="B53" s="37" t="s">
        <v>57</v>
      </c>
      <c r="C53" s="57"/>
      <c r="D53" s="58"/>
      <c r="E53" s="58"/>
      <c r="F53" s="58"/>
    </row>
    <row r="54" spans="2:8" ht="15.75" thickBot="1" x14ac:dyDescent="0.3">
      <c r="B54" s="38" t="s">
        <v>51</v>
      </c>
      <c r="C54" s="57"/>
      <c r="D54" s="58"/>
      <c r="E54" s="58"/>
      <c r="F54" s="58"/>
    </row>
    <row r="55" spans="2:8" ht="15.75" thickBot="1" x14ac:dyDescent="0.3">
      <c r="B55" s="38" t="s">
        <v>52</v>
      </c>
      <c r="C55" s="57"/>
      <c r="D55" s="58"/>
      <c r="E55" s="58"/>
      <c r="F55" s="58"/>
    </row>
    <row r="56" spans="2:8" ht="24.75" thickBot="1" x14ac:dyDescent="0.3">
      <c r="B56" s="37" t="s">
        <v>58</v>
      </c>
      <c r="C56" s="57">
        <v>0</v>
      </c>
      <c r="D56" s="58">
        <v>0</v>
      </c>
      <c r="E56" s="58">
        <f>D56*1.03*0.99</f>
        <v>0</v>
      </c>
      <c r="F56" s="58">
        <f>E56*1.03*0.99</f>
        <v>0</v>
      </c>
    </row>
    <row r="57" spans="2:8" ht="15.75" thickBot="1" x14ac:dyDescent="0.3">
      <c r="B57" s="38" t="s">
        <v>51</v>
      </c>
      <c r="C57" s="57"/>
      <c r="D57" s="226"/>
      <c r="E57" s="226"/>
      <c r="F57" s="226"/>
      <c r="H57" s="227"/>
    </row>
    <row r="58" spans="2:8" ht="15.75" thickBot="1" x14ac:dyDescent="0.3">
      <c r="B58" s="38" t="s">
        <v>52</v>
      </c>
      <c r="C58" s="57"/>
      <c r="D58" s="228"/>
      <c r="E58" s="226"/>
      <c r="F58" s="226"/>
    </row>
    <row r="59" spans="2:8" ht="15.75" thickBot="1" x14ac:dyDescent="0.3">
      <c r="B59" s="49" t="s">
        <v>59</v>
      </c>
      <c r="C59" s="57">
        <f>C56+C53+C50+C47+C44+C41+C38</f>
        <v>15000</v>
      </c>
      <c r="D59" s="57">
        <f t="shared" ref="D59:F59" si="2">D56+D53+D50+D47+D44+D41+D38</f>
        <v>20000</v>
      </c>
      <c r="E59" s="57">
        <f t="shared" si="2"/>
        <v>25000</v>
      </c>
      <c r="F59" s="57">
        <f t="shared" si="2"/>
        <v>25000</v>
      </c>
    </row>
    <row r="60" spans="2:8" ht="13.5" customHeight="1" thickBot="1" x14ac:dyDescent="0.3">
      <c r="B60" s="50" t="s">
        <v>60</v>
      </c>
      <c r="C60" s="52">
        <f>IF(C59-C30=0,0,"Error")</f>
        <v>0</v>
      </c>
      <c r="D60" s="52">
        <f>IF(D59-D30=0,0,"Error")</f>
        <v>0</v>
      </c>
      <c r="E60" s="52">
        <f>IF(E59-E30=0,0,"Error")</f>
        <v>0</v>
      </c>
      <c r="F60" s="52">
        <f>IF(F59-F30=0,0,"Error")</f>
        <v>0</v>
      </c>
    </row>
    <row r="61" spans="2:8" ht="15.75" hidden="1" thickBot="1" x14ac:dyDescent="0.3">
      <c r="B61" s="229" t="s">
        <v>313</v>
      </c>
      <c r="C61" s="786"/>
      <c r="D61" s="787"/>
      <c r="E61" s="787"/>
      <c r="F61" s="788"/>
    </row>
    <row r="62" spans="2:8" ht="26.25" hidden="1" customHeight="1" x14ac:dyDescent="0.25">
      <c r="B62" s="19" t="s">
        <v>38</v>
      </c>
      <c r="C62" s="638"/>
      <c r="D62" s="639"/>
      <c r="E62" s="639"/>
      <c r="F62" s="640"/>
    </row>
    <row r="63" spans="2:8" ht="15.75" hidden="1" thickBot="1" x14ac:dyDescent="0.3">
      <c r="B63" s="19" t="s">
        <v>40</v>
      </c>
      <c r="C63" s="651"/>
      <c r="D63" s="652"/>
      <c r="E63" s="652"/>
      <c r="F63" s="653"/>
    </row>
    <row r="64" spans="2:8" ht="12.75" hidden="1" customHeight="1" x14ac:dyDescent="0.25">
      <c r="B64" s="633"/>
      <c r="C64" s="30">
        <v>2019</v>
      </c>
      <c r="D64" s="30">
        <v>2020</v>
      </c>
      <c r="E64" s="30">
        <v>2021</v>
      </c>
      <c r="F64" s="30">
        <v>2022</v>
      </c>
    </row>
    <row r="65" spans="2:6" ht="9" hidden="1" customHeight="1" x14ac:dyDescent="0.25">
      <c r="B65" s="634"/>
      <c r="C65" s="32" t="s">
        <v>1</v>
      </c>
      <c r="D65" s="32" t="s">
        <v>16</v>
      </c>
      <c r="E65" s="32" t="s">
        <v>16</v>
      </c>
      <c r="F65" s="32" t="s">
        <v>16</v>
      </c>
    </row>
    <row r="66" spans="2:6" ht="15.75" hidden="1" thickBot="1" x14ac:dyDescent="0.3">
      <c r="B66" s="19" t="s">
        <v>42</v>
      </c>
      <c r="C66" s="19"/>
      <c r="D66" s="19"/>
      <c r="E66" s="19"/>
      <c r="F66" s="19"/>
    </row>
    <row r="67" spans="2:6" ht="15.75" hidden="1" thickBot="1" x14ac:dyDescent="0.3">
      <c r="B67" s="19" t="s">
        <v>43</v>
      </c>
      <c r="C67" s="33">
        <f>C96</f>
        <v>0</v>
      </c>
      <c r="D67" s="33">
        <f t="shared" ref="D67:F67" si="3">D96</f>
        <v>0</v>
      </c>
      <c r="E67" s="33">
        <f t="shared" si="3"/>
        <v>0</v>
      </c>
      <c r="F67" s="33">
        <f t="shared" si="3"/>
        <v>0</v>
      </c>
    </row>
    <row r="68" spans="2:6" ht="15.75" hidden="1" thickBot="1" x14ac:dyDescent="0.3">
      <c r="B68" s="19" t="s">
        <v>44</v>
      </c>
      <c r="C68" s="33" t="e">
        <f>C67/C66</f>
        <v>#DIV/0!</v>
      </c>
      <c r="D68" s="33" t="e">
        <f>D67/D66</f>
        <v>#DIV/0!</v>
      </c>
      <c r="E68" s="33" t="e">
        <f>E67/E66</f>
        <v>#DIV/0!</v>
      </c>
      <c r="F68" s="33" t="e">
        <f>F67/F66</f>
        <v>#DIV/0!</v>
      </c>
    </row>
    <row r="69" spans="2:6" ht="15.75" hidden="1" thickBot="1" x14ac:dyDescent="0.3">
      <c r="B69" s="19" t="s">
        <v>45</v>
      </c>
      <c r="C69" s="133"/>
      <c r="D69" s="35" t="e">
        <f>D66/C66-1</f>
        <v>#DIV/0!</v>
      </c>
      <c r="E69" s="35" t="e">
        <f>E66/D66-1</f>
        <v>#DIV/0!</v>
      </c>
      <c r="F69" s="35" t="e">
        <f>F66/E66-1</f>
        <v>#DIV/0!</v>
      </c>
    </row>
    <row r="70" spans="2:6" ht="15.75" hidden="1" thickBot="1" x14ac:dyDescent="0.3">
      <c r="B70" s="19" t="s">
        <v>47</v>
      </c>
      <c r="C70" s="133"/>
      <c r="D70" s="35" t="e">
        <f>D67/C67-1</f>
        <v>#DIV/0!</v>
      </c>
      <c r="E70" s="35" t="e">
        <f t="shared" ref="E70:F71" si="4">E67/D67-1</f>
        <v>#DIV/0!</v>
      </c>
      <c r="F70" s="35" t="e">
        <f t="shared" si="4"/>
        <v>#DIV/0!</v>
      </c>
    </row>
    <row r="71" spans="2:6" ht="15.75" hidden="1" thickBot="1" x14ac:dyDescent="0.3">
      <c r="B71" s="19" t="s">
        <v>48</v>
      </c>
      <c r="C71" s="133"/>
      <c r="D71" s="35" t="e">
        <f>D68/C68-1</f>
        <v>#DIV/0!</v>
      </c>
      <c r="E71" s="35" t="e">
        <f t="shared" si="4"/>
        <v>#DIV/0!</v>
      </c>
      <c r="F71" s="35" t="e">
        <f t="shared" si="4"/>
        <v>#DIV/0!</v>
      </c>
    </row>
    <row r="72" spans="2:6" ht="24.75" hidden="1" customHeight="1" x14ac:dyDescent="0.25">
      <c r="B72" s="624" t="s">
        <v>314</v>
      </c>
      <c r="C72" s="625"/>
      <c r="D72" s="625"/>
      <c r="E72" s="625"/>
      <c r="F72" s="626"/>
    </row>
    <row r="73" spans="2:6" ht="12.75" hidden="1" customHeight="1" x14ac:dyDescent="0.25">
      <c r="B73" s="633"/>
      <c r="C73" s="30">
        <v>2019</v>
      </c>
      <c r="D73" s="30">
        <v>2020</v>
      </c>
      <c r="E73" s="30">
        <v>2021</v>
      </c>
      <c r="F73" s="30">
        <v>2022</v>
      </c>
    </row>
    <row r="74" spans="2:6" ht="12.75" hidden="1" customHeight="1" x14ac:dyDescent="0.25">
      <c r="B74" s="634"/>
      <c r="C74" s="32" t="s">
        <v>1</v>
      </c>
      <c r="D74" s="32" t="s">
        <v>16</v>
      </c>
      <c r="E74" s="32" t="s">
        <v>16</v>
      </c>
      <c r="F74" s="32" t="s">
        <v>16</v>
      </c>
    </row>
    <row r="75" spans="2:6" ht="24.75" hidden="1" customHeight="1" x14ac:dyDescent="0.25">
      <c r="B75" s="37" t="s">
        <v>50</v>
      </c>
      <c r="C75" s="58"/>
      <c r="D75" s="58"/>
      <c r="E75" s="58"/>
      <c r="F75" s="58"/>
    </row>
    <row r="76" spans="2:6" ht="38.25" hidden="1" customHeight="1" x14ac:dyDescent="0.25">
      <c r="B76" s="38" t="s">
        <v>51</v>
      </c>
      <c r="C76" s="57"/>
      <c r="D76" s="225"/>
      <c r="E76" s="225"/>
      <c r="F76" s="225"/>
    </row>
    <row r="77" spans="2:6" ht="24.75" hidden="1" customHeight="1" x14ac:dyDescent="0.25">
      <c r="B77" s="38" t="s">
        <v>52</v>
      </c>
      <c r="C77" s="57"/>
      <c r="D77" s="225"/>
      <c r="E77" s="225"/>
      <c r="F77" s="225"/>
    </row>
    <row r="78" spans="2:6" ht="24.75" hidden="1" customHeight="1" x14ac:dyDescent="0.25">
      <c r="B78" s="37" t="s">
        <v>53</v>
      </c>
      <c r="C78" s="58"/>
      <c r="D78" s="58"/>
      <c r="E78" s="58"/>
      <c r="F78" s="58"/>
    </row>
    <row r="79" spans="2:6" ht="15.75" hidden="1" thickBot="1" x14ac:dyDescent="0.3">
      <c r="B79" s="38" t="s">
        <v>51</v>
      </c>
      <c r="C79" s="57"/>
      <c r="D79" s="58"/>
      <c r="E79" s="58"/>
      <c r="F79" s="58"/>
    </row>
    <row r="80" spans="2:6" ht="15.75" hidden="1" thickBot="1" x14ac:dyDescent="0.3">
      <c r="B80" s="38" t="s">
        <v>52</v>
      </c>
      <c r="C80" s="57"/>
      <c r="D80" s="58"/>
      <c r="E80" s="58"/>
      <c r="F80" s="58"/>
    </row>
    <row r="81" spans="2:6" ht="24.75" hidden="1" customHeight="1" x14ac:dyDescent="0.25">
      <c r="B81" s="37" t="s">
        <v>54</v>
      </c>
      <c r="C81" s="57">
        <v>0</v>
      </c>
      <c r="D81" s="58">
        <v>0</v>
      </c>
      <c r="E81" s="58">
        <v>0</v>
      </c>
      <c r="F81" s="58">
        <v>0</v>
      </c>
    </row>
    <row r="82" spans="2:6" ht="15.75" hidden="1" thickBot="1" x14ac:dyDescent="0.3">
      <c r="B82" s="38" t="s">
        <v>51</v>
      </c>
      <c r="C82" s="57"/>
      <c r="D82" s="58"/>
      <c r="E82" s="58"/>
      <c r="F82" s="58"/>
    </row>
    <row r="83" spans="2:6" ht="15.75" hidden="1" thickBot="1" x14ac:dyDescent="0.3">
      <c r="B83" s="38" t="s">
        <v>52</v>
      </c>
      <c r="C83" s="57"/>
      <c r="D83" s="58"/>
      <c r="E83" s="58"/>
      <c r="F83" s="58"/>
    </row>
    <row r="84" spans="2:6" ht="13.5" hidden="1" customHeight="1" x14ac:dyDescent="0.25">
      <c r="B84" s="37" t="s">
        <v>55</v>
      </c>
      <c r="C84" s="57"/>
      <c r="D84" s="58"/>
      <c r="E84" s="58"/>
      <c r="F84" s="58"/>
    </row>
    <row r="85" spans="2:6" ht="15.75" hidden="1" thickBot="1" x14ac:dyDescent="0.3">
      <c r="B85" s="38" t="s">
        <v>51</v>
      </c>
      <c r="C85" s="57"/>
      <c r="D85" s="58"/>
      <c r="E85" s="58"/>
      <c r="F85" s="58"/>
    </row>
    <row r="86" spans="2:6" ht="15.75" hidden="1" thickBot="1" x14ac:dyDescent="0.3">
      <c r="B86" s="38" t="s">
        <v>52</v>
      </c>
      <c r="C86" s="57"/>
      <c r="D86" s="58"/>
      <c r="E86" s="58"/>
      <c r="F86" s="58"/>
    </row>
    <row r="87" spans="2:6" ht="15.75" hidden="1" thickBot="1" x14ac:dyDescent="0.3">
      <c r="B87" s="37" t="s">
        <v>56</v>
      </c>
      <c r="C87" s="57"/>
      <c r="D87" s="58"/>
      <c r="E87" s="58"/>
      <c r="F87" s="58"/>
    </row>
    <row r="88" spans="2:6" ht="15.75" hidden="1" thickBot="1" x14ac:dyDescent="0.3">
      <c r="B88" s="38" t="s">
        <v>51</v>
      </c>
      <c r="C88" s="57"/>
      <c r="D88" s="58"/>
      <c r="E88" s="58"/>
      <c r="F88" s="58"/>
    </row>
    <row r="89" spans="2:6" ht="15.75" hidden="1" thickBot="1" x14ac:dyDescent="0.3">
      <c r="B89" s="38" t="s">
        <v>52</v>
      </c>
      <c r="C89" s="57"/>
      <c r="D89" s="58"/>
      <c r="E89" s="58"/>
      <c r="F89" s="58"/>
    </row>
    <row r="90" spans="2:6" ht="15.75" hidden="1" thickBot="1" x14ac:dyDescent="0.3">
      <c r="B90" s="37" t="s">
        <v>57</v>
      </c>
      <c r="C90" s="57"/>
      <c r="D90" s="58"/>
      <c r="E90" s="58"/>
      <c r="F90" s="58"/>
    </row>
    <row r="91" spans="2:6" ht="15.75" hidden="1" thickBot="1" x14ac:dyDescent="0.3">
      <c r="B91" s="38" t="s">
        <v>51</v>
      </c>
      <c r="C91" s="57"/>
      <c r="D91" s="58"/>
      <c r="E91" s="58"/>
      <c r="F91" s="58"/>
    </row>
    <row r="92" spans="2:6" ht="15.75" hidden="1" thickBot="1" x14ac:dyDescent="0.3">
      <c r="B92" s="38" t="s">
        <v>52</v>
      </c>
      <c r="C92" s="57"/>
      <c r="D92" s="58"/>
      <c r="E92" s="58"/>
      <c r="F92" s="58"/>
    </row>
    <row r="93" spans="2:6" ht="24.75" hidden="1" thickBot="1" x14ac:dyDescent="0.3">
      <c r="B93" s="37" t="s">
        <v>58</v>
      </c>
      <c r="C93" s="57"/>
      <c r="D93" s="58"/>
      <c r="E93" s="58"/>
      <c r="F93" s="58"/>
    </row>
    <row r="94" spans="2:6" ht="15.75" hidden="1" thickBot="1" x14ac:dyDescent="0.3">
      <c r="B94" s="38" t="s">
        <v>51</v>
      </c>
      <c r="C94" s="57"/>
      <c r="D94" s="58"/>
      <c r="E94" s="58"/>
      <c r="F94" s="58"/>
    </row>
    <row r="95" spans="2:6" ht="14.25" hidden="1" customHeight="1" x14ac:dyDescent="0.25">
      <c r="B95" s="38" t="s">
        <v>52</v>
      </c>
      <c r="C95" s="57"/>
      <c r="D95" s="58"/>
      <c r="E95" s="58"/>
      <c r="F95" s="58"/>
    </row>
    <row r="96" spans="2:6" ht="15.75" hidden="1" thickBot="1" x14ac:dyDescent="0.3">
      <c r="B96" s="59" t="s">
        <v>315</v>
      </c>
      <c r="C96" s="57">
        <f>C93+C90+C87+C84+C81+C78+C75</f>
        <v>0</v>
      </c>
      <c r="D96" s="57">
        <f t="shared" ref="D96:F96" si="5">D93+D90+D87+D84+D81+D78+D75</f>
        <v>0</v>
      </c>
      <c r="E96" s="57">
        <f t="shared" si="5"/>
        <v>0</v>
      </c>
      <c r="F96" s="57">
        <f t="shared" si="5"/>
        <v>0</v>
      </c>
    </row>
    <row r="97" spans="2:6" ht="17.25" hidden="1" customHeight="1" x14ac:dyDescent="0.25">
      <c r="B97" s="50" t="s">
        <v>60</v>
      </c>
      <c r="C97" s="52">
        <f>IF(C96-C67=0,0,"Error")</f>
        <v>0</v>
      </c>
      <c r="D97" s="52">
        <f>IF(D96-D67=0,0,"Error")</f>
        <v>0</v>
      </c>
      <c r="E97" s="52">
        <f>IF(E96-E67=0,0,"Error")</f>
        <v>0</v>
      </c>
      <c r="F97" s="52">
        <f>IF(F96-F67=0,0,"Error")</f>
        <v>0</v>
      </c>
    </row>
    <row r="98" spans="2:6" ht="15.75" hidden="1" thickBot="1" x14ac:dyDescent="0.3">
      <c r="B98" s="229" t="s">
        <v>316</v>
      </c>
      <c r="C98" s="786"/>
      <c r="D98" s="787"/>
      <c r="E98" s="787"/>
      <c r="F98" s="788"/>
    </row>
    <row r="99" spans="2:6" ht="26.25" hidden="1" customHeight="1" x14ac:dyDescent="0.25">
      <c r="B99" s="19" t="s">
        <v>38</v>
      </c>
      <c r="C99" s="638"/>
      <c r="D99" s="639"/>
      <c r="E99" s="639"/>
      <c r="F99" s="640"/>
    </row>
    <row r="100" spans="2:6" ht="15.75" hidden="1" thickBot="1" x14ac:dyDescent="0.3">
      <c r="B100" s="19" t="s">
        <v>40</v>
      </c>
      <c r="C100" s="651"/>
      <c r="D100" s="652"/>
      <c r="E100" s="652"/>
      <c r="F100" s="653"/>
    </row>
    <row r="101" spans="2:6" ht="12.75" hidden="1" customHeight="1" x14ac:dyDescent="0.25">
      <c r="B101" s="633"/>
      <c r="C101" s="30">
        <v>2019</v>
      </c>
      <c r="D101" s="30">
        <v>2020</v>
      </c>
      <c r="E101" s="30">
        <v>2021</v>
      </c>
      <c r="F101" s="30">
        <v>2022</v>
      </c>
    </row>
    <row r="102" spans="2:6" ht="15.75" hidden="1" customHeight="1" x14ac:dyDescent="0.25">
      <c r="B102" s="634"/>
      <c r="C102" s="32" t="s">
        <v>1</v>
      </c>
      <c r="D102" s="32" t="s">
        <v>16</v>
      </c>
      <c r="E102" s="32" t="s">
        <v>16</v>
      </c>
      <c r="F102" s="32" t="s">
        <v>16</v>
      </c>
    </row>
    <row r="103" spans="2:6" ht="15.75" hidden="1" thickBot="1" x14ac:dyDescent="0.3">
      <c r="B103" s="19" t="s">
        <v>42</v>
      </c>
      <c r="C103" s="146"/>
      <c r="D103" s="146"/>
      <c r="E103" s="146"/>
      <c r="F103" s="146"/>
    </row>
    <row r="104" spans="2:6" ht="15.75" hidden="1" thickBot="1" x14ac:dyDescent="0.3">
      <c r="B104" s="19" t="s">
        <v>43</v>
      </c>
      <c r="C104" s="33">
        <f>C133</f>
        <v>0</v>
      </c>
      <c r="D104" s="33">
        <f t="shared" ref="D104:F104" si="6">D133</f>
        <v>0</v>
      </c>
      <c r="E104" s="33">
        <f t="shared" si="6"/>
        <v>0</v>
      </c>
      <c r="F104" s="33">
        <f t="shared" si="6"/>
        <v>0</v>
      </c>
    </row>
    <row r="105" spans="2:6" ht="15.75" hidden="1" thickBot="1" x14ac:dyDescent="0.3">
      <c r="B105" s="19" t="s">
        <v>44</v>
      </c>
      <c r="C105" s="33" t="e">
        <f>C104/C103</f>
        <v>#DIV/0!</v>
      </c>
      <c r="D105" s="33" t="e">
        <f>D104/D103</f>
        <v>#DIV/0!</v>
      </c>
      <c r="E105" s="33" t="e">
        <f>E104/E103</f>
        <v>#DIV/0!</v>
      </c>
      <c r="F105" s="33" t="e">
        <f>F104/F103</f>
        <v>#DIV/0!</v>
      </c>
    </row>
    <row r="106" spans="2:6" ht="15.75" hidden="1" thickBot="1" x14ac:dyDescent="0.3">
      <c r="B106" s="19" t="s">
        <v>45</v>
      </c>
      <c r="C106" s="133"/>
      <c r="D106" s="35" t="e">
        <f>D103/C103-1</f>
        <v>#DIV/0!</v>
      </c>
      <c r="E106" s="35" t="e">
        <f>E103/D103-1</f>
        <v>#DIV/0!</v>
      </c>
      <c r="F106" s="35" t="e">
        <f>F103/E103-1</f>
        <v>#DIV/0!</v>
      </c>
    </row>
    <row r="107" spans="2:6" ht="15.75" hidden="1" thickBot="1" x14ac:dyDescent="0.3">
      <c r="B107" s="19" t="s">
        <v>47</v>
      </c>
      <c r="C107" s="133"/>
      <c r="D107" s="35" t="e">
        <f>D104/C104-1</f>
        <v>#DIV/0!</v>
      </c>
      <c r="E107" s="35" t="e">
        <f t="shared" ref="E107:F108" si="7">E104/D104-1</f>
        <v>#DIV/0!</v>
      </c>
      <c r="F107" s="35" t="e">
        <f t="shared" si="7"/>
        <v>#DIV/0!</v>
      </c>
    </row>
    <row r="108" spans="2:6" ht="15.75" hidden="1" thickBot="1" x14ac:dyDescent="0.3">
      <c r="B108" s="19" t="s">
        <v>48</v>
      </c>
      <c r="C108" s="133"/>
      <c r="D108" s="35" t="e">
        <f>D105/C105-1</f>
        <v>#DIV/0!</v>
      </c>
      <c r="E108" s="35" t="e">
        <f t="shared" si="7"/>
        <v>#DIV/0!</v>
      </c>
      <c r="F108" s="35" t="e">
        <f t="shared" si="7"/>
        <v>#DIV/0!</v>
      </c>
    </row>
    <row r="109" spans="2:6" ht="24" hidden="1" customHeight="1" x14ac:dyDescent="0.25">
      <c r="B109" s="624" t="s">
        <v>314</v>
      </c>
      <c r="C109" s="625"/>
      <c r="D109" s="625"/>
      <c r="E109" s="625"/>
      <c r="F109" s="626"/>
    </row>
    <row r="110" spans="2:6" ht="12.75" hidden="1" customHeight="1" x14ac:dyDescent="0.25">
      <c r="B110" s="633"/>
      <c r="C110" s="30">
        <v>2019</v>
      </c>
      <c r="D110" s="30">
        <v>2020</v>
      </c>
      <c r="E110" s="30">
        <v>2021</v>
      </c>
      <c r="F110" s="30">
        <v>2022</v>
      </c>
    </row>
    <row r="111" spans="2:6" ht="13.5" hidden="1" customHeight="1" x14ac:dyDescent="0.25">
      <c r="B111" s="634"/>
      <c r="C111" s="32" t="s">
        <v>1</v>
      </c>
      <c r="D111" s="32" t="s">
        <v>16</v>
      </c>
      <c r="E111" s="32" t="s">
        <v>16</v>
      </c>
      <c r="F111" s="32" t="s">
        <v>16</v>
      </c>
    </row>
    <row r="112" spans="2:6" ht="24.75" hidden="1" customHeight="1" x14ac:dyDescent="0.25">
      <c r="B112" s="37" t="s">
        <v>50</v>
      </c>
      <c r="C112" s="58"/>
      <c r="D112" s="58"/>
      <c r="E112" s="58"/>
      <c r="F112" s="58"/>
    </row>
    <row r="113" spans="2:6" ht="15.75" hidden="1" thickBot="1" x14ac:dyDescent="0.3">
      <c r="B113" s="38" t="s">
        <v>51</v>
      </c>
      <c r="C113" s="57"/>
      <c r="D113" s="225"/>
      <c r="E113" s="225"/>
      <c r="F113" s="225"/>
    </row>
    <row r="114" spans="2:6" ht="15.75" hidden="1" thickBot="1" x14ac:dyDescent="0.3">
      <c r="B114" s="38" t="s">
        <v>52</v>
      </c>
      <c r="C114" s="57"/>
      <c r="D114" s="225"/>
      <c r="E114" s="225"/>
      <c r="F114" s="225"/>
    </row>
    <row r="115" spans="2:6" ht="24.75" hidden="1" customHeight="1" x14ac:dyDescent="0.25">
      <c r="B115" s="37" t="s">
        <v>53</v>
      </c>
      <c r="C115" s="58"/>
      <c r="D115" s="58"/>
      <c r="E115" s="58"/>
      <c r="F115" s="58"/>
    </row>
    <row r="116" spans="2:6" ht="15.75" hidden="1" thickBot="1" x14ac:dyDescent="0.3">
      <c r="B116" s="38" t="s">
        <v>51</v>
      </c>
      <c r="C116" s="57"/>
      <c r="D116" s="58"/>
      <c r="E116" s="58"/>
      <c r="F116" s="58"/>
    </row>
    <row r="117" spans="2:6" ht="15.75" hidden="1" thickBot="1" x14ac:dyDescent="0.3">
      <c r="B117" s="38" t="s">
        <v>52</v>
      </c>
      <c r="C117" s="57"/>
      <c r="D117" s="58"/>
      <c r="E117" s="58"/>
      <c r="F117" s="58"/>
    </row>
    <row r="118" spans="2:6" ht="24.75" hidden="1" customHeight="1" x14ac:dyDescent="0.25">
      <c r="B118" s="37" t="s">
        <v>54</v>
      </c>
      <c r="C118" s="73">
        <v>0</v>
      </c>
      <c r="D118" s="74">
        <v>0</v>
      </c>
      <c r="E118" s="74">
        <v>0</v>
      </c>
      <c r="F118" s="74">
        <v>0</v>
      </c>
    </row>
    <row r="119" spans="2:6" ht="15.75" hidden="1" thickBot="1" x14ac:dyDescent="0.3">
      <c r="B119" s="38" t="s">
        <v>51</v>
      </c>
      <c r="C119" s="57"/>
      <c r="D119" s="58"/>
      <c r="E119" s="58"/>
      <c r="F119" s="58"/>
    </row>
    <row r="120" spans="2:6" ht="15.75" hidden="1" thickBot="1" x14ac:dyDescent="0.3">
      <c r="B120" s="38" t="s">
        <v>52</v>
      </c>
      <c r="C120" s="57"/>
      <c r="D120" s="58"/>
      <c r="E120" s="58"/>
      <c r="F120" s="58"/>
    </row>
    <row r="121" spans="2:6" ht="15.75" hidden="1" thickBot="1" x14ac:dyDescent="0.3">
      <c r="B121" s="37" t="s">
        <v>55</v>
      </c>
      <c r="C121" s="57"/>
      <c r="D121" s="58"/>
      <c r="E121" s="58"/>
      <c r="F121" s="58"/>
    </row>
    <row r="122" spans="2:6" ht="15" hidden="1" customHeight="1" x14ac:dyDescent="0.25">
      <c r="B122" s="38" t="s">
        <v>51</v>
      </c>
      <c r="C122" s="57"/>
      <c r="D122" s="58"/>
      <c r="E122" s="58"/>
      <c r="F122" s="58"/>
    </row>
    <row r="123" spans="2:6" ht="15.75" hidden="1" thickBot="1" x14ac:dyDescent="0.3">
      <c r="B123" s="38" t="s">
        <v>52</v>
      </c>
      <c r="C123" s="57"/>
      <c r="D123" s="58"/>
      <c r="E123" s="58"/>
      <c r="F123" s="58"/>
    </row>
    <row r="124" spans="2:6" ht="15.75" hidden="1" thickBot="1" x14ac:dyDescent="0.3">
      <c r="B124" s="37" t="s">
        <v>56</v>
      </c>
      <c r="C124" s="57"/>
      <c r="D124" s="58"/>
      <c r="E124" s="58"/>
      <c r="F124" s="58"/>
    </row>
    <row r="125" spans="2:6" ht="15.75" hidden="1" thickBot="1" x14ac:dyDescent="0.3">
      <c r="B125" s="38" t="s">
        <v>51</v>
      </c>
      <c r="C125" s="57"/>
      <c r="D125" s="58"/>
      <c r="E125" s="58"/>
      <c r="F125" s="58"/>
    </row>
    <row r="126" spans="2:6" ht="15" hidden="1" customHeight="1" x14ac:dyDescent="0.25">
      <c r="B126" s="38" t="s">
        <v>52</v>
      </c>
      <c r="C126" s="57"/>
      <c r="D126" s="58"/>
      <c r="E126" s="58"/>
      <c r="F126" s="58"/>
    </row>
    <row r="127" spans="2:6" ht="15.75" hidden="1" thickBot="1" x14ac:dyDescent="0.3">
      <c r="B127" s="37" t="s">
        <v>57</v>
      </c>
      <c r="C127" s="57">
        <v>0</v>
      </c>
      <c r="D127" s="58">
        <v>0</v>
      </c>
      <c r="E127" s="58">
        <v>0</v>
      </c>
      <c r="F127" s="58">
        <v>0</v>
      </c>
    </row>
    <row r="128" spans="2:6" ht="15.75" hidden="1" thickBot="1" x14ac:dyDescent="0.3">
      <c r="B128" s="38" t="s">
        <v>51</v>
      </c>
      <c r="C128" s="57"/>
      <c r="D128" s="58"/>
      <c r="E128" s="58"/>
      <c r="F128" s="58"/>
    </row>
    <row r="129" spans="2:6" ht="15.75" hidden="1" thickBot="1" x14ac:dyDescent="0.3">
      <c r="B129" s="38" t="s">
        <v>52</v>
      </c>
      <c r="C129" s="57"/>
      <c r="D129" s="58"/>
      <c r="E129" s="58"/>
      <c r="F129" s="58"/>
    </row>
    <row r="130" spans="2:6" ht="24.75" hidden="1" thickBot="1" x14ac:dyDescent="0.3">
      <c r="B130" s="37" t="s">
        <v>58</v>
      </c>
      <c r="C130" s="57"/>
      <c r="D130" s="58"/>
      <c r="E130" s="58"/>
      <c r="F130" s="58"/>
    </row>
    <row r="131" spans="2:6" ht="15.75" hidden="1" thickBot="1" x14ac:dyDescent="0.3">
      <c r="B131" s="38" t="s">
        <v>51</v>
      </c>
      <c r="C131" s="57"/>
      <c r="D131" s="58"/>
      <c r="E131" s="58"/>
      <c r="F131" s="58"/>
    </row>
    <row r="132" spans="2:6" ht="15.75" hidden="1" thickBot="1" x14ac:dyDescent="0.3">
      <c r="B132" s="38" t="s">
        <v>52</v>
      </c>
      <c r="C132" s="57"/>
      <c r="D132" s="58"/>
      <c r="E132" s="58"/>
      <c r="F132" s="58"/>
    </row>
    <row r="133" spans="2:6" ht="15.75" hidden="1" thickBot="1" x14ac:dyDescent="0.3">
      <c r="B133" s="59" t="s">
        <v>315</v>
      </c>
      <c r="C133" s="57">
        <f>C130+C127+C124+C121+C118+C115+C112</f>
        <v>0</v>
      </c>
      <c r="D133" s="57">
        <f t="shared" ref="D133:F133" si="8">D130+D127+D124+D121+D118+D115+D112</f>
        <v>0</v>
      </c>
      <c r="E133" s="57">
        <f t="shared" si="8"/>
        <v>0</v>
      </c>
      <c r="F133" s="57">
        <f t="shared" si="8"/>
        <v>0</v>
      </c>
    </row>
    <row r="134" spans="2:6" ht="17.25" hidden="1" customHeight="1" x14ac:dyDescent="0.25">
      <c r="B134" s="50" t="s">
        <v>60</v>
      </c>
      <c r="C134" s="52">
        <f>IF(C133-C104=0,0,"Error")</f>
        <v>0</v>
      </c>
      <c r="D134" s="52">
        <f>IF(D133-D104=0,0,"Error")</f>
        <v>0</v>
      </c>
      <c r="E134" s="52">
        <f>IF(E133-E104=0,0,"Error")</f>
        <v>0</v>
      </c>
      <c r="F134" s="52">
        <f>IF(F133-F104=0,0,"Error")</f>
        <v>0</v>
      </c>
    </row>
    <row r="135" spans="2:6" ht="15.75" thickBot="1" x14ac:dyDescent="0.3">
      <c r="B135" s="665" t="s">
        <v>94</v>
      </c>
      <c r="C135" s="668"/>
      <c r="D135" s="668"/>
      <c r="E135" s="668"/>
      <c r="F135" s="667"/>
    </row>
    <row r="136" spans="2:6" ht="15.75" thickBot="1" x14ac:dyDescent="0.3">
      <c r="B136" s="665" t="s">
        <v>95</v>
      </c>
      <c r="C136" s="668"/>
      <c r="D136" s="668"/>
      <c r="E136" s="668"/>
      <c r="F136" s="667"/>
    </row>
    <row r="137" spans="2:6" ht="15.75" thickBot="1" x14ac:dyDescent="0.3">
      <c r="B137" s="83" t="s">
        <v>96</v>
      </c>
      <c r="C137" s="669"/>
      <c r="D137" s="670"/>
      <c r="E137" s="671"/>
      <c r="F137" s="672"/>
    </row>
    <row r="138" spans="2:6" ht="39" customHeight="1" thickBot="1" x14ac:dyDescent="0.3">
      <c r="B138" s="83" t="s">
        <v>97</v>
      </c>
      <c r="C138" s="83"/>
      <c r="D138" s="86" t="s">
        <v>200</v>
      </c>
      <c r="E138" s="671"/>
      <c r="F138" s="672"/>
    </row>
    <row r="139" spans="2:6" ht="15.75" thickBot="1" x14ac:dyDescent="0.3">
      <c r="B139" s="230"/>
      <c r="C139" s="669"/>
      <c r="D139" s="1057"/>
      <c r="E139" s="671"/>
      <c r="F139" s="672"/>
    </row>
    <row r="140" spans="2:6" ht="17.25" customHeight="1" thickBot="1" x14ac:dyDescent="0.3">
      <c r="B140" s="19" t="s">
        <v>38</v>
      </c>
      <c r="C140" s="638"/>
      <c r="D140" s="639"/>
      <c r="E140" s="639"/>
      <c r="F140" s="640"/>
    </row>
    <row r="141" spans="2:6" ht="15.75" thickBot="1" x14ac:dyDescent="0.3">
      <c r="B141" s="19" t="s">
        <v>40</v>
      </c>
      <c r="C141" s="651"/>
      <c r="D141" s="652"/>
      <c r="E141" s="652"/>
      <c r="F141" s="653"/>
    </row>
    <row r="142" spans="2:6" ht="12" customHeight="1" x14ac:dyDescent="0.25">
      <c r="B142" s="633"/>
      <c r="C142" s="12">
        <v>2020</v>
      </c>
      <c r="D142" s="12">
        <v>2021</v>
      </c>
      <c r="E142" s="12">
        <v>2022</v>
      </c>
      <c r="F142" s="12">
        <v>2023</v>
      </c>
    </row>
    <row r="143" spans="2:6" ht="13.5" customHeight="1" thickBot="1" x14ac:dyDescent="0.3">
      <c r="B143" s="634"/>
      <c r="C143" s="32" t="s">
        <v>1</v>
      </c>
      <c r="D143" s="32" t="s">
        <v>16</v>
      </c>
      <c r="E143" s="32" t="s">
        <v>16</v>
      </c>
      <c r="F143" s="32" t="s">
        <v>16</v>
      </c>
    </row>
    <row r="144" spans="2:6" ht="15.75" thickBot="1" x14ac:dyDescent="0.3">
      <c r="B144" s="19" t="s">
        <v>42</v>
      </c>
      <c r="C144" s="33"/>
      <c r="D144" s="33"/>
      <c r="E144" s="33"/>
      <c r="F144" s="33"/>
    </row>
    <row r="145" spans="2:6" ht="15.75" thickBot="1" x14ac:dyDescent="0.3">
      <c r="B145" s="19" t="s">
        <v>43</v>
      </c>
      <c r="C145" s="33">
        <f>C208-C170</f>
        <v>0</v>
      </c>
      <c r="D145" s="33">
        <f>D208-D170</f>
        <v>0</v>
      </c>
      <c r="E145" s="33">
        <f>E208-E170</f>
        <v>0</v>
      </c>
      <c r="F145" s="33">
        <f>F208-F170</f>
        <v>0</v>
      </c>
    </row>
    <row r="146" spans="2:6" ht="15.75" thickBot="1" x14ac:dyDescent="0.3">
      <c r="B146" s="19" t="s">
        <v>44</v>
      </c>
      <c r="C146" s="33" t="e">
        <f>C145/C144</f>
        <v>#DIV/0!</v>
      </c>
      <c r="D146" s="33" t="e">
        <f t="shared" ref="D146:F146" si="9">D145/D144</f>
        <v>#DIV/0!</v>
      </c>
      <c r="E146" s="33" t="e">
        <f t="shared" si="9"/>
        <v>#DIV/0!</v>
      </c>
      <c r="F146" s="33" t="e">
        <f t="shared" si="9"/>
        <v>#DIV/0!</v>
      </c>
    </row>
    <row r="147" spans="2:6" ht="15.75" thickBot="1" x14ac:dyDescent="0.3">
      <c r="B147" s="19" t="s">
        <v>45</v>
      </c>
      <c r="C147" s="133" t="s">
        <v>46</v>
      </c>
      <c r="D147" s="35" t="e">
        <f>D144/C144-1</f>
        <v>#DIV/0!</v>
      </c>
      <c r="E147" s="35" t="e">
        <f t="shared" ref="E147:F149" si="10">E144/D144-1</f>
        <v>#DIV/0!</v>
      </c>
      <c r="F147" s="35" t="e">
        <f t="shared" si="10"/>
        <v>#DIV/0!</v>
      </c>
    </row>
    <row r="148" spans="2:6" ht="15.75" thickBot="1" x14ac:dyDescent="0.3">
      <c r="B148" s="19" t="s">
        <v>47</v>
      </c>
      <c r="C148" s="133" t="s">
        <v>46</v>
      </c>
      <c r="D148" s="35" t="e">
        <f>D145/C145-1</f>
        <v>#DIV/0!</v>
      </c>
      <c r="E148" s="35" t="e">
        <f t="shared" si="10"/>
        <v>#DIV/0!</v>
      </c>
      <c r="F148" s="35" t="e">
        <f t="shared" si="10"/>
        <v>#DIV/0!</v>
      </c>
    </row>
    <row r="149" spans="2:6" ht="18.75" customHeight="1" thickBot="1" x14ac:dyDescent="0.3">
      <c r="B149" s="19" t="s">
        <v>48</v>
      </c>
      <c r="C149" s="133" t="s">
        <v>46</v>
      </c>
      <c r="D149" s="35" t="e">
        <f>D146/C146-1</f>
        <v>#DIV/0!</v>
      </c>
      <c r="E149" s="35" t="e">
        <f t="shared" si="10"/>
        <v>#DIV/0!</v>
      </c>
      <c r="F149" s="35" t="e">
        <f t="shared" si="10"/>
        <v>#DIV/0!</v>
      </c>
    </row>
    <row r="150" spans="2:6" ht="15.75" thickBot="1" x14ac:dyDescent="0.3">
      <c r="B150" s="624" t="s">
        <v>103</v>
      </c>
      <c r="C150" s="625"/>
      <c r="D150" s="625"/>
      <c r="E150" s="625"/>
      <c r="F150" s="626"/>
    </row>
    <row r="151" spans="2:6" ht="12.75" customHeight="1" x14ac:dyDescent="0.25">
      <c r="B151" s="633"/>
      <c r="C151" s="30">
        <v>2020</v>
      </c>
      <c r="D151" s="30">
        <v>2021</v>
      </c>
      <c r="E151" s="30">
        <v>2022</v>
      </c>
      <c r="F151" s="30">
        <v>2023</v>
      </c>
    </row>
    <row r="152" spans="2:6" ht="13.5" customHeight="1" thickBot="1" x14ac:dyDescent="0.3">
      <c r="B152" s="634"/>
      <c r="C152" s="32" t="s">
        <v>1</v>
      </c>
      <c r="D152" s="32" t="s">
        <v>16</v>
      </c>
      <c r="E152" s="32" t="s">
        <v>16</v>
      </c>
      <c r="F152" s="32" t="s">
        <v>16</v>
      </c>
    </row>
    <row r="153" spans="2:6" ht="15.75" thickBot="1" x14ac:dyDescent="0.3">
      <c r="B153" s="37" t="s">
        <v>104</v>
      </c>
      <c r="C153" s="58">
        <f>C154+C155+C156+C157</f>
        <v>0</v>
      </c>
      <c r="D153" s="58">
        <f t="shared" ref="D153:F153" si="11">D154+D155+D156+D157</f>
        <v>0</v>
      </c>
      <c r="E153" s="58">
        <f t="shared" si="11"/>
        <v>0</v>
      </c>
      <c r="F153" s="58">
        <f t="shared" si="11"/>
        <v>0</v>
      </c>
    </row>
    <row r="154" spans="2:6" ht="15.75" thickBot="1" x14ac:dyDescent="0.3">
      <c r="B154" s="38" t="s">
        <v>51</v>
      </c>
      <c r="C154" s="58"/>
      <c r="D154" s="58"/>
      <c r="E154" s="58"/>
      <c r="F154" s="58"/>
    </row>
    <row r="155" spans="2:6" ht="15.75" thickBot="1" x14ac:dyDescent="0.3">
      <c r="B155" s="38" t="s">
        <v>105</v>
      </c>
      <c r="C155" s="58"/>
      <c r="D155" s="58"/>
      <c r="E155" s="58"/>
      <c r="F155" s="58"/>
    </row>
    <row r="156" spans="2:6" ht="15.75" thickBot="1" x14ac:dyDescent="0.3">
      <c r="B156" s="38" t="s">
        <v>106</v>
      </c>
      <c r="C156" s="58"/>
      <c r="D156" s="58"/>
      <c r="E156" s="58"/>
      <c r="F156" s="58"/>
    </row>
    <row r="157" spans="2:6" ht="15.75" thickBot="1" x14ac:dyDescent="0.3">
      <c r="B157" s="38" t="s">
        <v>107</v>
      </c>
      <c r="C157" s="58"/>
      <c r="D157" s="58"/>
      <c r="E157" s="58"/>
      <c r="F157" s="58"/>
    </row>
    <row r="158" spans="2:6" ht="15.75" thickBot="1" x14ac:dyDescent="0.3">
      <c r="B158" s="37" t="s">
        <v>108</v>
      </c>
      <c r="C158" s="57">
        <f>C159+C160+C161+C162</f>
        <v>0</v>
      </c>
      <c r="D158" s="57">
        <f t="shared" ref="D158:F158" si="12">D159+D160+D161+D162</f>
        <v>0</v>
      </c>
      <c r="E158" s="57">
        <f t="shared" si="12"/>
        <v>0</v>
      </c>
      <c r="F158" s="57">
        <f t="shared" si="12"/>
        <v>0</v>
      </c>
    </row>
    <row r="159" spans="2:6" ht="15.75" thickBot="1" x14ac:dyDescent="0.3">
      <c r="B159" s="38" t="s">
        <v>51</v>
      </c>
      <c r="C159" s="57"/>
      <c r="D159" s="58"/>
      <c r="E159" s="58"/>
      <c r="F159" s="58"/>
    </row>
    <row r="160" spans="2:6" ht="15.75" thickBot="1" x14ac:dyDescent="0.3">
      <c r="B160" s="38" t="s">
        <v>105</v>
      </c>
      <c r="C160" s="57"/>
      <c r="D160" s="58"/>
      <c r="E160" s="58"/>
      <c r="F160" s="58"/>
    </row>
    <row r="161" spans="2:6" ht="15.75" thickBot="1" x14ac:dyDescent="0.3">
      <c r="B161" s="38" t="s">
        <v>106</v>
      </c>
      <c r="C161" s="57"/>
      <c r="D161" s="58"/>
      <c r="E161" s="58"/>
      <c r="F161" s="58"/>
    </row>
    <row r="162" spans="2:6" ht="15.75" thickBot="1" x14ac:dyDescent="0.3">
      <c r="B162" s="38" t="s">
        <v>107</v>
      </c>
      <c r="C162" s="57"/>
      <c r="D162" s="58"/>
      <c r="E162" s="58"/>
      <c r="F162" s="58"/>
    </row>
    <row r="163" spans="2:6" ht="13.5" customHeight="1" thickBot="1" x14ac:dyDescent="0.3">
      <c r="B163" s="89" t="s">
        <v>59</v>
      </c>
      <c r="C163" s="57">
        <f>C153+C158</f>
        <v>0</v>
      </c>
      <c r="D163" s="57">
        <f t="shared" ref="D163:F163" si="13">D153+D158</f>
        <v>0</v>
      </c>
      <c r="E163" s="57">
        <f t="shared" si="13"/>
        <v>0</v>
      </c>
      <c r="F163" s="57">
        <f t="shared" si="13"/>
        <v>0</v>
      </c>
    </row>
    <row r="164" spans="2:6" ht="34.5" hidden="1" thickBot="1" x14ac:dyDescent="0.3">
      <c r="B164" s="83" t="s">
        <v>61</v>
      </c>
      <c r="C164" s="83"/>
      <c r="D164" s="86" t="s">
        <v>200</v>
      </c>
      <c r="E164" s="669"/>
      <c r="F164" s="672"/>
    </row>
    <row r="165" spans="2:6" ht="17.25" hidden="1" customHeight="1" x14ac:dyDescent="0.25">
      <c r="B165" s="19" t="s">
        <v>38</v>
      </c>
      <c r="C165" s="638"/>
      <c r="D165" s="639"/>
      <c r="E165" s="639"/>
      <c r="F165" s="640"/>
    </row>
    <row r="166" spans="2:6" ht="15.75" hidden="1" thickBot="1" x14ac:dyDescent="0.3">
      <c r="B166" s="19" t="s">
        <v>40</v>
      </c>
      <c r="C166" s="651"/>
      <c r="D166" s="652"/>
      <c r="E166" s="652"/>
      <c r="F166" s="653"/>
    </row>
    <row r="167" spans="2:6" ht="12.75" hidden="1" customHeight="1" x14ac:dyDescent="0.25">
      <c r="B167" s="633"/>
      <c r="C167" s="30">
        <v>2019</v>
      </c>
      <c r="D167" s="30">
        <v>2020</v>
      </c>
      <c r="E167" s="30">
        <v>2021</v>
      </c>
      <c r="F167" s="30">
        <v>2022</v>
      </c>
    </row>
    <row r="168" spans="2:6" ht="9" hidden="1" customHeight="1" x14ac:dyDescent="0.25">
      <c r="B168" s="634"/>
      <c r="C168" s="32" t="s">
        <v>1</v>
      </c>
      <c r="D168" s="32" t="s">
        <v>16</v>
      </c>
      <c r="E168" s="32" t="s">
        <v>16</v>
      </c>
      <c r="F168" s="32" t="s">
        <v>16</v>
      </c>
    </row>
    <row r="169" spans="2:6" ht="15.75" hidden="1" thickBot="1" x14ac:dyDescent="0.3">
      <c r="B169" s="19" t="s">
        <v>42</v>
      </c>
      <c r="C169" s="19"/>
      <c r="D169" s="19"/>
      <c r="E169" s="19"/>
      <c r="F169" s="19"/>
    </row>
    <row r="170" spans="2:6" ht="15.75" hidden="1" thickBot="1" x14ac:dyDescent="0.3">
      <c r="B170" s="19" t="s">
        <v>43</v>
      </c>
      <c r="C170" s="33"/>
      <c r="D170" s="33"/>
      <c r="E170" s="33"/>
      <c r="F170" s="33"/>
    </row>
    <row r="171" spans="2:6" ht="15.75" hidden="1" thickBot="1" x14ac:dyDescent="0.3">
      <c r="B171" s="19" t="s">
        <v>44</v>
      </c>
      <c r="C171" s="33" t="e">
        <f>C170/C169</f>
        <v>#DIV/0!</v>
      </c>
      <c r="D171" s="33" t="e">
        <f t="shared" ref="D171:F171" si="14">D170/D169</f>
        <v>#DIV/0!</v>
      </c>
      <c r="E171" s="33" t="e">
        <f t="shared" si="14"/>
        <v>#DIV/0!</v>
      </c>
      <c r="F171" s="33" t="e">
        <f t="shared" si="14"/>
        <v>#DIV/0!</v>
      </c>
    </row>
    <row r="172" spans="2:6" ht="15.75" hidden="1" thickBot="1" x14ac:dyDescent="0.3">
      <c r="B172" s="19" t="s">
        <v>45</v>
      </c>
      <c r="C172" s="133" t="s">
        <v>46</v>
      </c>
      <c r="D172" s="35" t="e">
        <f>D169/C169-1</f>
        <v>#DIV/0!</v>
      </c>
      <c r="E172" s="35" t="e">
        <f t="shared" ref="E172:F174" si="15">E169/D169-1</f>
        <v>#DIV/0!</v>
      </c>
      <c r="F172" s="35" t="e">
        <f t="shared" si="15"/>
        <v>#DIV/0!</v>
      </c>
    </row>
    <row r="173" spans="2:6" ht="15.75" hidden="1" thickBot="1" x14ac:dyDescent="0.3">
      <c r="B173" s="19" t="s">
        <v>47</v>
      </c>
      <c r="C173" s="133" t="s">
        <v>46</v>
      </c>
      <c r="D173" s="35" t="e">
        <f>D170/C170-1</f>
        <v>#DIV/0!</v>
      </c>
      <c r="E173" s="35" t="e">
        <f t="shared" si="15"/>
        <v>#DIV/0!</v>
      </c>
      <c r="F173" s="35" t="e">
        <f t="shared" si="15"/>
        <v>#DIV/0!</v>
      </c>
    </row>
    <row r="174" spans="2:6" ht="15.75" hidden="1" thickBot="1" x14ac:dyDescent="0.3">
      <c r="B174" s="19" t="s">
        <v>48</v>
      </c>
      <c r="C174" s="133" t="s">
        <v>46</v>
      </c>
      <c r="D174" s="35" t="e">
        <f>D171/C171-1</f>
        <v>#DIV/0!</v>
      </c>
      <c r="E174" s="35" t="e">
        <f t="shared" si="15"/>
        <v>#DIV/0!</v>
      </c>
      <c r="F174" s="35" t="e">
        <f t="shared" si="15"/>
        <v>#DIV/0!</v>
      </c>
    </row>
    <row r="175" spans="2:6" ht="14.25" hidden="1" customHeight="1" x14ac:dyDescent="0.25">
      <c r="B175" s="624" t="s">
        <v>110</v>
      </c>
      <c r="C175" s="625"/>
      <c r="D175" s="625"/>
      <c r="E175" s="625"/>
      <c r="F175" s="626"/>
    </row>
    <row r="176" spans="2:6" ht="12.75" hidden="1" customHeight="1" x14ac:dyDescent="0.25">
      <c r="B176" s="633"/>
      <c r="C176" s="30">
        <v>2019</v>
      </c>
      <c r="D176" s="30">
        <v>2020</v>
      </c>
      <c r="E176" s="30">
        <v>2021</v>
      </c>
      <c r="F176" s="30">
        <v>2022</v>
      </c>
    </row>
    <row r="177" spans="2:6" ht="9" hidden="1" customHeight="1" x14ac:dyDescent="0.25">
      <c r="B177" s="634"/>
      <c r="C177" s="32" t="s">
        <v>1</v>
      </c>
      <c r="D177" s="32" t="s">
        <v>16</v>
      </c>
      <c r="E177" s="32" t="s">
        <v>16</v>
      </c>
      <c r="F177" s="32" t="s">
        <v>16</v>
      </c>
    </row>
    <row r="178" spans="2:6" ht="15.75" hidden="1" thickBot="1" x14ac:dyDescent="0.3">
      <c r="B178" s="37" t="s">
        <v>104</v>
      </c>
      <c r="C178" s="58">
        <f>C179+C180+C181+C182</f>
        <v>0</v>
      </c>
      <c r="D178" s="58">
        <f t="shared" ref="D178:F178" si="16">D179+D180+D181+D182</f>
        <v>0</v>
      </c>
      <c r="E178" s="58">
        <f t="shared" si="16"/>
        <v>0</v>
      </c>
      <c r="F178" s="58">
        <f t="shared" si="16"/>
        <v>0</v>
      </c>
    </row>
    <row r="179" spans="2:6" ht="15.75" hidden="1" thickBot="1" x14ac:dyDescent="0.3">
      <c r="B179" s="38" t="s">
        <v>51</v>
      </c>
      <c r="C179" s="58"/>
      <c r="D179" s="58"/>
      <c r="E179" s="58"/>
      <c r="F179" s="58"/>
    </row>
    <row r="180" spans="2:6" ht="15.75" hidden="1" thickBot="1" x14ac:dyDescent="0.3">
      <c r="B180" s="38" t="s">
        <v>105</v>
      </c>
      <c r="C180" s="58"/>
      <c r="D180" s="58"/>
      <c r="E180" s="58"/>
      <c r="F180" s="58"/>
    </row>
    <row r="181" spans="2:6" ht="15.75" hidden="1" thickBot="1" x14ac:dyDescent="0.3">
      <c r="B181" s="38" t="s">
        <v>106</v>
      </c>
      <c r="C181" s="58"/>
      <c r="D181" s="58"/>
      <c r="E181" s="58"/>
      <c r="F181" s="58"/>
    </row>
    <row r="182" spans="2:6" ht="15.75" hidden="1" thickBot="1" x14ac:dyDescent="0.3">
      <c r="B182" s="38" t="s">
        <v>107</v>
      </c>
      <c r="C182" s="58"/>
      <c r="D182" s="58"/>
      <c r="E182" s="58"/>
      <c r="F182" s="58"/>
    </row>
    <row r="183" spans="2:6" ht="15.75" hidden="1" thickBot="1" x14ac:dyDescent="0.3">
      <c r="B183" s="37" t="s">
        <v>108</v>
      </c>
      <c r="C183" s="57">
        <f>C184+C185+C186+C187</f>
        <v>0</v>
      </c>
      <c r="D183" s="57">
        <f t="shared" ref="D183:F183" si="17">D184+D185+D186+D187</f>
        <v>0</v>
      </c>
      <c r="E183" s="57">
        <f t="shared" si="17"/>
        <v>0</v>
      </c>
      <c r="F183" s="57">
        <f t="shared" si="17"/>
        <v>0</v>
      </c>
    </row>
    <row r="184" spans="2:6" ht="15.75" hidden="1" thickBot="1" x14ac:dyDescent="0.3">
      <c r="B184" s="38" t="s">
        <v>51</v>
      </c>
      <c r="C184" s="57"/>
      <c r="D184" s="58"/>
      <c r="E184" s="58"/>
      <c r="F184" s="58"/>
    </row>
    <row r="185" spans="2:6" ht="15.75" hidden="1" thickBot="1" x14ac:dyDescent="0.3">
      <c r="B185" s="38" t="s">
        <v>105</v>
      </c>
      <c r="C185" s="57"/>
      <c r="D185" s="58"/>
      <c r="E185" s="58"/>
      <c r="F185" s="58"/>
    </row>
    <row r="186" spans="2:6" ht="15.75" hidden="1" thickBot="1" x14ac:dyDescent="0.3">
      <c r="B186" s="38" t="s">
        <v>106</v>
      </c>
      <c r="C186" s="57"/>
      <c r="D186" s="58"/>
      <c r="E186" s="58"/>
      <c r="F186" s="58"/>
    </row>
    <row r="187" spans="2:6" ht="15.75" hidden="1" thickBot="1" x14ac:dyDescent="0.3">
      <c r="B187" s="38" t="s">
        <v>107</v>
      </c>
      <c r="C187" s="57"/>
      <c r="D187" s="58"/>
      <c r="E187" s="58"/>
      <c r="F187" s="58"/>
    </row>
    <row r="188" spans="2:6" ht="15.75" hidden="1" thickBot="1" x14ac:dyDescent="0.3">
      <c r="B188" s="89" t="s">
        <v>317</v>
      </c>
      <c r="C188" s="57">
        <f>C178+C183</f>
        <v>0</v>
      </c>
      <c r="D188" s="57">
        <f t="shared" ref="D188:F188" si="18">D178+D183</f>
        <v>0</v>
      </c>
      <c r="E188" s="57">
        <f t="shared" si="18"/>
        <v>0</v>
      </c>
      <c r="F188" s="57">
        <f t="shared" si="18"/>
        <v>0</v>
      </c>
    </row>
    <row r="189" spans="2:6" ht="34.5" hidden="1" thickBot="1" x14ac:dyDescent="0.3">
      <c r="B189" s="83" t="s">
        <v>318</v>
      </c>
      <c r="C189" s="231"/>
      <c r="D189" s="232" t="s">
        <v>200</v>
      </c>
      <c r="E189" s="233"/>
      <c r="F189" s="234"/>
    </row>
    <row r="190" spans="2:6" ht="17.25" hidden="1" customHeight="1" x14ac:dyDescent="0.25">
      <c r="B190" s="19" t="s">
        <v>38</v>
      </c>
      <c r="C190" s="638"/>
      <c r="D190" s="639"/>
      <c r="E190" s="639"/>
      <c r="F190" s="640"/>
    </row>
    <row r="191" spans="2:6" ht="15.75" hidden="1" thickBot="1" x14ac:dyDescent="0.3">
      <c r="B191" s="19" t="s">
        <v>40</v>
      </c>
      <c r="C191" s="651"/>
      <c r="D191" s="652"/>
      <c r="E191" s="652"/>
      <c r="F191" s="653"/>
    </row>
    <row r="192" spans="2:6" ht="12.75" hidden="1" customHeight="1" x14ac:dyDescent="0.25">
      <c r="B192" s="633"/>
      <c r="C192" s="30">
        <v>2019</v>
      </c>
      <c r="D192" s="30">
        <v>2020</v>
      </c>
      <c r="E192" s="30">
        <v>2021</v>
      </c>
      <c r="F192" s="30">
        <v>2022</v>
      </c>
    </row>
    <row r="193" spans="2:6" ht="15" hidden="1" customHeight="1" x14ac:dyDescent="0.25">
      <c r="B193" s="634"/>
      <c r="C193" s="32" t="s">
        <v>1</v>
      </c>
      <c r="D193" s="32" t="s">
        <v>16</v>
      </c>
      <c r="E193" s="32" t="s">
        <v>16</v>
      </c>
      <c r="F193" s="32" t="s">
        <v>16</v>
      </c>
    </row>
    <row r="194" spans="2:6" ht="15.75" hidden="1" thickBot="1" x14ac:dyDescent="0.3">
      <c r="B194" s="19" t="s">
        <v>42</v>
      </c>
      <c r="C194" s="19"/>
      <c r="D194" s="19"/>
      <c r="E194" s="19"/>
      <c r="F194" s="19"/>
    </row>
    <row r="195" spans="2:6" ht="15.75" hidden="1" thickBot="1" x14ac:dyDescent="0.3">
      <c r="B195" s="19" t="s">
        <v>43</v>
      </c>
      <c r="C195" s="33">
        <f>C213</f>
        <v>0</v>
      </c>
      <c r="D195" s="33">
        <f t="shared" ref="D195:F195" si="19">D213</f>
        <v>0</v>
      </c>
      <c r="E195" s="33">
        <f t="shared" si="19"/>
        <v>0</v>
      </c>
      <c r="F195" s="33">
        <f t="shared" si="19"/>
        <v>0</v>
      </c>
    </row>
    <row r="196" spans="2:6" ht="15.75" hidden="1" thickBot="1" x14ac:dyDescent="0.3">
      <c r="B196" s="19" t="s">
        <v>44</v>
      </c>
      <c r="C196" s="33" t="e">
        <f>C195/C194</f>
        <v>#DIV/0!</v>
      </c>
      <c r="D196" s="33" t="e">
        <f t="shared" ref="D196:F196" si="20">D195/D194</f>
        <v>#DIV/0!</v>
      </c>
      <c r="E196" s="33" t="e">
        <f t="shared" si="20"/>
        <v>#DIV/0!</v>
      </c>
      <c r="F196" s="33" t="e">
        <f t="shared" si="20"/>
        <v>#DIV/0!</v>
      </c>
    </row>
    <row r="197" spans="2:6" ht="15.75" hidden="1" thickBot="1" x14ac:dyDescent="0.3">
      <c r="B197" s="19" t="s">
        <v>45</v>
      </c>
      <c r="C197" s="133" t="s">
        <v>46</v>
      </c>
      <c r="D197" s="35" t="e">
        <f>D194/C194-1</f>
        <v>#DIV/0!</v>
      </c>
      <c r="E197" s="35" t="e">
        <f t="shared" ref="E197:F199" si="21">E194/D194-1</f>
        <v>#DIV/0!</v>
      </c>
      <c r="F197" s="35" t="e">
        <f t="shared" si="21"/>
        <v>#DIV/0!</v>
      </c>
    </row>
    <row r="198" spans="2:6" ht="15.75" hidden="1" thickBot="1" x14ac:dyDescent="0.3">
      <c r="B198" s="19" t="s">
        <v>47</v>
      </c>
      <c r="C198" s="133" t="s">
        <v>46</v>
      </c>
      <c r="D198" s="35" t="e">
        <f>D195/C195-1</f>
        <v>#DIV/0!</v>
      </c>
      <c r="E198" s="35" t="e">
        <f t="shared" si="21"/>
        <v>#DIV/0!</v>
      </c>
      <c r="F198" s="35" t="e">
        <f t="shared" si="21"/>
        <v>#DIV/0!</v>
      </c>
    </row>
    <row r="199" spans="2:6" ht="15.75" hidden="1" thickBot="1" x14ac:dyDescent="0.3">
      <c r="B199" s="19" t="s">
        <v>48</v>
      </c>
      <c r="C199" s="133" t="s">
        <v>46</v>
      </c>
      <c r="D199" s="35" t="e">
        <f>D196/C196-1</f>
        <v>#DIV/0!</v>
      </c>
      <c r="E199" s="35" t="e">
        <f t="shared" si="21"/>
        <v>#DIV/0!</v>
      </c>
      <c r="F199" s="35" t="e">
        <f t="shared" si="21"/>
        <v>#DIV/0!</v>
      </c>
    </row>
    <row r="200" spans="2:6" ht="15" hidden="1" customHeight="1" x14ac:dyDescent="0.25">
      <c r="B200" s="624" t="s">
        <v>319</v>
      </c>
      <c r="C200" s="625"/>
      <c r="D200" s="625"/>
      <c r="E200" s="625"/>
      <c r="F200" s="626"/>
    </row>
    <row r="201" spans="2:6" ht="12.75" hidden="1" customHeight="1" x14ac:dyDescent="0.25">
      <c r="B201" s="633"/>
      <c r="C201" s="30">
        <v>2019</v>
      </c>
      <c r="D201" s="30">
        <v>2020</v>
      </c>
      <c r="E201" s="30">
        <v>2021</v>
      </c>
      <c r="F201" s="30">
        <v>2022</v>
      </c>
    </row>
    <row r="202" spans="2:6" ht="9" hidden="1" customHeight="1" x14ac:dyDescent="0.25">
      <c r="B202" s="634"/>
      <c r="C202" s="32" t="s">
        <v>1</v>
      </c>
      <c r="D202" s="32" t="s">
        <v>16</v>
      </c>
      <c r="E202" s="32" t="s">
        <v>16</v>
      </c>
      <c r="F202" s="32" t="s">
        <v>16</v>
      </c>
    </row>
    <row r="203" spans="2:6" ht="15.75" hidden="1" thickBot="1" x14ac:dyDescent="0.3">
      <c r="B203" s="37" t="s">
        <v>104</v>
      </c>
      <c r="C203" s="58">
        <f>C204+C205+C206+C207</f>
        <v>0</v>
      </c>
      <c r="D203" s="58">
        <f t="shared" ref="D203:F203" si="22">D204+D205+D206+D207</f>
        <v>0</v>
      </c>
      <c r="E203" s="58">
        <f t="shared" si="22"/>
        <v>0</v>
      </c>
      <c r="F203" s="58">
        <f t="shared" si="22"/>
        <v>0</v>
      </c>
    </row>
    <row r="204" spans="2:6" ht="15.75" hidden="1" thickBot="1" x14ac:dyDescent="0.3">
      <c r="B204" s="38" t="s">
        <v>51</v>
      </c>
      <c r="C204" s="58"/>
      <c r="D204" s="58"/>
      <c r="E204" s="58"/>
      <c r="F204" s="58"/>
    </row>
    <row r="205" spans="2:6" ht="15.75" hidden="1" thickBot="1" x14ac:dyDescent="0.3">
      <c r="B205" s="38" t="s">
        <v>105</v>
      </c>
      <c r="C205" s="58"/>
      <c r="D205" s="58"/>
      <c r="E205" s="58"/>
      <c r="F205" s="58"/>
    </row>
    <row r="206" spans="2:6" ht="15.75" hidden="1" thickBot="1" x14ac:dyDescent="0.3">
      <c r="B206" s="38" t="s">
        <v>106</v>
      </c>
      <c r="C206" s="58"/>
      <c r="D206" s="58"/>
      <c r="E206" s="58"/>
      <c r="F206" s="58"/>
    </row>
    <row r="207" spans="2:6" ht="15.75" hidden="1" thickBot="1" x14ac:dyDescent="0.3">
      <c r="B207" s="38" t="s">
        <v>107</v>
      </c>
      <c r="C207" s="58"/>
      <c r="D207" s="58"/>
      <c r="E207" s="58"/>
      <c r="F207" s="58"/>
    </row>
    <row r="208" spans="2:6" ht="15.75" hidden="1" thickBot="1" x14ac:dyDescent="0.3">
      <c r="B208" s="37" t="s">
        <v>108</v>
      </c>
      <c r="C208" s="57">
        <f>C209+C210+C211+C212</f>
        <v>0</v>
      </c>
      <c r="D208" s="57">
        <f t="shared" ref="D208:F208" si="23">D209+D210+D211+D212</f>
        <v>0</v>
      </c>
      <c r="E208" s="57">
        <f t="shared" si="23"/>
        <v>0</v>
      </c>
      <c r="F208" s="57">
        <f t="shared" si="23"/>
        <v>0</v>
      </c>
    </row>
    <row r="209" spans="2:6" ht="15.75" hidden="1" thickBot="1" x14ac:dyDescent="0.3">
      <c r="B209" s="38" t="s">
        <v>51</v>
      </c>
      <c r="C209" s="57"/>
      <c r="D209" s="58"/>
      <c r="E209" s="58"/>
      <c r="F209" s="58"/>
    </row>
    <row r="210" spans="2:6" ht="15.75" hidden="1" thickBot="1" x14ac:dyDescent="0.3">
      <c r="B210" s="38" t="s">
        <v>105</v>
      </c>
      <c r="C210" s="57"/>
      <c r="D210" s="58"/>
      <c r="E210" s="58"/>
      <c r="F210" s="58"/>
    </row>
    <row r="211" spans="2:6" ht="15.75" hidden="1" thickBot="1" x14ac:dyDescent="0.3">
      <c r="B211" s="38" t="s">
        <v>106</v>
      </c>
      <c r="C211" s="57"/>
      <c r="D211" s="58"/>
      <c r="E211" s="58"/>
      <c r="F211" s="58"/>
    </row>
    <row r="212" spans="2:6" ht="15.75" hidden="1" thickBot="1" x14ac:dyDescent="0.3">
      <c r="B212" s="38" t="s">
        <v>107</v>
      </c>
      <c r="C212" s="57"/>
      <c r="D212" s="58"/>
      <c r="E212" s="58"/>
      <c r="F212" s="58"/>
    </row>
    <row r="213" spans="2:6" ht="18" hidden="1" customHeight="1" x14ac:dyDescent="0.25">
      <c r="B213" s="49" t="s">
        <v>320</v>
      </c>
      <c r="C213" s="57">
        <f>C203+C208</f>
        <v>0</v>
      </c>
      <c r="D213" s="57">
        <f t="shared" ref="D213:F213" si="24">D203+D208</f>
        <v>0</v>
      </c>
      <c r="E213" s="57">
        <f t="shared" si="24"/>
        <v>0</v>
      </c>
      <c r="F213" s="57">
        <f t="shared" si="24"/>
        <v>0</v>
      </c>
    </row>
    <row r="214" spans="2:6" ht="0.75" hidden="1" customHeight="1" x14ac:dyDescent="0.25">
      <c r="B214" s="235" t="s">
        <v>255</v>
      </c>
      <c r="C214" s="669"/>
      <c r="D214" s="671"/>
      <c r="E214" s="671"/>
      <c r="F214" s="672"/>
    </row>
    <row r="215" spans="2:6" ht="34.5" hidden="1" thickBot="1" x14ac:dyDescent="0.3">
      <c r="B215" s="83" t="s">
        <v>318</v>
      </c>
      <c r="C215" s="231"/>
      <c r="D215" s="232" t="s">
        <v>200</v>
      </c>
      <c r="E215" s="233"/>
      <c r="F215" s="234"/>
    </row>
    <row r="216" spans="2:6" ht="17.25" hidden="1" customHeight="1" x14ac:dyDescent="0.25">
      <c r="B216" s="19" t="s">
        <v>38</v>
      </c>
      <c r="C216" s="638"/>
      <c r="D216" s="639"/>
      <c r="E216" s="639"/>
      <c r="F216" s="640"/>
    </row>
    <row r="217" spans="2:6" ht="15.75" hidden="1" thickBot="1" x14ac:dyDescent="0.3">
      <c r="B217" s="19" t="s">
        <v>40</v>
      </c>
      <c r="C217" s="651"/>
      <c r="D217" s="652"/>
      <c r="E217" s="652"/>
      <c r="F217" s="653"/>
    </row>
    <row r="218" spans="2:6" ht="12.75" hidden="1" customHeight="1" x14ac:dyDescent="0.25">
      <c r="B218" s="633"/>
      <c r="C218" s="30">
        <v>2019</v>
      </c>
      <c r="D218" s="30">
        <v>2020</v>
      </c>
      <c r="E218" s="30">
        <v>2021</v>
      </c>
      <c r="F218" s="30">
        <v>2022</v>
      </c>
    </row>
    <row r="219" spans="2:6" ht="9" hidden="1" customHeight="1" x14ac:dyDescent="0.25">
      <c r="B219" s="634"/>
      <c r="C219" s="32" t="s">
        <v>1</v>
      </c>
      <c r="D219" s="32" t="s">
        <v>16</v>
      </c>
      <c r="E219" s="32" t="s">
        <v>16</v>
      </c>
      <c r="F219" s="32" t="s">
        <v>16</v>
      </c>
    </row>
    <row r="220" spans="2:6" ht="15.75" hidden="1" thickBot="1" x14ac:dyDescent="0.3">
      <c r="B220" s="19" t="s">
        <v>42</v>
      </c>
      <c r="C220" s="19"/>
      <c r="D220" s="19"/>
      <c r="E220" s="19"/>
      <c r="F220" s="19"/>
    </row>
    <row r="221" spans="2:6" ht="15.75" hidden="1" thickBot="1" x14ac:dyDescent="0.3">
      <c r="B221" s="19" t="s">
        <v>43</v>
      </c>
      <c r="C221" s="33">
        <f>C239</f>
        <v>0</v>
      </c>
      <c r="D221" s="33">
        <f t="shared" ref="D221:F221" si="25">D239</f>
        <v>0</v>
      </c>
      <c r="E221" s="33">
        <f t="shared" si="25"/>
        <v>0</v>
      </c>
      <c r="F221" s="33">
        <f t="shared" si="25"/>
        <v>0</v>
      </c>
    </row>
    <row r="222" spans="2:6" ht="15.75" hidden="1" thickBot="1" x14ac:dyDescent="0.3">
      <c r="B222" s="19" t="s">
        <v>44</v>
      </c>
      <c r="C222" s="33" t="e">
        <f>C221/C220</f>
        <v>#DIV/0!</v>
      </c>
      <c r="D222" s="33" t="e">
        <f t="shared" ref="D222:F222" si="26">D221/D220</f>
        <v>#DIV/0!</v>
      </c>
      <c r="E222" s="33" t="e">
        <f t="shared" si="26"/>
        <v>#DIV/0!</v>
      </c>
      <c r="F222" s="33" t="e">
        <f t="shared" si="26"/>
        <v>#DIV/0!</v>
      </c>
    </row>
    <row r="223" spans="2:6" ht="15.75" hidden="1" thickBot="1" x14ac:dyDescent="0.3">
      <c r="B223" s="19" t="s">
        <v>45</v>
      </c>
      <c r="C223" s="133" t="s">
        <v>46</v>
      </c>
      <c r="D223" s="35" t="e">
        <f>D220/C220-1</f>
        <v>#DIV/0!</v>
      </c>
      <c r="E223" s="35" t="e">
        <f t="shared" ref="E223:F225" si="27">E220/D220-1</f>
        <v>#DIV/0!</v>
      </c>
      <c r="F223" s="35" t="e">
        <f t="shared" si="27"/>
        <v>#DIV/0!</v>
      </c>
    </row>
    <row r="224" spans="2:6" ht="15.75" hidden="1" thickBot="1" x14ac:dyDescent="0.3">
      <c r="B224" s="19" t="s">
        <v>47</v>
      </c>
      <c r="C224" s="133" t="s">
        <v>46</v>
      </c>
      <c r="D224" s="35" t="e">
        <f>D221/C221-1</f>
        <v>#DIV/0!</v>
      </c>
      <c r="E224" s="35" t="e">
        <f t="shared" si="27"/>
        <v>#DIV/0!</v>
      </c>
      <c r="F224" s="35" t="e">
        <f t="shared" si="27"/>
        <v>#DIV/0!</v>
      </c>
    </row>
    <row r="225" spans="2:6" ht="15.75" hidden="1" thickBot="1" x14ac:dyDescent="0.3">
      <c r="B225" s="19" t="s">
        <v>48</v>
      </c>
      <c r="C225" s="133" t="s">
        <v>46</v>
      </c>
      <c r="D225" s="35" t="e">
        <f>D222/C222-1</f>
        <v>#DIV/0!</v>
      </c>
      <c r="E225" s="35" t="e">
        <f t="shared" si="27"/>
        <v>#DIV/0!</v>
      </c>
      <c r="F225" s="35" t="e">
        <f t="shared" si="27"/>
        <v>#DIV/0!</v>
      </c>
    </row>
    <row r="226" spans="2:6" ht="15.75" hidden="1" thickBot="1" x14ac:dyDescent="0.3">
      <c r="B226" s="624" t="s">
        <v>321</v>
      </c>
      <c r="C226" s="625"/>
      <c r="D226" s="625"/>
      <c r="E226" s="625"/>
      <c r="F226" s="626"/>
    </row>
    <row r="227" spans="2:6" ht="12.75" hidden="1" customHeight="1" x14ac:dyDescent="0.25">
      <c r="B227" s="633"/>
      <c r="C227" s="30">
        <v>2019</v>
      </c>
      <c r="D227" s="30">
        <v>2020</v>
      </c>
      <c r="E227" s="30">
        <v>2021</v>
      </c>
      <c r="F227" s="30">
        <v>2022</v>
      </c>
    </row>
    <row r="228" spans="2:6" ht="15.75" hidden="1" customHeight="1" x14ac:dyDescent="0.25">
      <c r="B228" s="634"/>
      <c r="C228" s="32" t="s">
        <v>1</v>
      </c>
      <c r="D228" s="32" t="s">
        <v>16</v>
      </c>
      <c r="E228" s="32" t="s">
        <v>16</v>
      </c>
      <c r="F228" s="32" t="s">
        <v>16</v>
      </c>
    </row>
    <row r="229" spans="2:6" ht="15.75" hidden="1" thickBot="1" x14ac:dyDescent="0.3">
      <c r="B229" s="37" t="s">
        <v>104</v>
      </c>
      <c r="C229" s="58">
        <f>C230+C231+C232+C233</f>
        <v>0</v>
      </c>
      <c r="D229" s="58">
        <f t="shared" ref="D229:F229" si="28">D230+D231+D232+D233</f>
        <v>0</v>
      </c>
      <c r="E229" s="58">
        <f t="shared" si="28"/>
        <v>0</v>
      </c>
      <c r="F229" s="58">
        <f t="shared" si="28"/>
        <v>0</v>
      </c>
    </row>
    <row r="230" spans="2:6" ht="15.75" hidden="1" thickBot="1" x14ac:dyDescent="0.3">
      <c r="B230" s="38" t="s">
        <v>51</v>
      </c>
      <c r="C230" s="58"/>
      <c r="D230" s="58"/>
      <c r="E230" s="58"/>
      <c r="F230" s="58"/>
    </row>
    <row r="231" spans="2:6" ht="15.75" hidden="1" thickBot="1" x14ac:dyDescent="0.3">
      <c r="B231" s="38" t="s">
        <v>105</v>
      </c>
      <c r="C231" s="58"/>
      <c r="D231" s="58"/>
      <c r="E231" s="58"/>
      <c r="F231" s="58"/>
    </row>
    <row r="232" spans="2:6" ht="15.75" hidden="1" thickBot="1" x14ac:dyDescent="0.3">
      <c r="B232" s="38" t="s">
        <v>106</v>
      </c>
      <c r="C232" s="58"/>
      <c r="D232" s="58"/>
      <c r="E232" s="58"/>
      <c r="F232" s="58"/>
    </row>
    <row r="233" spans="2:6" ht="15.75" hidden="1" thickBot="1" x14ac:dyDescent="0.3">
      <c r="B233" s="38" t="s">
        <v>107</v>
      </c>
      <c r="C233" s="58"/>
      <c r="D233" s="58"/>
      <c r="E233" s="58"/>
      <c r="F233" s="58"/>
    </row>
    <row r="234" spans="2:6" ht="15.75" hidden="1" thickBot="1" x14ac:dyDescent="0.3">
      <c r="B234" s="37" t="s">
        <v>108</v>
      </c>
      <c r="C234" s="57">
        <f>C235+C236+C237+C238</f>
        <v>0</v>
      </c>
      <c r="D234" s="57">
        <f t="shared" ref="D234:F234" si="29">D235+D236+D237+D238</f>
        <v>0</v>
      </c>
      <c r="E234" s="57">
        <f t="shared" si="29"/>
        <v>0</v>
      </c>
      <c r="F234" s="57">
        <f t="shared" si="29"/>
        <v>0</v>
      </c>
    </row>
    <row r="235" spans="2:6" ht="15.75" hidden="1" thickBot="1" x14ac:dyDescent="0.3">
      <c r="B235" s="38" t="s">
        <v>51</v>
      </c>
      <c r="C235" s="57"/>
      <c r="D235" s="57"/>
      <c r="E235" s="57"/>
      <c r="F235" s="57"/>
    </row>
    <row r="236" spans="2:6" ht="15.75" hidden="1" thickBot="1" x14ac:dyDescent="0.3">
      <c r="B236" s="38" t="s">
        <v>105</v>
      </c>
      <c r="C236" s="57"/>
      <c r="D236" s="57"/>
      <c r="E236" s="57"/>
      <c r="F236" s="57"/>
    </row>
    <row r="237" spans="2:6" ht="15.75" hidden="1" thickBot="1" x14ac:dyDescent="0.3">
      <c r="B237" s="38" t="s">
        <v>106</v>
      </c>
      <c r="C237" s="57"/>
      <c r="D237" s="57"/>
      <c r="E237" s="57"/>
      <c r="F237" s="57"/>
    </row>
    <row r="238" spans="2:6" ht="15.75" hidden="1" thickBot="1" x14ac:dyDescent="0.3">
      <c r="B238" s="38" t="s">
        <v>107</v>
      </c>
      <c r="C238" s="57"/>
      <c r="D238" s="57"/>
      <c r="E238" s="57"/>
      <c r="F238" s="57"/>
    </row>
    <row r="239" spans="2:6" ht="47.25" hidden="1" customHeight="1" x14ac:dyDescent="0.25">
      <c r="B239" s="49" t="s">
        <v>315</v>
      </c>
      <c r="C239" s="57">
        <f>C229+C234</f>
        <v>0</v>
      </c>
      <c r="D239" s="57">
        <f t="shared" ref="D239:F239" si="30">D229+D234</f>
        <v>0</v>
      </c>
      <c r="E239" s="57">
        <f t="shared" si="30"/>
        <v>0</v>
      </c>
      <c r="F239" s="57">
        <f t="shared" si="30"/>
        <v>0</v>
      </c>
    </row>
    <row r="240" spans="2:6" ht="15.75" thickBot="1" x14ac:dyDescent="0.3">
      <c r="B240" s="665" t="s">
        <v>197</v>
      </c>
      <c r="C240" s="668"/>
      <c r="D240" s="668"/>
      <c r="E240" s="668"/>
      <c r="F240" s="667"/>
    </row>
    <row r="241" spans="2:6" ht="15.75" thickBot="1" x14ac:dyDescent="0.3">
      <c r="B241" s="665" t="s">
        <v>254</v>
      </c>
      <c r="C241" s="668"/>
      <c r="D241" s="668"/>
      <c r="E241" s="668"/>
      <c r="F241" s="667"/>
    </row>
    <row r="242" spans="2:6" ht="15.75" thickBot="1" x14ac:dyDescent="0.3">
      <c r="B242" s="83" t="s">
        <v>96</v>
      </c>
      <c r="C242" s="669"/>
      <c r="D242" s="670"/>
      <c r="E242" s="671"/>
      <c r="F242" s="672"/>
    </row>
    <row r="243" spans="2:6" ht="30.75" customHeight="1" thickBot="1" x14ac:dyDescent="0.3">
      <c r="B243" s="83" t="s">
        <v>97</v>
      </c>
      <c r="C243" s="83"/>
      <c r="D243" s="86" t="s">
        <v>200</v>
      </c>
      <c r="E243" s="671"/>
      <c r="F243" s="672"/>
    </row>
    <row r="244" spans="2:6" ht="15.75" thickBot="1" x14ac:dyDescent="0.3">
      <c r="B244" s="230"/>
      <c r="C244" s="669"/>
      <c r="D244" s="1057"/>
      <c r="E244" s="671"/>
      <c r="F244" s="672"/>
    </row>
    <row r="245" spans="2:6" ht="17.25" customHeight="1" thickBot="1" x14ac:dyDescent="0.3">
      <c r="B245" s="19" t="s">
        <v>38</v>
      </c>
      <c r="C245" s="638"/>
      <c r="D245" s="639"/>
      <c r="E245" s="639"/>
      <c r="F245" s="640"/>
    </row>
    <row r="246" spans="2:6" ht="15.75" thickBot="1" x14ac:dyDescent="0.3">
      <c r="B246" s="19" t="s">
        <v>40</v>
      </c>
      <c r="C246" s="651"/>
      <c r="D246" s="652"/>
      <c r="E246" s="652"/>
      <c r="F246" s="653"/>
    </row>
    <row r="247" spans="2:6" ht="12.75" customHeight="1" x14ac:dyDescent="0.25">
      <c r="B247" s="633"/>
      <c r="C247" s="30">
        <v>2020</v>
      </c>
      <c r="D247" s="30">
        <v>2021</v>
      </c>
      <c r="E247" s="30">
        <v>2022</v>
      </c>
      <c r="F247" s="30">
        <v>2023</v>
      </c>
    </row>
    <row r="248" spans="2:6" ht="9" customHeight="1" thickBot="1" x14ac:dyDescent="0.3">
      <c r="B248" s="634"/>
      <c r="C248" s="32" t="s">
        <v>1</v>
      </c>
      <c r="D248" s="32" t="s">
        <v>16</v>
      </c>
      <c r="E248" s="32" t="s">
        <v>16</v>
      </c>
      <c r="F248" s="32" t="s">
        <v>16</v>
      </c>
    </row>
    <row r="249" spans="2:6" ht="15.75" thickBot="1" x14ac:dyDescent="0.3">
      <c r="B249" s="19" t="s">
        <v>42</v>
      </c>
      <c r="C249" s="33"/>
      <c r="D249" s="33"/>
      <c r="E249" s="33"/>
      <c r="F249" s="33"/>
    </row>
    <row r="250" spans="2:6" ht="15.75" thickBot="1" x14ac:dyDescent="0.3">
      <c r="B250" s="19" t="s">
        <v>43</v>
      </c>
      <c r="C250" s="33">
        <f>C313-C275</f>
        <v>0</v>
      </c>
      <c r="D250" s="33">
        <f t="shared" ref="D250:F250" si="31">D313-D275</f>
        <v>0</v>
      </c>
      <c r="E250" s="33">
        <f t="shared" si="31"/>
        <v>0</v>
      </c>
      <c r="F250" s="33">
        <f t="shared" si="31"/>
        <v>0</v>
      </c>
    </row>
    <row r="251" spans="2:6" ht="15.75" thickBot="1" x14ac:dyDescent="0.3">
      <c r="B251" s="19" t="s">
        <v>44</v>
      </c>
      <c r="C251" s="33" t="e">
        <f>C250/C249</f>
        <v>#DIV/0!</v>
      </c>
      <c r="D251" s="33" t="e">
        <f t="shared" ref="D251:F251" si="32">D250/D249</f>
        <v>#DIV/0!</v>
      </c>
      <c r="E251" s="33" t="e">
        <f t="shared" si="32"/>
        <v>#DIV/0!</v>
      </c>
      <c r="F251" s="33" t="e">
        <f t="shared" si="32"/>
        <v>#DIV/0!</v>
      </c>
    </row>
    <row r="252" spans="2:6" ht="15.75" thickBot="1" x14ac:dyDescent="0.3">
      <c r="B252" s="19" t="s">
        <v>45</v>
      </c>
      <c r="C252" s="133" t="s">
        <v>46</v>
      </c>
      <c r="D252" s="35" t="e">
        <f>D249/C249-1</f>
        <v>#DIV/0!</v>
      </c>
      <c r="E252" s="35" t="e">
        <f t="shared" ref="E252:F254" si="33">E249/D249-1</f>
        <v>#DIV/0!</v>
      </c>
      <c r="F252" s="35" t="e">
        <f t="shared" si="33"/>
        <v>#DIV/0!</v>
      </c>
    </row>
    <row r="253" spans="2:6" ht="15.75" thickBot="1" x14ac:dyDescent="0.3">
      <c r="B253" s="19" t="s">
        <v>47</v>
      </c>
      <c r="C253" s="133" t="s">
        <v>46</v>
      </c>
      <c r="D253" s="35" t="e">
        <f>D250/C250-1</f>
        <v>#DIV/0!</v>
      </c>
      <c r="E253" s="35" t="e">
        <f t="shared" si="33"/>
        <v>#DIV/0!</v>
      </c>
      <c r="F253" s="35" t="e">
        <f t="shared" si="33"/>
        <v>#DIV/0!</v>
      </c>
    </row>
    <row r="254" spans="2:6" ht="15.75" thickBot="1" x14ac:dyDescent="0.3">
      <c r="B254" s="19" t="s">
        <v>48</v>
      </c>
      <c r="C254" s="133" t="s">
        <v>46</v>
      </c>
      <c r="D254" s="35" t="e">
        <f>D251/C251-1</f>
        <v>#DIV/0!</v>
      </c>
      <c r="E254" s="35" t="e">
        <f t="shared" si="33"/>
        <v>#DIV/0!</v>
      </c>
      <c r="F254" s="35" t="e">
        <f t="shared" si="33"/>
        <v>#DIV/0!</v>
      </c>
    </row>
    <row r="255" spans="2:6" ht="15.75" thickBot="1" x14ac:dyDescent="0.3">
      <c r="B255" s="624" t="s">
        <v>103</v>
      </c>
      <c r="C255" s="625"/>
      <c r="D255" s="625"/>
      <c r="E255" s="625"/>
      <c r="F255" s="626"/>
    </row>
    <row r="256" spans="2:6" ht="12.75" customHeight="1" x14ac:dyDescent="0.25">
      <c r="B256" s="633"/>
      <c r="C256" s="30">
        <v>2020</v>
      </c>
      <c r="D256" s="30">
        <v>2021</v>
      </c>
      <c r="E256" s="30">
        <v>2022</v>
      </c>
      <c r="F256" s="30">
        <v>2023</v>
      </c>
    </row>
    <row r="257" spans="2:6" ht="9" customHeight="1" thickBot="1" x14ac:dyDescent="0.3">
      <c r="B257" s="634"/>
      <c r="C257" s="32" t="s">
        <v>1</v>
      </c>
      <c r="D257" s="32" t="s">
        <v>16</v>
      </c>
      <c r="E257" s="32" t="s">
        <v>16</v>
      </c>
      <c r="F257" s="32" t="s">
        <v>16</v>
      </c>
    </row>
    <row r="258" spans="2:6" ht="15.75" thickBot="1" x14ac:dyDescent="0.3">
      <c r="B258" s="37" t="s">
        <v>104</v>
      </c>
      <c r="C258" s="58">
        <f>C259+C260+C261+C262</f>
        <v>0</v>
      </c>
      <c r="D258" s="58">
        <f t="shared" ref="D258:F258" si="34">D259+D260+D261+D262</f>
        <v>0</v>
      </c>
      <c r="E258" s="58">
        <f t="shared" si="34"/>
        <v>0</v>
      </c>
      <c r="F258" s="58">
        <f t="shared" si="34"/>
        <v>0</v>
      </c>
    </row>
    <row r="259" spans="2:6" ht="15.75" thickBot="1" x14ac:dyDescent="0.3">
      <c r="B259" s="38" t="s">
        <v>51</v>
      </c>
      <c r="C259" s="58"/>
      <c r="D259" s="58"/>
      <c r="E259" s="58"/>
      <c r="F259" s="58"/>
    </row>
    <row r="260" spans="2:6" ht="15.75" thickBot="1" x14ac:dyDescent="0.3">
      <c r="B260" s="38" t="s">
        <v>105</v>
      </c>
      <c r="C260" s="58"/>
      <c r="D260" s="58"/>
      <c r="E260" s="58"/>
      <c r="F260" s="58"/>
    </row>
    <row r="261" spans="2:6" ht="15.75" thickBot="1" x14ac:dyDescent="0.3">
      <c r="B261" s="38" t="s">
        <v>106</v>
      </c>
      <c r="C261" s="58"/>
      <c r="D261" s="58"/>
      <c r="E261" s="58"/>
      <c r="F261" s="58"/>
    </row>
    <row r="262" spans="2:6" ht="15.75" thickBot="1" x14ac:dyDescent="0.3">
      <c r="B262" s="38" t="s">
        <v>107</v>
      </c>
      <c r="C262" s="58"/>
      <c r="D262" s="58"/>
      <c r="E262" s="58"/>
      <c r="F262" s="58"/>
    </row>
    <row r="263" spans="2:6" ht="15.75" thickBot="1" x14ac:dyDescent="0.3">
      <c r="B263" s="37" t="s">
        <v>108</v>
      </c>
      <c r="C263" s="57">
        <f>C264+C265+C266+C267</f>
        <v>0</v>
      </c>
      <c r="D263" s="57">
        <f t="shared" ref="D263:F263" si="35">D264+D265+D266+D267</f>
        <v>0</v>
      </c>
      <c r="E263" s="57">
        <f t="shared" si="35"/>
        <v>0</v>
      </c>
      <c r="F263" s="57">
        <f t="shared" si="35"/>
        <v>0</v>
      </c>
    </row>
    <row r="264" spans="2:6" ht="15.75" thickBot="1" x14ac:dyDescent="0.3">
      <c r="B264" s="38" t="s">
        <v>51</v>
      </c>
      <c r="C264" s="57"/>
      <c r="D264" s="58"/>
      <c r="E264" s="58"/>
      <c r="F264" s="58"/>
    </row>
    <row r="265" spans="2:6" ht="15.75" thickBot="1" x14ac:dyDescent="0.3">
      <c r="B265" s="38" t="s">
        <v>105</v>
      </c>
      <c r="C265" s="57"/>
      <c r="D265" s="58"/>
      <c r="E265" s="58"/>
      <c r="F265" s="58"/>
    </row>
    <row r="266" spans="2:6" ht="15.75" thickBot="1" x14ac:dyDescent="0.3">
      <c r="B266" s="38" t="s">
        <v>106</v>
      </c>
      <c r="C266" s="57"/>
      <c r="D266" s="58"/>
      <c r="E266" s="58"/>
      <c r="F266" s="58"/>
    </row>
    <row r="267" spans="2:6" ht="15.75" thickBot="1" x14ac:dyDescent="0.3">
      <c r="B267" s="38" t="s">
        <v>107</v>
      </c>
      <c r="C267" s="57"/>
      <c r="D267" s="58"/>
      <c r="E267" s="58"/>
      <c r="F267" s="58"/>
    </row>
    <row r="268" spans="2:6" ht="14.25" customHeight="1" thickBot="1" x14ac:dyDescent="0.3">
      <c r="B268" s="89" t="s">
        <v>59</v>
      </c>
      <c r="C268" s="57">
        <f>C258+C263</f>
        <v>0</v>
      </c>
      <c r="D268" s="57">
        <f t="shared" ref="D268:F268" si="36">D258+D263</f>
        <v>0</v>
      </c>
      <c r="E268" s="57">
        <f t="shared" si="36"/>
        <v>0</v>
      </c>
      <c r="F268" s="57">
        <f t="shared" si="36"/>
        <v>0</v>
      </c>
    </row>
    <row r="269" spans="2:6" ht="34.5" hidden="1" thickBot="1" x14ac:dyDescent="0.3">
      <c r="B269" s="83" t="s">
        <v>61</v>
      </c>
      <c r="C269" s="83"/>
      <c r="D269" s="86" t="s">
        <v>200</v>
      </c>
      <c r="E269" s="671"/>
      <c r="F269" s="672"/>
    </row>
    <row r="270" spans="2:6" ht="17.25" hidden="1" customHeight="1" x14ac:dyDescent="0.25">
      <c r="B270" s="19" t="s">
        <v>38</v>
      </c>
      <c r="C270" s="638"/>
      <c r="D270" s="639"/>
      <c r="E270" s="639"/>
      <c r="F270" s="640"/>
    </row>
    <row r="271" spans="2:6" ht="15.75" hidden="1" thickBot="1" x14ac:dyDescent="0.3">
      <c r="B271" s="19" t="s">
        <v>40</v>
      </c>
      <c r="C271" s="651"/>
      <c r="D271" s="652"/>
      <c r="E271" s="652"/>
      <c r="F271" s="653"/>
    </row>
    <row r="272" spans="2:6" ht="12.75" hidden="1" customHeight="1" x14ac:dyDescent="0.25">
      <c r="B272" s="633"/>
      <c r="C272" s="30">
        <v>2019</v>
      </c>
      <c r="D272" s="30">
        <v>2020</v>
      </c>
      <c r="E272" s="30">
        <v>2021</v>
      </c>
      <c r="F272" s="30">
        <v>2022</v>
      </c>
    </row>
    <row r="273" spans="2:6" ht="9" hidden="1" customHeight="1" x14ac:dyDescent="0.25">
      <c r="B273" s="634"/>
      <c r="C273" s="32" t="s">
        <v>1</v>
      </c>
      <c r="D273" s="32" t="s">
        <v>16</v>
      </c>
      <c r="E273" s="32" t="s">
        <v>16</v>
      </c>
      <c r="F273" s="32" t="s">
        <v>16</v>
      </c>
    </row>
    <row r="274" spans="2:6" ht="15.75" hidden="1" thickBot="1" x14ac:dyDescent="0.3">
      <c r="B274" s="19" t="s">
        <v>42</v>
      </c>
      <c r="C274" s="19"/>
      <c r="D274" s="19"/>
      <c r="E274" s="19"/>
      <c r="F274" s="19"/>
    </row>
    <row r="275" spans="2:6" ht="15.75" hidden="1" thickBot="1" x14ac:dyDescent="0.3">
      <c r="B275" s="19" t="s">
        <v>43</v>
      </c>
      <c r="C275" s="33"/>
      <c r="D275" s="33"/>
      <c r="E275" s="33"/>
      <c r="F275" s="33"/>
    </row>
    <row r="276" spans="2:6" ht="15.75" hidden="1" thickBot="1" x14ac:dyDescent="0.3">
      <c r="B276" s="19" t="s">
        <v>44</v>
      </c>
      <c r="C276" s="33" t="e">
        <f>C275/C274</f>
        <v>#DIV/0!</v>
      </c>
      <c r="D276" s="33" t="e">
        <f t="shared" ref="D276:F276" si="37">D275/D274</f>
        <v>#DIV/0!</v>
      </c>
      <c r="E276" s="33" t="e">
        <f t="shared" si="37"/>
        <v>#DIV/0!</v>
      </c>
      <c r="F276" s="33" t="e">
        <f t="shared" si="37"/>
        <v>#DIV/0!</v>
      </c>
    </row>
    <row r="277" spans="2:6" ht="15.75" hidden="1" thickBot="1" x14ac:dyDescent="0.3">
      <c r="B277" s="19" t="s">
        <v>45</v>
      </c>
      <c r="C277" s="133" t="s">
        <v>46</v>
      </c>
      <c r="D277" s="35" t="e">
        <f>D274/C274-1</f>
        <v>#DIV/0!</v>
      </c>
      <c r="E277" s="35" t="e">
        <f t="shared" ref="E277:F279" si="38">E274/D274-1</f>
        <v>#DIV/0!</v>
      </c>
      <c r="F277" s="35" t="e">
        <f t="shared" si="38"/>
        <v>#DIV/0!</v>
      </c>
    </row>
    <row r="278" spans="2:6" ht="15.75" hidden="1" thickBot="1" x14ac:dyDescent="0.3">
      <c r="B278" s="19" t="s">
        <v>47</v>
      </c>
      <c r="C278" s="133" t="s">
        <v>46</v>
      </c>
      <c r="D278" s="35" t="e">
        <f>D275/C275-1</f>
        <v>#DIV/0!</v>
      </c>
      <c r="E278" s="35" t="e">
        <f t="shared" si="38"/>
        <v>#DIV/0!</v>
      </c>
      <c r="F278" s="35" t="e">
        <f t="shared" si="38"/>
        <v>#DIV/0!</v>
      </c>
    </row>
    <row r="279" spans="2:6" ht="15.75" hidden="1" thickBot="1" x14ac:dyDescent="0.3">
      <c r="B279" s="19" t="s">
        <v>48</v>
      </c>
      <c r="C279" s="133" t="s">
        <v>46</v>
      </c>
      <c r="D279" s="35" t="e">
        <f>D276/C276-1</f>
        <v>#DIV/0!</v>
      </c>
      <c r="E279" s="35" t="e">
        <f t="shared" si="38"/>
        <v>#DIV/0!</v>
      </c>
      <c r="F279" s="35" t="e">
        <f t="shared" si="38"/>
        <v>#DIV/0!</v>
      </c>
    </row>
    <row r="280" spans="2:6" ht="15.75" hidden="1" thickBot="1" x14ac:dyDescent="0.3">
      <c r="B280" s="624" t="s">
        <v>110</v>
      </c>
      <c r="C280" s="625"/>
      <c r="D280" s="625"/>
      <c r="E280" s="625"/>
      <c r="F280" s="626"/>
    </row>
    <row r="281" spans="2:6" ht="12.75" hidden="1" customHeight="1" x14ac:dyDescent="0.25">
      <c r="B281" s="633"/>
      <c r="C281" s="30">
        <v>2019</v>
      </c>
      <c r="D281" s="30">
        <v>2020</v>
      </c>
      <c r="E281" s="30">
        <v>2021</v>
      </c>
      <c r="F281" s="30">
        <v>2022</v>
      </c>
    </row>
    <row r="282" spans="2:6" ht="9" hidden="1" customHeight="1" x14ac:dyDescent="0.25">
      <c r="B282" s="634"/>
      <c r="C282" s="32" t="s">
        <v>1</v>
      </c>
      <c r="D282" s="32" t="s">
        <v>16</v>
      </c>
      <c r="E282" s="32" t="s">
        <v>16</v>
      </c>
      <c r="F282" s="32" t="s">
        <v>16</v>
      </c>
    </row>
    <row r="283" spans="2:6" ht="15.75" hidden="1" thickBot="1" x14ac:dyDescent="0.3">
      <c r="B283" s="37" t="s">
        <v>104</v>
      </c>
      <c r="C283" s="58">
        <f>C284+C285+C286+C287</f>
        <v>0</v>
      </c>
      <c r="D283" s="58">
        <f t="shared" ref="D283:F283" si="39">D284+D285+D286+D287</f>
        <v>0</v>
      </c>
      <c r="E283" s="58">
        <f t="shared" si="39"/>
        <v>0</v>
      </c>
      <c r="F283" s="58">
        <f t="shared" si="39"/>
        <v>0</v>
      </c>
    </row>
    <row r="284" spans="2:6" ht="15.75" hidden="1" thickBot="1" x14ac:dyDescent="0.3">
      <c r="B284" s="38" t="s">
        <v>51</v>
      </c>
      <c r="C284" s="58"/>
      <c r="D284" s="58"/>
      <c r="E284" s="58"/>
      <c r="F284" s="58"/>
    </row>
    <row r="285" spans="2:6" ht="15.75" hidden="1" thickBot="1" x14ac:dyDescent="0.3">
      <c r="B285" s="38" t="s">
        <v>105</v>
      </c>
      <c r="C285" s="58"/>
      <c r="D285" s="58"/>
      <c r="E285" s="58"/>
      <c r="F285" s="58"/>
    </row>
    <row r="286" spans="2:6" ht="15.75" hidden="1" thickBot="1" x14ac:dyDescent="0.3">
      <c r="B286" s="38" t="s">
        <v>106</v>
      </c>
      <c r="C286" s="58"/>
      <c r="D286" s="58"/>
      <c r="E286" s="58"/>
      <c r="F286" s="58"/>
    </row>
    <row r="287" spans="2:6" ht="15.75" hidden="1" thickBot="1" x14ac:dyDescent="0.3">
      <c r="B287" s="38" t="s">
        <v>107</v>
      </c>
      <c r="C287" s="58"/>
      <c r="D287" s="58"/>
      <c r="E287" s="58"/>
      <c r="F287" s="58"/>
    </row>
    <row r="288" spans="2:6" ht="15.75" hidden="1" thickBot="1" x14ac:dyDescent="0.3">
      <c r="B288" s="37" t="s">
        <v>108</v>
      </c>
      <c r="C288" s="57">
        <f>C289+C290+C291+C292</f>
        <v>0</v>
      </c>
      <c r="D288" s="57">
        <f t="shared" ref="D288:F288" si="40">D289+D290+D291+D292</f>
        <v>0</v>
      </c>
      <c r="E288" s="57">
        <f t="shared" si="40"/>
        <v>0</v>
      </c>
      <c r="F288" s="57">
        <f t="shared" si="40"/>
        <v>0</v>
      </c>
    </row>
    <row r="289" spans="2:6" ht="15.75" hidden="1" thickBot="1" x14ac:dyDescent="0.3">
      <c r="B289" s="38" t="s">
        <v>51</v>
      </c>
      <c r="C289" s="57"/>
      <c r="D289" s="58"/>
      <c r="E289" s="58"/>
      <c r="F289" s="58"/>
    </row>
    <row r="290" spans="2:6" ht="15.75" hidden="1" thickBot="1" x14ac:dyDescent="0.3">
      <c r="B290" s="38" t="s">
        <v>105</v>
      </c>
      <c r="C290" s="57"/>
      <c r="D290" s="58"/>
      <c r="E290" s="58"/>
      <c r="F290" s="58"/>
    </row>
    <row r="291" spans="2:6" ht="15.75" hidden="1" thickBot="1" x14ac:dyDescent="0.3">
      <c r="B291" s="38" t="s">
        <v>106</v>
      </c>
      <c r="C291" s="57"/>
      <c r="D291" s="58"/>
      <c r="E291" s="58"/>
      <c r="F291" s="58"/>
    </row>
    <row r="292" spans="2:6" ht="15.75" hidden="1" thickBot="1" x14ac:dyDescent="0.3">
      <c r="B292" s="38" t="s">
        <v>107</v>
      </c>
      <c r="C292" s="57"/>
      <c r="D292" s="58"/>
      <c r="E292" s="58"/>
      <c r="F292" s="58"/>
    </row>
    <row r="293" spans="2:6" ht="15.75" hidden="1" thickBot="1" x14ac:dyDescent="0.3">
      <c r="B293" s="89" t="s">
        <v>317</v>
      </c>
      <c r="C293" s="57">
        <f>C283+C288</f>
        <v>0</v>
      </c>
      <c r="D293" s="57">
        <f t="shared" ref="D293:F293" si="41">D283+D288</f>
        <v>0</v>
      </c>
      <c r="E293" s="57">
        <f t="shared" si="41"/>
        <v>0</v>
      </c>
      <c r="F293" s="57">
        <f t="shared" si="41"/>
        <v>0</v>
      </c>
    </row>
    <row r="294" spans="2:6" ht="34.5" hidden="1" thickBot="1" x14ac:dyDescent="0.3">
      <c r="B294" s="83" t="s">
        <v>318</v>
      </c>
      <c r="C294" s="231"/>
      <c r="D294" s="232" t="s">
        <v>200</v>
      </c>
      <c r="E294" s="233"/>
      <c r="F294" s="234"/>
    </row>
    <row r="295" spans="2:6" ht="17.25" hidden="1" customHeight="1" x14ac:dyDescent="0.25">
      <c r="B295" s="19" t="s">
        <v>38</v>
      </c>
      <c r="C295" s="638"/>
      <c r="D295" s="639"/>
      <c r="E295" s="639"/>
      <c r="F295" s="640"/>
    </row>
    <row r="296" spans="2:6" ht="15.75" hidden="1" thickBot="1" x14ac:dyDescent="0.3">
      <c r="B296" s="19" t="s">
        <v>40</v>
      </c>
      <c r="C296" s="651"/>
      <c r="D296" s="652"/>
      <c r="E296" s="652"/>
      <c r="F296" s="653"/>
    </row>
    <row r="297" spans="2:6" ht="12.75" hidden="1" customHeight="1" x14ac:dyDescent="0.25">
      <c r="B297" s="633"/>
      <c r="C297" s="30">
        <v>2019</v>
      </c>
      <c r="D297" s="30">
        <v>2020</v>
      </c>
      <c r="E297" s="30">
        <v>2021</v>
      </c>
      <c r="F297" s="30">
        <v>2022</v>
      </c>
    </row>
    <row r="298" spans="2:6" ht="9" hidden="1" customHeight="1" x14ac:dyDescent="0.25">
      <c r="B298" s="634"/>
      <c r="C298" s="32" t="s">
        <v>1</v>
      </c>
      <c r="D298" s="32" t="s">
        <v>16</v>
      </c>
      <c r="E298" s="32" t="s">
        <v>16</v>
      </c>
      <c r="F298" s="32" t="s">
        <v>16</v>
      </c>
    </row>
    <row r="299" spans="2:6" ht="15.75" hidden="1" thickBot="1" x14ac:dyDescent="0.3">
      <c r="B299" s="19" t="s">
        <v>42</v>
      </c>
      <c r="C299" s="19"/>
      <c r="D299" s="19"/>
      <c r="E299" s="19"/>
      <c r="F299" s="19"/>
    </row>
    <row r="300" spans="2:6" ht="15.75" hidden="1" thickBot="1" x14ac:dyDescent="0.3">
      <c r="B300" s="19" t="s">
        <v>43</v>
      </c>
      <c r="C300" s="33">
        <f>C318</f>
        <v>0</v>
      </c>
      <c r="D300" s="33">
        <f t="shared" ref="D300:F300" si="42">D318</f>
        <v>0</v>
      </c>
      <c r="E300" s="33">
        <f t="shared" si="42"/>
        <v>0</v>
      </c>
      <c r="F300" s="33">
        <f t="shared" si="42"/>
        <v>0</v>
      </c>
    </row>
    <row r="301" spans="2:6" ht="15.75" hidden="1" thickBot="1" x14ac:dyDescent="0.3">
      <c r="B301" s="19" t="s">
        <v>44</v>
      </c>
      <c r="C301" s="33" t="e">
        <f>C300/C299</f>
        <v>#DIV/0!</v>
      </c>
      <c r="D301" s="33" t="e">
        <f t="shared" ref="D301:F301" si="43">D300/D299</f>
        <v>#DIV/0!</v>
      </c>
      <c r="E301" s="33" t="e">
        <f t="shared" si="43"/>
        <v>#DIV/0!</v>
      </c>
      <c r="F301" s="33" t="e">
        <f t="shared" si="43"/>
        <v>#DIV/0!</v>
      </c>
    </row>
    <row r="302" spans="2:6" ht="15.75" hidden="1" thickBot="1" x14ac:dyDescent="0.3">
      <c r="B302" s="19" t="s">
        <v>45</v>
      </c>
      <c r="C302" s="133" t="s">
        <v>46</v>
      </c>
      <c r="D302" s="35" t="e">
        <f>D299/C299-1</f>
        <v>#DIV/0!</v>
      </c>
      <c r="E302" s="35" t="e">
        <f t="shared" ref="E302:F304" si="44">E299/D299-1</f>
        <v>#DIV/0!</v>
      </c>
      <c r="F302" s="35" t="e">
        <f t="shared" si="44"/>
        <v>#DIV/0!</v>
      </c>
    </row>
    <row r="303" spans="2:6" ht="15.75" hidden="1" thickBot="1" x14ac:dyDescent="0.3">
      <c r="B303" s="19" t="s">
        <v>47</v>
      </c>
      <c r="C303" s="133" t="s">
        <v>46</v>
      </c>
      <c r="D303" s="35" t="e">
        <f>D300/C300-1</f>
        <v>#DIV/0!</v>
      </c>
      <c r="E303" s="35" t="e">
        <f t="shared" si="44"/>
        <v>#DIV/0!</v>
      </c>
      <c r="F303" s="35" t="e">
        <f t="shared" si="44"/>
        <v>#DIV/0!</v>
      </c>
    </row>
    <row r="304" spans="2:6" ht="15.75" hidden="1" thickBot="1" x14ac:dyDescent="0.3">
      <c r="B304" s="19" t="s">
        <v>48</v>
      </c>
      <c r="C304" s="133" t="s">
        <v>46</v>
      </c>
      <c r="D304" s="35" t="e">
        <f>D301/C301-1</f>
        <v>#DIV/0!</v>
      </c>
      <c r="E304" s="35" t="e">
        <f t="shared" si="44"/>
        <v>#DIV/0!</v>
      </c>
      <c r="F304" s="35" t="e">
        <f t="shared" si="44"/>
        <v>#DIV/0!</v>
      </c>
    </row>
    <row r="305" spans="2:6" ht="15.75" hidden="1" customHeight="1" x14ac:dyDescent="0.25">
      <c r="B305" s="624" t="s">
        <v>322</v>
      </c>
      <c r="C305" s="625"/>
      <c r="D305" s="625"/>
      <c r="E305" s="625"/>
      <c r="F305" s="626"/>
    </row>
    <row r="306" spans="2:6" ht="12.75" hidden="1" customHeight="1" x14ac:dyDescent="0.25">
      <c r="B306" s="633"/>
      <c r="C306" s="30">
        <v>2019</v>
      </c>
      <c r="D306" s="30">
        <v>2020</v>
      </c>
      <c r="E306" s="30">
        <v>2021</v>
      </c>
      <c r="F306" s="30">
        <v>2022</v>
      </c>
    </row>
    <row r="307" spans="2:6" ht="9" hidden="1" customHeight="1" x14ac:dyDescent="0.25">
      <c r="B307" s="634"/>
      <c r="C307" s="32" t="s">
        <v>1</v>
      </c>
      <c r="D307" s="32" t="s">
        <v>16</v>
      </c>
      <c r="E307" s="32" t="s">
        <v>16</v>
      </c>
      <c r="F307" s="32" t="s">
        <v>16</v>
      </c>
    </row>
    <row r="308" spans="2:6" ht="15.75" hidden="1" customHeight="1" x14ac:dyDescent="0.25">
      <c r="B308" s="37" t="s">
        <v>104</v>
      </c>
      <c r="C308" s="58">
        <f>C309+C310+C311+C312</f>
        <v>0</v>
      </c>
      <c r="D308" s="58">
        <f t="shared" ref="D308:F308" si="45">D309+D310+D311+D312</f>
        <v>0</v>
      </c>
      <c r="E308" s="58">
        <f t="shared" si="45"/>
        <v>0</v>
      </c>
      <c r="F308" s="58">
        <f t="shared" si="45"/>
        <v>0</v>
      </c>
    </row>
    <row r="309" spans="2:6" ht="15.75" hidden="1" customHeight="1" x14ac:dyDescent="0.25">
      <c r="B309" s="38" t="s">
        <v>51</v>
      </c>
      <c r="C309" s="58"/>
      <c r="D309" s="58"/>
      <c r="E309" s="58"/>
      <c r="F309" s="58"/>
    </row>
    <row r="310" spans="2:6" ht="15.75" hidden="1" customHeight="1" x14ac:dyDescent="0.25">
      <c r="B310" s="38" t="s">
        <v>105</v>
      </c>
      <c r="C310" s="58"/>
      <c r="D310" s="58"/>
      <c r="E310" s="58"/>
      <c r="F310" s="58"/>
    </row>
    <row r="311" spans="2:6" ht="15.75" hidden="1" customHeight="1" x14ac:dyDescent="0.25">
      <c r="B311" s="38" t="s">
        <v>106</v>
      </c>
      <c r="C311" s="58"/>
      <c r="D311" s="58"/>
      <c r="E311" s="58"/>
      <c r="F311" s="58"/>
    </row>
    <row r="312" spans="2:6" ht="15.75" hidden="1" customHeight="1" x14ac:dyDescent="0.25">
      <c r="B312" s="38" t="s">
        <v>107</v>
      </c>
      <c r="C312" s="58"/>
      <c r="D312" s="58"/>
      <c r="E312" s="58"/>
      <c r="F312" s="58"/>
    </row>
    <row r="313" spans="2:6" ht="15.75" hidden="1" customHeight="1" x14ac:dyDescent="0.25">
      <c r="B313" s="37" t="s">
        <v>108</v>
      </c>
      <c r="C313" s="57">
        <f>C314+C315+C316+C317</f>
        <v>0</v>
      </c>
      <c r="D313" s="57">
        <f t="shared" ref="D313:F313" si="46">D314+D315+D316+D317</f>
        <v>0</v>
      </c>
      <c r="E313" s="57">
        <f t="shared" si="46"/>
        <v>0</v>
      </c>
      <c r="F313" s="57">
        <f t="shared" si="46"/>
        <v>0</v>
      </c>
    </row>
    <row r="314" spans="2:6" ht="15.75" hidden="1" customHeight="1" x14ac:dyDescent="0.25">
      <c r="B314" s="38" t="s">
        <v>51</v>
      </c>
      <c r="C314" s="57"/>
      <c r="D314" s="58"/>
      <c r="E314" s="58"/>
      <c r="F314" s="58"/>
    </row>
    <row r="315" spans="2:6" ht="15.75" hidden="1" customHeight="1" x14ac:dyDescent="0.25">
      <c r="B315" s="38" t="s">
        <v>105</v>
      </c>
      <c r="C315" s="57"/>
      <c r="D315" s="58"/>
      <c r="E315" s="58"/>
      <c r="F315" s="58"/>
    </row>
    <row r="316" spans="2:6" ht="15.75" hidden="1" customHeight="1" x14ac:dyDescent="0.25">
      <c r="B316" s="38" t="s">
        <v>106</v>
      </c>
      <c r="C316" s="57"/>
      <c r="D316" s="58"/>
      <c r="E316" s="58"/>
      <c r="F316" s="58"/>
    </row>
    <row r="317" spans="2:6" ht="15.75" hidden="1" customHeight="1" x14ac:dyDescent="0.25">
      <c r="B317" s="38" t="s">
        <v>107</v>
      </c>
      <c r="C317" s="57"/>
      <c r="D317" s="58"/>
      <c r="E317" s="58"/>
      <c r="F317" s="58"/>
    </row>
    <row r="318" spans="2:6" ht="15.75" hidden="1" customHeight="1" x14ac:dyDescent="0.25">
      <c r="B318" s="49" t="s">
        <v>323</v>
      </c>
      <c r="C318" s="57">
        <f>C308+C313</f>
        <v>0</v>
      </c>
      <c r="D318" s="57">
        <f t="shared" ref="D318:F318" si="47">D308+D313</f>
        <v>0</v>
      </c>
      <c r="E318" s="57">
        <f t="shared" si="47"/>
        <v>0</v>
      </c>
      <c r="F318" s="57">
        <f t="shared" si="47"/>
        <v>0</v>
      </c>
    </row>
    <row r="319" spans="2:6" ht="25.5" hidden="1" customHeight="1" x14ac:dyDescent="0.25">
      <c r="B319" s="235" t="s">
        <v>255</v>
      </c>
      <c r="C319" s="669"/>
      <c r="D319" s="671"/>
      <c r="E319" s="671"/>
      <c r="F319" s="672"/>
    </row>
    <row r="320" spans="2:6" ht="34.5" hidden="1" thickBot="1" x14ac:dyDescent="0.3">
      <c r="B320" s="83" t="s">
        <v>318</v>
      </c>
      <c r="C320" s="231"/>
      <c r="D320" s="232" t="s">
        <v>200</v>
      </c>
      <c r="E320" s="233"/>
      <c r="F320" s="234"/>
    </row>
    <row r="321" spans="2:6" ht="17.25" hidden="1" customHeight="1" x14ac:dyDescent="0.25">
      <c r="B321" s="19" t="s">
        <v>38</v>
      </c>
      <c r="C321" s="638"/>
      <c r="D321" s="639"/>
      <c r="E321" s="639"/>
      <c r="F321" s="640"/>
    </row>
    <row r="322" spans="2:6" ht="15.75" hidden="1" thickBot="1" x14ac:dyDescent="0.3">
      <c r="B322" s="19" t="s">
        <v>40</v>
      </c>
      <c r="C322" s="651"/>
      <c r="D322" s="652"/>
      <c r="E322" s="652"/>
      <c r="F322" s="653"/>
    </row>
    <row r="323" spans="2:6" ht="12.75" hidden="1" customHeight="1" x14ac:dyDescent="0.25">
      <c r="B323" s="633"/>
      <c r="C323" s="30">
        <v>2019</v>
      </c>
      <c r="D323" s="30">
        <v>2020</v>
      </c>
      <c r="E323" s="30">
        <v>2021</v>
      </c>
      <c r="F323" s="30">
        <v>2022</v>
      </c>
    </row>
    <row r="324" spans="2:6" ht="9" hidden="1" customHeight="1" x14ac:dyDescent="0.25">
      <c r="B324" s="634"/>
      <c r="C324" s="32" t="s">
        <v>1</v>
      </c>
      <c r="D324" s="32" t="s">
        <v>16</v>
      </c>
      <c r="E324" s="32" t="s">
        <v>16</v>
      </c>
      <c r="F324" s="32" t="s">
        <v>16</v>
      </c>
    </row>
    <row r="325" spans="2:6" ht="15.75" hidden="1" thickBot="1" x14ac:dyDescent="0.3">
      <c r="B325" s="19" t="s">
        <v>42</v>
      </c>
      <c r="C325" s="19"/>
      <c r="D325" s="19"/>
      <c r="E325" s="19"/>
      <c r="F325" s="19"/>
    </row>
    <row r="326" spans="2:6" ht="15.75" hidden="1" thickBot="1" x14ac:dyDescent="0.3">
      <c r="B326" s="19" t="s">
        <v>43</v>
      </c>
      <c r="C326" s="33">
        <f>C344</f>
        <v>0</v>
      </c>
      <c r="D326" s="33">
        <f t="shared" ref="D326:F326" si="48">D344</f>
        <v>0</v>
      </c>
      <c r="E326" s="33">
        <f t="shared" si="48"/>
        <v>0</v>
      </c>
      <c r="F326" s="33">
        <f t="shared" si="48"/>
        <v>0</v>
      </c>
    </row>
    <row r="327" spans="2:6" ht="15.75" hidden="1" thickBot="1" x14ac:dyDescent="0.3">
      <c r="B327" s="19" t="s">
        <v>44</v>
      </c>
      <c r="C327" s="33" t="e">
        <f>C326/C325</f>
        <v>#DIV/0!</v>
      </c>
      <c r="D327" s="33" t="e">
        <f t="shared" ref="D327:F327" si="49">D326/D325</f>
        <v>#DIV/0!</v>
      </c>
      <c r="E327" s="33" t="e">
        <f t="shared" si="49"/>
        <v>#DIV/0!</v>
      </c>
      <c r="F327" s="33" t="e">
        <f t="shared" si="49"/>
        <v>#DIV/0!</v>
      </c>
    </row>
    <row r="328" spans="2:6" ht="15.75" hidden="1" thickBot="1" x14ac:dyDescent="0.3">
      <c r="B328" s="19" t="s">
        <v>45</v>
      </c>
      <c r="C328" s="133" t="s">
        <v>46</v>
      </c>
      <c r="D328" s="35" t="e">
        <f>D325/C325-1</f>
        <v>#DIV/0!</v>
      </c>
      <c r="E328" s="35" t="e">
        <f t="shared" ref="E328:F330" si="50">E325/D325-1</f>
        <v>#DIV/0!</v>
      </c>
      <c r="F328" s="35" t="e">
        <f t="shared" si="50"/>
        <v>#DIV/0!</v>
      </c>
    </row>
    <row r="329" spans="2:6" ht="15.75" hidden="1" thickBot="1" x14ac:dyDescent="0.3">
      <c r="B329" s="19" t="s">
        <v>47</v>
      </c>
      <c r="C329" s="133" t="s">
        <v>46</v>
      </c>
      <c r="D329" s="35" t="e">
        <f>D326/C326-1</f>
        <v>#DIV/0!</v>
      </c>
      <c r="E329" s="35" t="e">
        <f t="shared" si="50"/>
        <v>#DIV/0!</v>
      </c>
      <c r="F329" s="35" t="e">
        <f t="shared" si="50"/>
        <v>#DIV/0!</v>
      </c>
    </row>
    <row r="330" spans="2:6" ht="15.75" hidden="1" thickBot="1" x14ac:dyDescent="0.3">
      <c r="B330" s="19" t="s">
        <v>48</v>
      </c>
      <c r="C330" s="133" t="s">
        <v>46</v>
      </c>
      <c r="D330" s="35" t="e">
        <f>D327/C327-1</f>
        <v>#DIV/0!</v>
      </c>
      <c r="E330" s="35" t="e">
        <f t="shared" si="50"/>
        <v>#DIV/0!</v>
      </c>
      <c r="F330" s="35" t="e">
        <f t="shared" si="50"/>
        <v>#DIV/0!</v>
      </c>
    </row>
    <row r="331" spans="2:6" ht="15.75" hidden="1" thickBot="1" x14ac:dyDescent="0.3">
      <c r="B331" s="624" t="s">
        <v>321</v>
      </c>
      <c r="C331" s="625"/>
      <c r="D331" s="625"/>
      <c r="E331" s="625"/>
      <c r="F331" s="626"/>
    </row>
    <row r="332" spans="2:6" ht="12.75" hidden="1" customHeight="1" x14ac:dyDescent="0.25">
      <c r="B332" s="633"/>
      <c r="C332" s="30">
        <v>2019</v>
      </c>
      <c r="D332" s="30">
        <v>2020</v>
      </c>
      <c r="E332" s="30">
        <v>2021</v>
      </c>
      <c r="F332" s="30">
        <v>2022</v>
      </c>
    </row>
    <row r="333" spans="2:6" ht="9" hidden="1" customHeight="1" x14ac:dyDescent="0.25">
      <c r="B333" s="634"/>
      <c r="C333" s="32" t="s">
        <v>1</v>
      </c>
      <c r="D333" s="32" t="s">
        <v>16</v>
      </c>
      <c r="E333" s="32" t="s">
        <v>16</v>
      </c>
      <c r="F333" s="32" t="s">
        <v>16</v>
      </c>
    </row>
    <row r="334" spans="2:6" ht="15.75" hidden="1" thickBot="1" x14ac:dyDescent="0.3">
      <c r="B334" s="37" t="s">
        <v>104</v>
      </c>
      <c r="C334" s="58">
        <f>C335+C336+C337+C338</f>
        <v>0</v>
      </c>
      <c r="D334" s="58">
        <f t="shared" ref="D334:F334" si="51">D335+D336+D337+D338</f>
        <v>0</v>
      </c>
      <c r="E334" s="58">
        <f t="shared" si="51"/>
        <v>0</v>
      </c>
      <c r="F334" s="58">
        <f t="shared" si="51"/>
        <v>0</v>
      </c>
    </row>
    <row r="335" spans="2:6" ht="15.75" hidden="1" thickBot="1" x14ac:dyDescent="0.3">
      <c r="B335" s="38" t="s">
        <v>51</v>
      </c>
      <c r="C335" s="58"/>
      <c r="D335" s="58"/>
      <c r="E335" s="58"/>
      <c r="F335" s="58"/>
    </row>
    <row r="336" spans="2:6" ht="15.75" hidden="1" thickBot="1" x14ac:dyDescent="0.3">
      <c r="B336" s="38" t="s">
        <v>105</v>
      </c>
      <c r="C336" s="58"/>
      <c r="D336" s="58"/>
      <c r="E336" s="58"/>
      <c r="F336" s="58"/>
    </row>
    <row r="337" spans="2:6" ht="15.75" hidden="1" thickBot="1" x14ac:dyDescent="0.3">
      <c r="B337" s="38" t="s">
        <v>106</v>
      </c>
      <c r="C337" s="58"/>
      <c r="D337" s="58"/>
      <c r="E337" s="58"/>
      <c r="F337" s="58"/>
    </row>
    <row r="338" spans="2:6" ht="15.75" hidden="1" thickBot="1" x14ac:dyDescent="0.3">
      <c r="B338" s="38" t="s">
        <v>107</v>
      </c>
      <c r="C338" s="58"/>
      <c r="D338" s="58"/>
      <c r="E338" s="58"/>
      <c r="F338" s="58"/>
    </row>
    <row r="339" spans="2:6" ht="15.75" hidden="1" thickBot="1" x14ac:dyDescent="0.3">
      <c r="B339" s="37" t="s">
        <v>108</v>
      </c>
      <c r="C339" s="57">
        <f>C340+C341+C342+C343</f>
        <v>0</v>
      </c>
      <c r="D339" s="57">
        <f t="shared" ref="D339:F339" si="52">D340+D341+D342+D343</f>
        <v>0</v>
      </c>
      <c r="E339" s="57">
        <f t="shared" si="52"/>
        <v>0</v>
      </c>
      <c r="F339" s="57">
        <f t="shared" si="52"/>
        <v>0</v>
      </c>
    </row>
    <row r="340" spans="2:6" ht="15.75" hidden="1" thickBot="1" x14ac:dyDescent="0.3">
      <c r="B340" s="38" t="s">
        <v>51</v>
      </c>
      <c r="C340" s="57"/>
      <c r="D340" s="57"/>
      <c r="E340" s="57"/>
      <c r="F340" s="57"/>
    </row>
    <row r="341" spans="2:6" ht="15.75" hidden="1" thickBot="1" x14ac:dyDescent="0.3">
      <c r="B341" s="38" t="s">
        <v>105</v>
      </c>
      <c r="C341" s="57"/>
      <c r="D341" s="57"/>
      <c r="E341" s="57"/>
      <c r="F341" s="57"/>
    </row>
    <row r="342" spans="2:6" ht="15.75" hidden="1" thickBot="1" x14ac:dyDescent="0.3">
      <c r="B342" s="38" t="s">
        <v>106</v>
      </c>
      <c r="C342" s="57"/>
      <c r="D342" s="57"/>
      <c r="E342" s="57"/>
      <c r="F342" s="57"/>
    </row>
    <row r="343" spans="2:6" ht="15.75" hidden="1" thickBot="1" x14ac:dyDescent="0.3">
      <c r="B343" s="38" t="s">
        <v>107</v>
      </c>
      <c r="C343" s="57"/>
      <c r="D343" s="57"/>
      <c r="E343" s="57"/>
      <c r="F343" s="57"/>
    </row>
    <row r="344" spans="2:6" ht="15.75" hidden="1" thickBot="1" x14ac:dyDescent="0.3">
      <c r="B344" s="49" t="s">
        <v>315</v>
      </c>
      <c r="C344" s="57">
        <f>C334+C339</f>
        <v>0</v>
      </c>
      <c r="D344" s="57">
        <f t="shared" ref="D344:F344" si="53">D334+D339</f>
        <v>0</v>
      </c>
      <c r="E344" s="57">
        <f t="shared" si="53"/>
        <v>0</v>
      </c>
      <c r="F344" s="57">
        <f t="shared" si="53"/>
        <v>0</v>
      </c>
    </row>
    <row r="345" spans="2:6" ht="15.75" thickBot="1" x14ac:dyDescent="0.3">
      <c r="B345" s="90"/>
      <c r="C345" s="91"/>
      <c r="D345" s="91"/>
      <c r="E345" s="91"/>
      <c r="F345" s="91"/>
    </row>
    <row r="346" spans="2:6" ht="27" customHeight="1" thickBot="1" x14ac:dyDescent="0.3">
      <c r="B346" s="21" t="s">
        <v>116</v>
      </c>
      <c r="C346" s="92">
        <f>+C221+C145+C67+C30+C170+C104+C326+C300+C275+C250+C195</f>
        <v>15000</v>
      </c>
      <c r="D346" s="92">
        <f>+D221+D145+D67+D30+D170+D104+D326+D300+D275+D250+D195</f>
        <v>20000</v>
      </c>
      <c r="E346" s="92">
        <f>+E221+E145+E67+E30+E170+E104+E326+E300+E275+E250+E195</f>
        <v>25000</v>
      </c>
      <c r="F346" s="92">
        <f>+F221+F145+F67+F30+F170+F104+F326+F300+F275+F250+F195</f>
        <v>25000</v>
      </c>
    </row>
    <row r="347" spans="2:6" ht="24.75" thickBot="1" x14ac:dyDescent="0.3">
      <c r="B347" s="21" t="s">
        <v>117</v>
      </c>
      <c r="C347" s="92">
        <f>+C239+C213+C133+C96+C59+C344+C318+C293+C268+C188+C163</f>
        <v>15000</v>
      </c>
      <c r="D347" s="92">
        <f>+D239+D213+D133+D96+D59+D344+D318+D293+D268+D188+D163</f>
        <v>20000</v>
      </c>
      <c r="E347" s="92">
        <f>+E239+E213+E133+E96+E59+E344+E318+E293+E268+E188+E163</f>
        <v>25000</v>
      </c>
      <c r="F347" s="92">
        <f>+F239+F213+F133+F96+F59+F344+F318+F293+F268+F188+F163</f>
        <v>25000</v>
      </c>
    </row>
    <row r="348" spans="2:6" ht="15.75" thickBot="1" x14ac:dyDescent="0.3">
      <c r="B348" s="37" t="s">
        <v>50</v>
      </c>
      <c r="C348" s="93">
        <f>C349+C350</f>
        <v>0</v>
      </c>
      <c r="D348" s="93">
        <f t="shared" ref="D348:F348" si="54">D349+D350</f>
        <v>0</v>
      </c>
      <c r="E348" s="93">
        <f t="shared" si="54"/>
        <v>0</v>
      </c>
      <c r="F348" s="93">
        <f t="shared" si="54"/>
        <v>0</v>
      </c>
    </row>
    <row r="349" spans="2:6" ht="15.75" thickBot="1" x14ac:dyDescent="0.3">
      <c r="B349" s="38" t="s">
        <v>51</v>
      </c>
      <c r="C349" s="57">
        <f t="shared" ref="C349:F350" si="55">C39+C76+C113</f>
        <v>0</v>
      </c>
      <c r="D349" s="57">
        <f t="shared" si="55"/>
        <v>0</v>
      </c>
      <c r="E349" s="57">
        <f t="shared" si="55"/>
        <v>0</v>
      </c>
      <c r="F349" s="57">
        <f t="shared" si="55"/>
        <v>0</v>
      </c>
    </row>
    <row r="350" spans="2:6" ht="15.75" thickBot="1" x14ac:dyDescent="0.3">
      <c r="B350" s="38" t="s">
        <v>118</v>
      </c>
      <c r="C350" s="57">
        <f t="shared" si="55"/>
        <v>0</v>
      </c>
      <c r="D350" s="57">
        <f t="shared" si="55"/>
        <v>0</v>
      </c>
      <c r="E350" s="57">
        <f t="shared" si="55"/>
        <v>0</v>
      </c>
      <c r="F350" s="57">
        <f t="shared" si="55"/>
        <v>0</v>
      </c>
    </row>
    <row r="351" spans="2:6" ht="24.75" thickBot="1" x14ac:dyDescent="0.3">
      <c r="B351" s="37" t="s">
        <v>53</v>
      </c>
      <c r="C351" s="93">
        <f>C352+C353</f>
        <v>0</v>
      </c>
      <c r="D351" s="93">
        <f t="shared" ref="D351:F351" si="56">D352+D353</f>
        <v>0</v>
      </c>
      <c r="E351" s="93">
        <f t="shared" si="56"/>
        <v>0</v>
      </c>
      <c r="F351" s="93">
        <f t="shared" si="56"/>
        <v>0</v>
      </c>
    </row>
    <row r="352" spans="2:6" ht="15.75" thickBot="1" x14ac:dyDescent="0.3">
      <c r="B352" s="38" t="s">
        <v>51</v>
      </c>
      <c r="C352" s="58">
        <f>C42+C79+C116</f>
        <v>0</v>
      </c>
      <c r="D352" s="58">
        <f>D42+D79+D116</f>
        <v>0</v>
      </c>
      <c r="E352" s="58">
        <f>E42+E79+E116</f>
        <v>0</v>
      </c>
      <c r="F352" s="58">
        <f>F42+F79+F116</f>
        <v>0</v>
      </c>
    </row>
    <row r="353" spans="2:6" ht="15.75" thickBot="1" x14ac:dyDescent="0.3">
      <c r="B353" s="38" t="s">
        <v>118</v>
      </c>
      <c r="C353" s="57">
        <f>C43+C80+C114</f>
        <v>0</v>
      </c>
      <c r="D353" s="57">
        <f>D43+D80+D114</f>
        <v>0</v>
      </c>
      <c r="E353" s="57">
        <f>E43+E80+E114</f>
        <v>0</v>
      </c>
      <c r="F353" s="57">
        <f>F43+F80+F114</f>
        <v>0</v>
      </c>
    </row>
    <row r="354" spans="2:6" ht="15.75" thickBot="1" x14ac:dyDescent="0.3">
      <c r="B354" s="37" t="s">
        <v>54</v>
      </c>
      <c r="C354" s="93">
        <f>C355+C356</f>
        <v>0</v>
      </c>
      <c r="D354" s="93">
        <f t="shared" ref="D354:F354" si="57">D355+D356</f>
        <v>0</v>
      </c>
      <c r="E354" s="93">
        <f t="shared" si="57"/>
        <v>0</v>
      </c>
      <c r="F354" s="93">
        <f t="shared" si="57"/>
        <v>0</v>
      </c>
    </row>
    <row r="355" spans="2:6" ht="15.75" thickBot="1" x14ac:dyDescent="0.3">
      <c r="B355" s="38" t="s">
        <v>51</v>
      </c>
      <c r="C355" s="57">
        <f t="shared" ref="C355:F356" si="58">C45+C82+C119</f>
        <v>0</v>
      </c>
      <c r="D355" s="57">
        <f t="shared" si="58"/>
        <v>0</v>
      </c>
      <c r="E355" s="57">
        <f t="shared" si="58"/>
        <v>0</v>
      </c>
      <c r="F355" s="57">
        <f t="shared" si="58"/>
        <v>0</v>
      </c>
    </row>
    <row r="356" spans="2:6" ht="15.75" thickBot="1" x14ac:dyDescent="0.3">
      <c r="B356" s="38" t="s">
        <v>118</v>
      </c>
      <c r="C356" s="57">
        <f t="shared" si="58"/>
        <v>0</v>
      </c>
      <c r="D356" s="57">
        <f t="shared" si="58"/>
        <v>0</v>
      </c>
      <c r="E356" s="57">
        <f t="shared" si="58"/>
        <v>0</v>
      </c>
      <c r="F356" s="57">
        <f t="shared" si="58"/>
        <v>0</v>
      </c>
    </row>
    <row r="357" spans="2:6" ht="15.75" thickBot="1" x14ac:dyDescent="0.3">
      <c r="B357" s="37" t="s">
        <v>55</v>
      </c>
      <c r="C357" s="93">
        <f>C358+C359</f>
        <v>0</v>
      </c>
      <c r="D357" s="93">
        <f t="shared" ref="D357:F357" si="59">D358+D359</f>
        <v>0</v>
      </c>
      <c r="E357" s="93">
        <f t="shared" si="59"/>
        <v>0</v>
      </c>
      <c r="F357" s="93">
        <f t="shared" si="59"/>
        <v>0</v>
      </c>
    </row>
    <row r="358" spans="2:6" ht="15.75" thickBot="1" x14ac:dyDescent="0.3">
      <c r="B358" s="38" t="s">
        <v>51</v>
      </c>
      <c r="C358" s="58">
        <f t="shared" ref="C358:F359" si="60">C48+C85+C122</f>
        <v>0</v>
      </c>
      <c r="D358" s="58">
        <f t="shared" si="60"/>
        <v>0</v>
      </c>
      <c r="E358" s="58">
        <f t="shared" si="60"/>
        <v>0</v>
      </c>
      <c r="F358" s="58">
        <f t="shared" si="60"/>
        <v>0</v>
      </c>
    </row>
    <row r="359" spans="2:6" ht="15.75" thickBot="1" x14ac:dyDescent="0.3">
      <c r="B359" s="38" t="s">
        <v>118</v>
      </c>
      <c r="C359" s="57">
        <f t="shared" si="60"/>
        <v>0</v>
      </c>
      <c r="D359" s="57">
        <f t="shared" si="60"/>
        <v>0</v>
      </c>
      <c r="E359" s="57">
        <f t="shared" si="60"/>
        <v>0</v>
      </c>
      <c r="F359" s="57">
        <f t="shared" si="60"/>
        <v>0</v>
      </c>
    </row>
    <row r="360" spans="2:6" ht="15.75" thickBot="1" x14ac:dyDescent="0.3">
      <c r="B360" s="37" t="s">
        <v>56</v>
      </c>
      <c r="C360" s="93">
        <f>C361+C362</f>
        <v>0</v>
      </c>
      <c r="D360" s="93">
        <f t="shared" ref="D360:F360" si="61">D361+D362</f>
        <v>0</v>
      </c>
      <c r="E360" s="93">
        <f t="shared" si="61"/>
        <v>0</v>
      </c>
      <c r="F360" s="93">
        <f t="shared" si="61"/>
        <v>0</v>
      </c>
    </row>
    <row r="361" spans="2:6" ht="15.75" thickBot="1" x14ac:dyDescent="0.3">
      <c r="B361" s="38" t="s">
        <v>51</v>
      </c>
      <c r="C361" s="58">
        <f t="shared" ref="C361:F362" si="62">C51+C88+C125</f>
        <v>0</v>
      </c>
      <c r="D361" s="58">
        <f t="shared" si="62"/>
        <v>0</v>
      </c>
      <c r="E361" s="58">
        <f t="shared" si="62"/>
        <v>0</v>
      </c>
      <c r="F361" s="58">
        <f t="shared" si="62"/>
        <v>0</v>
      </c>
    </row>
    <row r="362" spans="2:6" ht="15.75" thickBot="1" x14ac:dyDescent="0.3">
      <c r="B362" s="38" t="s">
        <v>118</v>
      </c>
      <c r="C362" s="57">
        <f t="shared" si="62"/>
        <v>0</v>
      </c>
      <c r="D362" s="57">
        <f t="shared" si="62"/>
        <v>0</v>
      </c>
      <c r="E362" s="57">
        <f t="shared" si="62"/>
        <v>0</v>
      </c>
      <c r="F362" s="57">
        <f t="shared" si="62"/>
        <v>0</v>
      </c>
    </row>
    <row r="363" spans="2:6" ht="15.75" thickBot="1" x14ac:dyDescent="0.3">
      <c r="B363" s="37" t="s">
        <v>57</v>
      </c>
      <c r="C363" s="93">
        <f>C364+C365</f>
        <v>0</v>
      </c>
      <c r="D363" s="93">
        <f>D364+D365</f>
        <v>0</v>
      </c>
      <c r="E363" s="93">
        <f t="shared" ref="E363:F363" si="63">E364+E365</f>
        <v>0</v>
      </c>
      <c r="F363" s="93">
        <f t="shared" si="63"/>
        <v>0</v>
      </c>
    </row>
    <row r="364" spans="2:6" ht="15.75" thickBot="1" x14ac:dyDescent="0.3">
      <c r="B364" s="38" t="s">
        <v>51</v>
      </c>
      <c r="C364" s="58">
        <f t="shared" ref="C364:F365" si="64">C54+C91+C128</f>
        <v>0</v>
      </c>
      <c r="D364" s="58">
        <f t="shared" si="64"/>
        <v>0</v>
      </c>
      <c r="E364" s="58">
        <f t="shared" si="64"/>
        <v>0</v>
      </c>
      <c r="F364" s="58">
        <f t="shared" si="64"/>
        <v>0</v>
      </c>
    </row>
    <row r="365" spans="2:6" ht="15.75" thickBot="1" x14ac:dyDescent="0.3">
      <c r="B365" s="38" t="s">
        <v>118</v>
      </c>
      <c r="C365" s="57">
        <f t="shared" si="64"/>
        <v>0</v>
      </c>
      <c r="D365" s="57">
        <f t="shared" si="64"/>
        <v>0</v>
      </c>
      <c r="E365" s="57">
        <f t="shared" si="64"/>
        <v>0</v>
      </c>
      <c r="F365" s="57">
        <f t="shared" si="64"/>
        <v>0</v>
      </c>
    </row>
    <row r="366" spans="2:6" ht="24.75" thickBot="1" x14ac:dyDescent="0.3">
      <c r="B366" s="37" t="s">
        <v>58</v>
      </c>
      <c r="C366" s="93">
        <f>C93+C56</f>
        <v>0</v>
      </c>
      <c r="D366" s="93">
        <f>D93+D56</f>
        <v>0</v>
      </c>
      <c r="E366" s="93">
        <f>E93+E56</f>
        <v>0</v>
      </c>
      <c r="F366" s="93">
        <f>F93+F56</f>
        <v>0</v>
      </c>
    </row>
    <row r="367" spans="2:6" ht="15.75" thickBot="1" x14ac:dyDescent="0.3">
      <c r="B367" s="38" t="s">
        <v>51</v>
      </c>
      <c r="C367" s="58">
        <f t="shared" ref="C367:F368" si="65">C57+C94+C131</f>
        <v>0</v>
      </c>
      <c r="D367" s="58">
        <f t="shared" si="65"/>
        <v>0</v>
      </c>
      <c r="E367" s="58">
        <f t="shared" si="65"/>
        <v>0</v>
      </c>
      <c r="F367" s="58">
        <f t="shared" si="65"/>
        <v>0</v>
      </c>
    </row>
    <row r="368" spans="2:6" ht="15.75" thickBot="1" x14ac:dyDescent="0.3">
      <c r="B368" s="38" t="s">
        <v>118</v>
      </c>
      <c r="C368" s="57">
        <f t="shared" si="65"/>
        <v>0</v>
      </c>
      <c r="D368" s="57">
        <f t="shared" si="65"/>
        <v>0</v>
      </c>
      <c r="E368" s="57">
        <f t="shared" si="65"/>
        <v>0</v>
      </c>
      <c r="F368" s="57">
        <f t="shared" si="65"/>
        <v>0</v>
      </c>
    </row>
    <row r="369" spans="1:6" ht="15.75" thickBot="1" x14ac:dyDescent="0.3">
      <c r="B369" s="37" t="s">
        <v>119</v>
      </c>
      <c r="C369" s="93">
        <f>C370+C371+C372+C373</f>
        <v>0</v>
      </c>
      <c r="D369" s="93">
        <f t="shared" ref="D369:F369" si="66">D370+D371+D372+D373</f>
        <v>0</v>
      </c>
      <c r="E369" s="93">
        <f t="shared" si="66"/>
        <v>0</v>
      </c>
      <c r="F369" s="93">
        <f t="shared" si="66"/>
        <v>0</v>
      </c>
    </row>
    <row r="370" spans="1:6" ht="15.75" thickBot="1" x14ac:dyDescent="0.3">
      <c r="B370" s="38" t="s">
        <v>51</v>
      </c>
      <c r="C370" s="58">
        <f t="shared" ref="C370:F373" si="67">C154+C179+C204+C230+C259+C284+C309+C335</f>
        <v>0</v>
      </c>
      <c r="D370" s="58">
        <f t="shared" si="67"/>
        <v>0</v>
      </c>
      <c r="E370" s="58">
        <f t="shared" si="67"/>
        <v>0</v>
      </c>
      <c r="F370" s="58">
        <f t="shared" si="67"/>
        <v>0</v>
      </c>
    </row>
    <row r="371" spans="1:6" ht="15.75" thickBot="1" x14ac:dyDescent="0.3">
      <c r="B371" s="38" t="s">
        <v>120</v>
      </c>
      <c r="C371" s="58">
        <f t="shared" si="67"/>
        <v>0</v>
      </c>
      <c r="D371" s="58">
        <f t="shared" si="67"/>
        <v>0</v>
      </c>
      <c r="E371" s="58">
        <f t="shared" si="67"/>
        <v>0</v>
      </c>
      <c r="F371" s="58">
        <f t="shared" si="67"/>
        <v>0</v>
      </c>
    </row>
    <row r="372" spans="1:6" ht="15.75" thickBot="1" x14ac:dyDescent="0.3">
      <c r="B372" s="38" t="s">
        <v>106</v>
      </c>
      <c r="C372" s="58">
        <f t="shared" si="67"/>
        <v>0</v>
      </c>
      <c r="D372" s="58">
        <f t="shared" si="67"/>
        <v>0</v>
      </c>
      <c r="E372" s="58">
        <f t="shared" si="67"/>
        <v>0</v>
      </c>
      <c r="F372" s="58">
        <f t="shared" si="67"/>
        <v>0</v>
      </c>
    </row>
    <row r="373" spans="1:6" ht="15.75" thickBot="1" x14ac:dyDescent="0.3">
      <c r="B373" s="38" t="s">
        <v>107</v>
      </c>
      <c r="C373" s="58">
        <f t="shared" si="67"/>
        <v>0</v>
      </c>
      <c r="D373" s="58">
        <f t="shared" si="67"/>
        <v>0</v>
      </c>
      <c r="E373" s="58">
        <f t="shared" si="67"/>
        <v>0</v>
      </c>
      <c r="F373" s="58">
        <f t="shared" si="67"/>
        <v>0</v>
      </c>
    </row>
    <row r="374" spans="1:6" ht="15.75" thickBot="1" x14ac:dyDescent="0.3">
      <c r="B374" s="37" t="s">
        <v>121</v>
      </c>
      <c r="C374" s="93">
        <f>C375+C376+C377+C378</f>
        <v>0</v>
      </c>
      <c r="D374" s="93">
        <f t="shared" ref="D374:F374" si="68">D375+D376+D377+D378</f>
        <v>0</v>
      </c>
      <c r="E374" s="93">
        <f t="shared" si="68"/>
        <v>0</v>
      </c>
      <c r="F374" s="93">
        <f t="shared" si="68"/>
        <v>0</v>
      </c>
    </row>
    <row r="375" spans="1:6" ht="15.75" thickBot="1" x14ac:dyDescent="0.3">
      <c r="B375" s="38" t="s">
        <v>51</v>
      </c>
      <c r="C375" s="58">
        <f t="shared" ref="C375:F378" si="69">C159+C184+C209+C235+C264+C289+C314+C340</f>
        <v>0</v>
      </c>
      <c r="D375" s="58">
        <f t="shared" si="69"/>
        <v>0</v>
      </c>
      <c r="E375" s="58">
        <f t="shared" si="69"/>
        <v>0</v>
      </c>
      <c r="F375" s="58">
        <f t="shared" si="69"/>
        <v>0</v>
      </c>
    </row>
    <row r="376" spans="1:6" ht="15.75" thickBot="1" x14ac:dyDescent="0.3">
      <c r="B376" s="38" t="s">
        <v>120</v>
      </c>
      <c r="C376" s="58">
        <f t="shared" si="69"/>
        <v>0</v>
      </c>
      <c r="D376" s="58">
        <f t="shared" si="69"/>
        <v>0</v>
      </c>
      <c r="E376" s="58">
        <f t="shared" si="69"/>
        <v>0</v>
      </c>
      <c r="F376" s="58">
        <f t="shared" si="69"/>
        <v>0</v>
      </c>
    </row>
    <row r="377" spans="1:6" ht="15.75" thickBot="1" x14ac:dyDescent="0.3">
      <c r="B377" s="38" t="s">
        <v>106</v>
      </c>
      <c r="C377" s="58">
        <f t="shared" si="69"/>
        <v>0</v>
      </c>
      <c r="D377" s="58">
        <f t="shared" si="69"/>
        <v>0</v>
      </c>
      <c r="E377" s="58">
        <f t="shared" si="69"/>
        <v>0</v>
      </c>
      <c r="F377" s="58">
        <f t="shared" si="69"/>
        <v>0</v>
      </c>
    </row>
    <row r="378" spans="1:6" ht="15.75" thickBot="1" x14ac:dyDescent="0.3">
      <c r="B378" s="38" t="s">
        <v>107</v>
      </c>
      <c r="C378" s="58">
        <f t="shared" si="69"/>
        <v>0</v>
      </c>
      <c r="D378" s="58">
        <f t="shared" si="69"/>
        <v>0</v>
      </c>
      <c r="E378" s="58">
        <f t="shared" si="69"/>
        <v>0</v>
      </c>
      <c r="F378" s="58">
        <f t="shared" si="69"/>
        <v>0</v>
      </c>
    </row>
    <row r="379" spans="1:6" ht="15.75" thickBot="1" x14ac:dyDescent="0.3">
      <c r="B379" s="50" t="s">
        <v>60</v>
      </c>
      <c r="C379" s="52">
        <f>IF(C347-C346=0,0,"Error")</f>
        <v>0</v>
      </c>
      <c r="D379" s="52">
        <f>IF(D347-D346=0,0,"Error")</f>
        <v>0</v>
      </c>
      <c r="E379" s="52">
        <f>IF(E347-E346=0,0,"Error")</f>
        <v>0</v>
      </c>
      <c r="F379" s="52">
        <f>IF(F347-F346=0,0,"Error")</f>
        <v>0</v>
      </c>
    </row>
    <row r="380" spans="1:6" ht="15.75" thickBot="1" x14ac:dyDescent="0.3">
      <c r="B380" s="94"/>
      <c r="C380" s="95"/>
      <c r="D380" s="95"/>
      <c r="E380" s="95"/>
      <c r="F380" s="95"/>
    </row>
    <row r="381" spans="1:6" ht="15" customHeight="1" x14ac:dyDescent="0.25">
      <c r="B381" s="827" t="s">
        <v>122</v>
      </c>
      <c r="C381" s="236" t="s">
        <v>3</v>
      </c>
      <c r="D381" s="237" t="s">
        <v>324</v>
      </c>
    </row>
    <row r="382" spans="1:6" ht="20.25" customHeight="1" x14ac:dyDescent="0.25">
      <c r="B382" s="828"/>
      <c r="C382" s="96" t="s">
        <v>126</v>
      </c>
      <c r="D382" s="238"/>
    </row>
    <row r="383" spans="1:6" ht="19.5" customHeight="1" thickBot="1" x14ac:dyDescent="0.3">
      <c r="B383" s="829"/>
      <c r="C383" s="239" t="s">
        <v>5</v>
      </c>
      <c r="D383" s="240" t="s">
        <v>135</v>
      </c>
    </row>
    <row r="384" spans="1:6" ht="15.75" thickBot="1" x14ac:dyDescent="0.3">
      <c r="A384" s="97"/>
      <c r="B384" s="97"/>
      <c r="C384" s="98"/>
      <c r="D384" s="99"/>
      <c r="E384" s="97"/>
      <c r="F384" s="97"/>
    </row>
    <row r="385" spans="2:4" x14ac:dyDescent="0.25">
      <c r="B385" s="827" t="s">
        <v>325</v>
      </c>
      <c r="C385" s="236" t="s">
        <v>3</v>
      </c>
      <c r="D385" s="237" t="s">
        <v>124</v>
      </c>
    </row>
    <row r="386" spans="2:4" ht="19.5" customHeight="1" x14ac:dyDescent="0.25">
      <c r="B386" s="828"/>
      <c r="C386" s="96" t="s">
        <v>126</v>
      </c>
      <c r="D386" s="238"/>
    </row>
    <row r="387" spans="2:4" ht="15.75" thickBot="1" x14ac:dyDescent="0.3">
      <c r="B387" s="829"/>
      <c r="C387" s="239" t="s">
        <v>5</v>
      </c>
      <c r="D387" s="240" t="s">
        <v>135</v>
      </c>
    </row>
    <row r="388" spans="2:4" ht="15.75" thickBot="1" x14ac:dyDescent="0.3"/>
    <row r="389" spans="2:4" x14ac:dyDescent="0.25">
      <c r="B389" s="827" t="s">
        <v>7</v>
      </c>
      <c r="C389" s="236" t="s">
        <v>3</v>
      </c>
      <c r="D389" s="237" t="s">
        <v>326</v>
      </c>
    </row>
    <row r="390" spans="2:4" ht="19.5" customHeight="1" x14ac:dyDescent="0.25">
      <c r="B390" s="828"/>
      <c r="C390" s="96" t="s">
        <v>126</v>
      </c>
      <c r="D390" s="238"/>
    </row>
    <row r="391" spans="2:4" ht="15.75" thickBot="1" x14ac:dyDescent="0.3">
      <c r="B391" s="829"/>
      <c r="C391" s="239" t="s">
        <v>5</v>
      </c>
      <c r="D391" s="240" t="s">
        <v>135</v>
      </c>
    </row>
  </sheetData>
  <mergeCells count="88">
    <mergeCell ref="B332:B333"/>
    <mergeCell ref="B381:B383"/>
    <mergeCell ref="B385:B387"/>
    <mergeCell ref="B389:B391"/>
    <mergeCell ref="B306:B307"/>
    <mergeCell ref="C319:F319"/>
    <mergeCell ref="C321:F321"/>
    <mergeCell ref="C322:F322"/>
    <mergeCell ref="B323:B324"/>
    <mergeCell ref="B331:F331"/>
    <mergeCell ref="B305:F305"/>
    <mergeCell ref="B255:F255"/>
    <mergeCell ref="B256:B257"/>
    <mergeCell ref="E269:F269"/>
    <mergeCell ref="C270:F270"/>
    <mergeCell ref="C271:F271"/>
    <mergeCell ref="B272:B273"/>
    <mergeCell ref="B280:F280"/>
    <mergeCell ref="B281:B282"/>
    <mergeCell ref="C295:F295"/>
    <mergeCell ref="C296:F296"/>
    <mergeCell ref="B297:B298"/>
    <mergeCell ref="B247:B248"/>
    <mergeCell ref="C217:F217"/>
    <mergeCell ref="B218:B219"/>
    <mergeCell ref="B226:F226"/>
    <mergeCell ref="B227:B228"/>
    <mergeCell ref="B240:F240"/>
    <mergeCell ref="B241:F241"/>
    <mergeCell ref="C242:F242"/>
    <mergeCell ref="E243:F243"/>
    <mergeCell ref="C244:F244"/>
    <mergeCell ref="C245:F245"/>
    <mergeCell ref="C246:F246"/>
    <mergeCell ref="C216:F216"/>
    <mergeCell ref="C165:F165"/>
    <mergeCell ref="C166:F166"/>
    <mergeCell ref="B167:B168"/>
    <mergeCell ref="B175:F175"/>
    <mergeCell ref="B176:B177"/>
    <mergeCell ref="C190:F190"/>
    <mergeCell ref="C191:F191"/>
    <mergeCell ref="B192:B193"/>
    <mergeCell ref="B200:F200"/>
    <mergeCell ref="B201:B202"/>
    <mergeCell ref="C214:F214"/>
    <mergeCell ref="E164:F164"/>
    <mergeCell ref="B110:B111"/>
    <mergeCell ref="B135:F135"/>
    <mergeCell ref="B136:F136"/>
    <mergeCell ref="C137:F137"/>
    <mergeCell ref="E138:F138"/>
    <mergeCell ref="C139:F139"/>
    <mergeCell ref="C140:F140"/>
    <mergeCell ref="C141:F141"/>
    <mergeCell ref="B142:B143"/>
    <mergeCell ref="B150:F150"/>
    <mergeCell ref="B151:B152"/>
    <mergeCell ref="B109:F109"/>
    <mergeCell ref="B36:B37"/>
    <mergeCell ref="C61:F61"/>
    <mergeCell ref="C62:F62"/>
    <mergeCell ref="C63:F63"/>
    <mergeCell ref="B64:B65"/>
    <mergeCell ref="B72:F72"/>
    <mergeCell ref="B73:B74"/>
    <mergeCell ref="C98:F98"/>
    <mergeCell ref="C99:F99"/>
    <mergeCell ref="C100:F100"/>
    <mergeCell ref="B101:B102"/>
    <mergeCell ref="B35:F35"/>
    <mergeCell ref="B9:F11"/>
    <mergeCell ref="C12:F12"/>
    <mergeCell ref="B13:B14"/>
    <mergeCell ref="C18:F18"/>
    <mergeCell ref="B19:F19"/>
    <mergeCell ref="B22:F22"/>
    <mergeCell ref="B23:F23"/>
    <mergeCell ref="C24:F24"/>
    <mergeCell ref="C25:F25"/>
    <mergeCell ref="C26:F26"/>
    <mergeCell ref="B27:B28"/>
    <mergeCell ref="B8:F8"/>
    <mergeCell ref="A2:G2"/>
    <mergeCell ref="B3:F3"/>
    <mergeCell ref="C5:F5"/>
    <mergeCell ref="C6:F6"/>
    <mergeCell ref="C7:F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Prog 01110</vt:lpstr>
      <vt:lpstr>04220</vt:lpstr>
      <vt:lpstr>04230</vt:lpstr>
      <vt:lpstr>04240</vt:lpstr>
      <vt:lpstr>04250</vt:lpstr>
      <vt:lpstr>04860</vt:lpstr>
      <vt:lpstr>05470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Gentian Opre</dc:creator>
  <cp:lastModifiedBy>Entela Kola</cp:lastModifiedBy>
  <cp:lastPrinted>2020-11-26T13:20:57Z</cp:lastPrinted>
  <dcterms:created xsi:type="dcterms:W3CDTF">2018-03-05T12:29:59Z</dcterms:created>
  <dcterms:modified xsi:type="dcterms:W3CDTF">2024-09-23T16:05:21Z</dcterms:modified>
</cp:coreProperties>
</file>