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tela.kola\Desktop\PBA 2020-2022\Faza e trete finale\"/>
    </mc:Choice>
  </mc:AlternateContent>
  <bookViews>
    <workbookView xWindow="0" yWindow="0" windowWidth="21840" windowHeight="11835" activeTab="3"/>
  </bookViews>
  <sheets>
    <sheet name="Formati 1 Misioni" sheetId="5" r:id="rId1"/>
    <sheet name="Tavan ligji 88 2019" sheetId="10" r:id="rId2"/>
    <sheet name="Prog 01110" sheetId="11" r:id="rId3"/>
    <sheet name="Prog 04220" sheetId="12" r:id="rId4"/>
    <sheet name="Prog 04230" sheetId="13" r:id="rId5"/>
    <sheet name="Prog 04240" sheetId="14" r:id="rId6"/>
    <sheet name="Prog 04250" sheetId="15" r:id="rId7"/>
    <sheet name="Prog 04860" sheetId="16" r:id="rId8"/>
    <sheet name="Prog 05470" sheetId="17"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7" i="12" l="1"/>
  <c r="F757" i="12"/>
  <c r="E757" i="12"/>
  <c r="D757" i="12"/>
  <c r="G756" i="12"/>
  <c r="F756" i="12"/>
  <c r="E756" i="12"/>
  <c r="D756" i="12"/>
  <c r="G755" i="12"/>
  <c r="F755" i="12"/>
  <c r="E755" i="12"/>
  <c r="D755" i="12"/>
  <c r="D753" i="12" s="1"/>
  <c r="G754" i="12"/>
  <c r="F754" i="12"/>
  <c r="E754" i="12"/>
  <c r="D754" i="12"/>
  <c r="G753" i="12"/>
  <c r="F753" i="12"/>
  <c r="E753" i="12"/>
  <c r="G752" i="12"/>
  <c r="F752" i="12"/>
  <c r="E752" i="12"/>
  <c r="D752" i="12"/>
  <c r="G751" i="12"/>
  <c r="F751" i="12"/>
  <c r="E751" i="12"/>
  <c r="D751" i="12"/>
  <c r="G750" i="12"/>
  <c r="F750" i="12"/>
  <c r="E750" i="12"/>
  <c r="D750" i="12"/>
  <c r="G749" i="12"/>
  <c r="G748" i="12" s="1"/>
  <c r="F749" i="12"/>
  <c r="F748" i="12" s="1"/>
  <c r="E749" i="12"/>
  <c r="E748" i="12" s="1"/>
  <c r="D749" i="12"/>
  <c r="D748" i="12" s="1"/>
  <c r="G747" i="12"/>
  <c r="F747" i="12"/>
  <c r="E747" i="12"/>
  <c r="D747" i="12"/>
  <c r="G746" i="12"/>
  <c r="F746" i="12"/>
  <c r="E746" i="12"/>
  <c r="D746" i="12"/>
  <c r="E745" i="12"/>
  <c r="D745" i="12"/>
  <c r="G744" i="12"/>
  <c r="F744" i="12"/>
  <c r="E744" i="12"/>
  <c r="D744" i="12"/>
  <c r="G743" i="12"/>
  <c r="G742" i="12" s="1"/>
  <c r="F743" i="12"/>
  <c r="F742" i="12" s="1"/>
  <c r="E743" i="12"/>
  <c r="E742" i="12" s="1"/>
  <c r="D743" i="12"/>
  <c r="D742" i="12" s="1"/>
  <c r="G741" i="12"/>
  <c r="F741" i="12"/>
  <c r="E741" i="12"/>
  <c r="D741" i="12"/>
  <c r="G740" i="12"/>
  <c r="F740" i="12"/>
  <c r="E740" i="12"/>
  <c r="D740" i="12"/>
  <c r="G739" i="12"/>
  <c r="F739" i="12"/>
  <c r="E739" i="12"/>
  <c r="D739" i="12"/>
  <c r="G738" i="12"/>
  <c r="F738" i="12"/>
  <c r="E738" i="12"/>
  <c r="D738" i="12"/>
  <c r="G737" i="12"/>
  <c r="G736" i="12" s="1"/>
  <c r="F737" i="12"/>
  <c r="F736" i="12" s="1"/>
  <c r="E737" i="12"/>
  <c r="E736" i="12" s="1"/>
  <c r="D737" i="12"/>
  <c r="D736" i="12" s="1"/>
  <c r="G735" i="12"/>
  <c r="F735" i="12"/>
  <c r="E735" i="12"/>
  <c r="D735" i="12"/>
  <c r="D733" i="12" s="1"/>
  <c r="G734" i="12"/>
  <c r="F734" i="12"/>
  <c r="E734" i="12"/>
  <c r="D734" i="12"/>
  <c r="G733" i="12"/>
  <c r="F733" i="12"/>
  <c r="E733" i="12"/>
  <c r="G732" i="12"/>
  <c r="F732" i="12"/>
  <c r="E732" i="12"/>
  <c r="D732" i="12"/>
  <c r="G731" i="12"/>
  <c r="G730" i="12" s="1"/>
  <c r="F731" i="12"/>
  <c r="F730" i="12" s="1"/>
  <c r="E731" i="12"/>
  <c r="E730" i="12" s="1"/>
  <c r="D731" i="12"/>
  <c r="D730" i="12" s="1"/>
  <c r="G729" i="12"/>
  <c r="F729" i="12"/>
  <c r="E729" i="12"/>
  <c r="D729" i="12"/>
  <c r="G728" i="12"/>
  <c r="F728" i="12"/>
  <c r="E728" i="12"/>
  <c r="D728" i="12"/>
  <c r="G727" i="12"/>
  <c r="F727" i="12"/>
  <c r="E727" i="12"/>
  <c r="D727" i="12"/>
  <c r="D726" i="12" s="1"/>
  <c r="G717" i="12"/>
  <c r="F717" i="12"/>
  <c r="E717" i="12"/>
  <c r="D717" i="12"/>
  <c r="G712" i="12"/>
  <c r="G722" i="12" s="1"/>
  <c r="G704" i="12" s="1"/>
  <c r="G705" i="12" s="1"/>
  <c r="F712" i="12"/>
  <c r="F722" i="12" s="1"/>
  <c r="F704" i="12" s="1"/>
  <c r="F705" i="12" s="1"/>
  <c r="E712" i="12"/>
  <c r="E722" i="12" s="1"/>
  <c r="E704" i="12" s="1"/>
  <c r="E705" i="12" s="1"/>
  <c r="D712" i="12"/>
  <c r="D722" i="12" s="1"/>
  <c r="G691" i="12"/>
  <c r="F691" i="12"/>
  <c r="E691" i="12"/>
  <c r="D691" i="12"/>
  <c r="G686" i="12"/>
  <c r="G696" i="12" s="1"/>
  <c r="G678" i="12" s="1"/>
  <c r="G679" i="12" s="1"/>
  <c r="F686" i="12"/>
  <c r="F696" i="12" s="1"/>
  <c r="F678" i="12" s="1"/>
  <c r="F679" i="12" s="1"/>
  <c r="E686" i="12"/>
  <c r="E696" i="12" s="1"/>
  <c r="E678" i="12" s="1"/>
  <c r="E679" i="12" s="1"/>
  <c r="D686" i="12"/>
  <c r="D696" i="12" s="1"/>
  <c r="G665" i="12"/>
  <c r="F665" i="12"/>
  <c r="E665" i="12"/>
  <c r="D665" i="12"/>
  <c r="G660" i="12"/>
  <c r="G670" i="12" s="1"/>
  <c r="G652" i="12" s="1"/>
  <c r="G653" i="12" s="1"/>
  <c r="F660" i="12"/>
  <c r="F670" i="12" s="1"/>
  <c r="F652" i="12" s="1"/>
  <c r="F653" i="12" s="1"/>
  <c r="E660" i="12"/>
  <c r="E670" i="12" s="1"/>
  <c r="E652" i="12" s="1"/>
  <c r="E653" i="12" s="1"/>
  <c r="D660" i="12"/>
  <c r="D670" i="12" s="1"/>
  <c r="G639" i="12"/>
  <c r="F639" i="12"/>
  <c r="E639" i="12"/>
  <c r="D639" i="12"/>
  <c r="G634" i="12"/>
  <c r="G644" i="12" s="1"/>
  <c r="G626" i="12" s="1"/>
  <c r="F634" i="12"/>
  <c r="F644" i="12" s="1"/>
  <c r="F626" i="12" s="1"/>
  <c r="E634" i="12"/>
  <c r="E644" i="12" s="1"/>
  <c r="E626" i="12" s="1"/>
  <c r="D634" i="12"/>
  <c r="G618" i="12"/>
  <c r="G600" i="12" s="1"/>
  <c r="G613" i="12"/>
  <c r="G608" i="12"/>
  <c r="G602" i="12"/>
  <c r="G593" i="12"/>
  <c r="G575" i="12" s="1"/>
  <c r="G588" i="12"/>
  <c r="F588" i="12"/>
  <c r="F593" i="12" s="1"/>
  <c r="F575" i="12" s="1"/>
  <c r="G583" i="12"/>
  <c r="F583" i="12"/>
  <c r="G577" i="12"/>
  <c r="F577" i="12"/>
  <c r="G568" i="12"/>
  <c r="G550" i="12" s="1"/>
  <c r="G553" i="12" s="1"/>
  <c r="D568" i="12"/>
  <c r="D550" i="12" s="1"/>
  <c r="D551" i="12" s="1"/>
  <c r="F563" i="12"/>
  <c r="E563" i="12"/>
  <c r="G558" i="12"/>
  <c r="F558" i="12"/>
  <c r="F568" i="12" s="1"/>
  <c r="F550" i="12" s="1"/>
  <c r="E558" i="12"/>
  <c r="E568" i="12" s="1"/>
  <c r="E550" i="12" s="1"/>
  <c r="D558" i="12"/>
  <c r="G552" i="12"/>
  <c r="F552" i="12"/>
  <c r="E552" i="12"/>
  <c r="G541" i="12"/>
  <c r="F540" i="12"/>
  <c r="E540" i="12"/>
  <c r="D540" i="12"/>
  <c r="G525" i="12"/>
  <c r="G540" i="12" s="1"/>
  <c r="G511" i="12" s="1"/>
  <c r="F525" i="12"/>
  <c r="E525" i="12"/>
  <c r="D525" i="12"/>
  <c r="G513" i="12"/>
  <c r="F513" i="12"/>
  <c r="E513" i="12"/>
  <c r="D504" i="12"/>
  <c r="D503" i="12"/>
  <c r="D474" i="12" s="1"/>
  <c r="D475" i="12" s="1"/>
  <c r="G500" i="12"/>
  <c r="G503" i="12" s="1"/>
  <c r="F500" i="12"/>
  <c r="G488" i="12"/>
  <c r="F488" i="12"/>
  <c r="E488" i="12"/>
  <c r="E503" i="12" s="1"/>
  <c r="D488" i="12"/>
  <c r="G476" i="12"/>
  <c r="F476" i="12"/>
  <c r="E476" i="12"/>
  <c r="G474" i="12"/>
  <c r="G458" i="12"/>
  <c r="G453" i="12"/>
  <c r="F453" i="12"/>
  <c r="E453" i="12"/>
  <c r="D453" i="12"/>
  <c r="G448" i="12"/>
  <c r="F448" i="12"/>
  <c r="F458" i="12" s="1"/>
  <c r="E448" i="12"/>
  <c r="E458" i="12" s="1"/>
  <c r="D448" i="12"/>
  <c r="D458" i="12" s="1"/>
  <c r="G442" i="12"/>
  <c r="F442" i="12"/>
  <c r="E442" i="12"/>
  <c r="G427" i="12"/>
  <c r="F427" i="12"/>
  <c r="E427" i="12"/>
  <c r="D427" i="12"/>
  <c r="G422" i="12"/>
  <c r="G432" i="12" s="1"/>
  <c r="F422" i="12"/>
  <c r="F432" i="12" s="1"/>
  <c r="E422" i="12"/>
  <c r="E432" i="12" s="1"/>
  <c r="E414" i="12" s="1"/>
  <c r="D422" i="12"/>
  <c r="D432" i="12" s="1"/>
  <c r="D433" i="12" s="1"/>
  <c r="D415" i="12"/>
  <c r="G405" i="12"/>
  <c r="G387" i="12" s="1"/>
  <c r="G388" i="12" s="1"/>
  <c r="F405" i="12"/>
  <c r="G400" i="12"/>
  <c r="F400" i="12"/>
  <c r="G395" i="12"/>
  <c r="F395" i="12"/>
  <c r="G389" i="12"/>
  <c r="F389" i="12"/>
  <c r="E389" i="12"/>
  <c r="E388" i="12"/>
  <c r="E387" i="12"/>
  <c r="E390" i="12" s="1"/>
  <c r="D387" i="12"/>
  <c r="D388" i="12" s="1"/>
  <c r="F380" i="12"/>
  <c r="E380" i="12"/>
  <c r="E379" i="12"/>
  <c r="E374" i="12"/>
  <c r="E369" i="12"/>
  <c r="F365" i="12"/>
  <c r="G364" i="12"/>
  <c r="F364" i="12"/>
  <c r="G363" i="12"/>
  <c r="F363" i="12"/>
  <c r="E363" i="12"/>
  <c r="G362" i="12"/>
  <c r="G365" i="12" s="1"/>
  <c r="F362" i="12"/>
  <c r="E362" i="12"/>
  <c r="D362" i="12"/>
  <c r="G361" i="12"/>
  <c r="G380" i="12" s="1"/>
  <c r="F361" i="12"/>
  <c r="E361" i="12"/>
  <c r="E364" i="12" s="1"/>
  <c r="D361" i="12"/>
  <c r="F354" i="12"/>
  <c r="E354" i="12"/>
  <c r="G353" i="12"/>
  <c r="G348" i="12"/>
  <c r="G343" i="12"/>
  <c r="G337" i="12"/>
  <c r="G328" i="12"/>
  <c r="G322" i="12"/>
  <c r="F322" i="12"/>
  <c r="E322" i="12"/>
  <c r="D322" i="12"/>
  <c r="G317" i="12"/>
  <c r="G327" i="12" s="1"/>
  <c r="F317" i="12"/>
  <c r="E317" i="12"/>
  <c r="E327" i="12" s="1"/>
  <c r="D317" i="12"/>
  <c r="D327" i="12" s="1"/>
  <c r="D309" i="12" s="1"/>
  <c r="D310" i="12" s="1"/>
  <c r="G311" i="12"/>
  <c r="F311" i="12"/>
  <c r="E311" i="12"/>
  <c r="G310" i="12"/>
  <c r="F302" i="12"/>
  <c r="G296" i="12"/>
  <c r="F296" i="12"/>
  <c r="E296" i="12"/>
  <c r="D296" i="12"/>
  <c r="G291" i="12"/>
  <c r="G301" i="12" s="1"/>
  <c r="G302" i="12" s="1"/>
  <c r="F291" i="12"/>
  <c r="F301" i="12" s="1"/>
  <c r="E291" i="12"/>
  <c r="D291" i="12"/>
  <c r="D301" i="12" s="1"/>
  <c r="D283" i="12" s="1"/>
  <c r="D284" i="12" s="1"/>
  <c r="G286" i="12"/>
  <c r="G285" i="12"/>
  <c r="F285" i="12"/>
  <c r="E285" i="12"/>
  <c r="G284" i="12"/>
  <c r="F284" i="12"/>
  <c r="G270" i="12"/>
  <c r="F270" i="12"/>
  <c r="E270" i="12"/>
  <c r="D270" i="12"/>
  <c r="G265" i="12"/>
  <c r="G275" i="12" s="1"/>
  <c r="G276" i="12" s="1"/>
  <c r="F265" i="12"/>
  <c r="F275" i="12" s="1"/>
  <c r="E265" i="12"/>
  <c r="E275" i="12" s="1"/>
  <c r="E276" i="12" s="1"/>
  <c r="D265" i="12"/>
  <c r="D275" i="12" s="1"/>
  <c r="D257" i="12" s="1"/>
  <c r="E260" i="12" s="1"/>
  <c r="G259" i="12"/>
  <c r="F259" i="12"/>
  <c r="E259" i="12"/>
  <c r="G258" i="12"/>
  <c r="E258" i="12"/>
  <c r="D258" i="12"/>
  <c r="G247" i="12"/>
  <c r="F247" i="12"/>
  <c r="G232" i="12"/>
  <c r="F232" i="12"/>
  <c r="E232" i="12"/>
  <c r="E247" i="12" s="1"/>
  <c r="D232" i="12"/>
  <c r="D247" i="12" s="1"/>
  <c r="G220" i="12"/>
  <c r="F220" i="12"/>
  <c r="E220" i="12"/>
  <c r="G211" i="12"/>
  <c r="F210" i="12"/>
  <c r="E210" i="12"/>
  <c r="D210" i="12"/>
  <c r="D181" i="12" s="1"/>
  <c r="G195" i="12"/>
  <c r="G210" i="12" s="1"/>
  <c r="G181" i="12" s="1"/>
  <c r="F195" i="12"/>
  <c r="E195" i="12"/>
  <c r="D195" i="12"/>
  <c r="G183" i="12"/>
  <c r="F183" i="12"/>
  <c r="E183" i="12"/>
  <c r="D182" i="12"/>
  <c r="G158" i="12"/>
  <c r="G173" i="12" s="1"/>
  <c r="F158" i="12"/>
  <c r="E158" i="12"/>
  <c r="E173" i="12" s="1"/>
  <c r="D158" i="12"/>
  <c r="D173" i="12" s="1"/>
  <c r="D144" i="12" s="1"/>
  <c r="D145" i="12" s="1"/>
  <c r="G152" i="12"/>
  <c r="F152" i="12"/>
  <c r="F173" i="12" s="1"/>
  <c r="E152" i="12"/>
  <c r="D152" i="12"/>
  <c r="G146" i="12"/>
  <c r="F146" i="12"/>
  <c r="E146" i="12"/>
  <c r="D136" i="12"/>
  <c r="G121" i="12"/>
  <c r="G136" i="12" s="1"/>
  <c r="F121" i="12"/>
  <c r="F136" i="12" s="1"/>
  <c r="E121" i="12"/>
  <c r="E136" i="12" s="1"/>
  <c r="E107" i="12" s="1"/>
  <c r="D121" i="12"/>
  <c r="G109" i="12"/>
  <c r="F109" i="12"/>
  <c r="E109" i="12"/>
  <c r="G99" i="12"/>
  <c r="F99" i="12"/>
  <c r="G84" i="12"/>
  <c r="F84" i="12"/>
  <c r="E84" i="12"/>
  <c r="E99" i="12" s="1"/>
  <c r="D84" i="12"/>
  <c r="D99" i="12" s="1"/>
  <c r="G72" i="12"/>
  <c r="F72" i="12"/>
  <c r="E72" i="12"/>
  <c r="F62" i="12"/>
  <c r="G59" i="12"/>
  <c r="F59" i="12"/>
  <c r="F745" i="12" s="1"/>
  <c r="G47" i="12"/>
  <c r="F47" i="12"/>
  <c r="E47" i="12"/>
  <c r="E62" i="12" s="1"/>
  <c r="D47" i="12"/>
  <c r="D62" i="12" s="1"/>
  <c r="G35" i="12"/>
  <c r="F35" i="12"/>
  <c r="E35" i="12"/>
  <c r="E551" i="12" l="1"/>
  <c r="E554" i="12" s="1"/>
  <c r="E553" i="12"/>
  <c r="F726" i="12"/>
  <c r="G62" i="12"/>
  <c r="G745" i="12"/>
  <c r="G726" i="12" s="1"/>
  <c r="F387" i="12"/>
  <c r="G440" i="12"/>
  <c r="G459" i="12"/>
  <c r="E726" i="12"/>
  <c r="E144" i="12"/>
  <c r="E174" i="12"/>
  <c r="F541" i="12"/>
  <c r="D33" i="12"/>
  <c r="D34" i="12" s="1"/>
  <c r="E108" i="12"/>
  <c r="F440" i="12"/>
  <c r="F459" i="12"/>
  <c r="F503" i="12"/>
  <c r="F551" i="12"/>
  <c r="F553" i="12"/>
  <c r="G504" i="12"/>
  <c r="G551" i="12"/>
  <c r="G554" i="12" s="1"/>
  <c r="G603" i="12"/>
  <c r="G601" i="12"/>
  <c r="G604" i="12" s="1"/>
  <c r="D704" i="12"/>
  <c r="D705" i="12" s="1"/>
  <c r="E440" i="12"/>
  <c r="E459" i="12"/>
  <c r="F218" i="12"/>
  <c r="F248" i="12"/>
  <c r="E309" i="12"/>
  <c r="G107" i="12"/>
  <c r="D174" i="12"/>
  <c r="G248" i="12"/>
  <c r="F327" i="12"/>
  <c r="F576" i="12"/>
  <c r="F579" i="12" s="1"/>
  <c r="F578" i="12"/>
  <c r="F70" i="12"/>
  <c r="E301" i="12"/>
  <c r="D644" i="12"/>
  <c r="D100" i="12"/>
  <c r="D70" i="12"/>
  <c r="D71" i="12" s="1"/>
  <c r="D218" i="12"/>
  <c r="D219" i="12" s="1"/>
  <c r="E474" i="12"/>
  <c r="E504" i="12" s="1"/>
  <c r="F627" i="12"/>
  <c r="D671" i="12"/>
  <c r="D652" i="12"/>
  <c r="D653" i="12" s="1"/>
  <c r="D678" i="12"/>
  <c r="D679" i="12" s="1"/>
  <c r="D697" i="12"/>
  <c r="E70" i="12"/>
  <c r="E218" i="12"/>
  <c r="E248" i="12" s="1"/>
  <c r="D440" i="12"/>
  <c r="D441" i="12" s="1"/>
  <c r="G627" i="12"/>
  <c r="G475" i="12"/>
  <c r="E33" i="12"/>
  <c r="G144" i="12"/>
  <c r="G174" i="12"/>
  <c r="F107" i="12"/>
  <c r="D137" i="12"/>
  <c r="G182" i="12"/>
  <c r="G184" i="12"/>
  <c r="E137" i="12"/>
  <c r="F144" i="12"/>
  <c r="F174" i="12"/>
  <c r="E261" i="12"/>
  <c r="F257" i="12"/>
  <c r="F276" i="12"/>
  <c r="G287" i="12"/>
  <c r="G335" i="12"/>
  <c r="E365" i="12"/>
  <c r="E391" i="12"/>
  <c r="G512" i="12"/>
  <c r="G576" i="12"/>
  <c r="G579" i="12" s="1"/>
  <c r="G578" i="12"/>
  <c r="E627" i="12"/>
  <c r="E406" i="12"/>
  <c r="G70" i="12"/>
  <c r="G218" i="12"/>
  <c r="G406" i="12"/>
  <c r="D511" i="12"/>
  <c r="D512" i="12" s="1"/>
  <c r="E181" i="12"/>
  <c r="D211" i="12"/>
  <c r="E511" i="12"/>
  <c r="F33" i="12"/>
  <c r="D107" i="12"/>
  <c r="D108" i="12" s="1"/>
  <c r="F181" i="12"/>
  <c r="F511" i="12"/>
  <c r="E184" i="12" l="1"/>
  <c r="E182" i="12"/>
  <c r="E185" i="12" s="1"/>
  <c r="E34" i="12"/>
  <c r="E37" i="12" s="1"/>
  <c r="E36" i="12"/>
  <c r="F390" i="12"/>
  <c r="F388" i="12"/>
  <c r="E63" i="12"/>
  <c r="F406" i="12"/>
  <c r="F512" i="12"/>
  <c r="F514" i="12"/>
  <c r="E71" i="12"/>
  <c r="E74" i="12" s="1"/>
  <c r="E73" i="12"/>
  <c r="F71" i="12"/>
  <c r="F74" i="12" s="1"/>
  <c r="F73" i="12"/>
  <c r="G110" i="12"/>
  <c r="G108" i="12"/>
  <c r="E443" i="12"/>
  <c r="E441" i="12"/>
  <c r="E444" i="12" s="1"/>
  <c r="G390" i="12"/>
  <c r="G33" i="12"/>
  <c r="F328" i="12"/>
  <c r="F309" i="12"/>
  <c r="F258" i="12"/>
  <c r="G260" i="12"/>
  <c r="F260" i="12"/>
  <c r="E283" i="12"/>
  <c r="E725" i="12" s="1"/>
  <c r="E758" i="12" s="1"/>
  <c r="E147" i="12"/>
  <c r="E145" i="12"/>
  <c r="E148" i="12" s="1"/>
  <c r="G221" i="12"/>
  <c r="G219" i="12"/>
  <c r="F108" i="12"/>
  <c r="F111" i="12" s="1"/>
  <c r="F110" i="12"/>
  <c r="E100" i="12"/>
  <c r="E110" i="12"/>
  <c r="F36" i="12"/>
  <c r="F34" i="12"/>
  <c r="F37" i="12" s="1"/>
  <c r="F147" i="12"/>
  <c r="F145" i="12"/>
  <c r="F148" i="12" s="1"/>
  <c r="E111" i="12"/>
  <c r="G441" i="12"/>
  <c r="G443" i="12"/>
  <c r="F182" i="12"/>
  <c r="F185" i="12" s="1"/>
  <c r="F184" i="12"/>
  <c r="E475" i="12"/>
  <c r="E478" i="12" s="1"/>
  <c r="E477" i="12"/>
  <c r="G338" i="12"/>
  <c r="G336" i="12"/>
  <c r="G339" i="12" s="1"/>
  <c r="F474" i="12"/>
  <c r="F504" i="12"/>
  <c r="E219" i="12"/>
  <c r="E222" i="12" s="1"/>
  <c r="E221" i="12"/>
  <c r="D626" i="12"/>
  <c r="D645" i="12" s="1"/>
  <c r="F219" i="12"/>
  <c r="F221" i="12"/>
  <c r="G514" i="12"/>
  <c r="F725" i="12"/>
  <c r="F758" i="12" s="1"/>
  <c r="F441" i="12"/>
  <c r="F444" i="12" s="1"/>
  <c r="F443" i="12"/>
  <c r="G515" i="12"/>
  <c r="G73" i="12"/>
  <c r="G71" i="12"/>
  <c r="F100" i="12"/>
  <c r="G137" i="12"/>
  <c r="G725" i="12"/>
  <c r="G758" i="12" s="1"/>
  <c r="F211" i="12"/>
  <c r="G100" i="12"/>
  <c r="D723" i="12"/>
  <c r="E514" i="12"/>
  <c r="E512" i="12"/>
  <c r="E515" i="12" s="1"/>
  <c r="G145" i="12"/>
  <c r="G148" i="12" s="1"/>
  <c r="G147" i="12"/>
  <c r="E541" i="12"/>
  <c r="D248" i="12"/>
  <c r="E310" i="12"/>
  <c r="E313" i="12" s="1"/>
  <c r="E312" i="12"/>
  <c r="D541" i="12"/>
  <c r="G354" i="12"/>
  <c r="F137" i="12"/>
  <c r="D459" i="12"/>
  <c r="E328" i="12"/>
  <c r="E211" i="12"/>
  <c r="F554" i="12"/>
  <c r="D63" i="12"/>
  <c r="F63" i="12"/>
  <c r="E302" i="12" l="1"/>
  <c r="F475" i="12"/>
  <c r="F477" i="12"/>
  <c r="G477" i="12"/>
  <c r="G444" i="12"/>
  <c r="E284" i="12"/>
  <c r="F286" i="12"/>
  <c r="E286" i="12"/>
  <c r="F261" i="12"/>
  <c r="G261" i="12"/>
  <c r="G185" i="12"/>
  <c r="F391" i="12"/>
  <c r="G391" i="12"/>
  <c r="G74" i="12"/>
  <c r="F222" i="12"/>
  <c r="G222" i="12"/>
  <c r="F310" i="12"/>
  <c r="G312" i="12"/>
  <c r="F312" i="12"/>
  <c r="G111" i="12"/>
  <c r="F515" i="12"/>
  <c r="G36" i="12"/>
  <c r="G34" i="12"/>
  <c r="G37" i="12" s="1"/>
  <c r="D725" i="12"/>
  <c r="D758" i="12" s="1"/>
  <c r="D627" i="12"/>
  <c r="G63" i="12"/>
  <c r="E287" i="12" l="1"/>
  <c r="F287" i="12"/>
  <c r="F478" i="12"/>
  <c r="G478" i="12"/>
  <c r="F313" i="12"/>
  <c r="G313" i="12"/>
  <c r="E682" i="15" l="1"/>
  <c r="D682" i="15"/>
  <c r="C682" i="15"/>
  <c r="B682" i="15"/>
  <c r="E681" i="15"/>
  <c r="D681" i="15"/>
  <c r="C681" i="15"/>
  <c r="B681" i="15"/>
  <c r="E680" i="15"/>
  <c r="D680" i="15"/>
  <c r="C680" i="15"/>
  <c r="B680" i="15"/>
  <c r="E679" i="15"/>
  <c r="D679" i="15"/>
  <c r="C679" i="15"/>
  <c r="B679" i="15"/>
  <c r="B678" i="15" s="1"/>
  <c r="E678" i="15"/>
  <c r="D678" i="15"/>
  <c r="C678" i="15"/>
  <c r="E671" i="15"/>
  <c r="D671" i="15"/>
  <c r="C671" i="15"/>
  <c r="C670" i="15" s="1"/>
  <c r="B671" i="15"/>
  <c r="B670" i="15" s="1"/>
  <c r="E670" i="15"/>
  <c r="D670" i="15"/>
  <c r="E660" i="15"/>
  <c r="D660" i="15"/>
  <c r="C660" i="15"/>
  <c r="B660" i="15"/>
  <c r="B658" i="15" s="1"/>
  <c r="E659" i="15"/>
  <c r="E658" i="15" s="1"/>
  <c r="E649" i="15" s="1"/>
  <c r="D659" i="15"/>
  <c r="D658" i="15" s="1"/>
  <c r="C659" i="15"/>
  <c r="B659" i="15"/>
  <c r="C658" i="15"/>
  <c r="E657" i="15"/>
  <c r="D657" i="15"/>
  <c r="C657" i="15"/>
  <c r="B657" i="15"/>
  <c r="E656" i="15"/>
  <c r="D656" i="15"/>
  <c r="C656" i="15"/>
  <c r="C655" i="15" s="1"/>
  <c r="B656" i="15"/>
  <c r="B655" i="15" s="1"/>
  <c r="E655" i="15"/>
  <c r="D655" i="15"/>
  <c r="E654" i="15"/>
  <c r="D654" i="15"/>
  <c r="C654" i="15"/>
  <c r="C652" i="15" s="1"/>
  <c r="B654" i="15"/>
  <c r="E653" i="15"/>
  <c r="E652" i="15" s="1"/>
  <c r="D653" i="15"/>
  <c r="D652" i="15" s="1"/>
  <c r="C653" i="15"/>
  <c r="B653" i="15"/>
  <c r="B652" i="15"/>
  <c r="B647" i="15"/>
  <c r="E642" i="15"/>
  <c r="E647" i="15" s="1"/>
  <c r="E633" i="15" s="1"/>
  <c r="E636" i="15" s="1"/>
  <c r="D642" i="15"/>
  <c r="D647" i="15" s="1"/>
  <c r="D633" i="15" s="1"/>
  <c r="C642" i="15"/>
  <c r="C647" i="15" s="1"/>
  <c r="C633" i="15" s="1"/>
  <c r="C634" i="15" s="1"/>
  <c r="B642" i="15"/>
  <c r="E635" i="15"/>
  <c r="D635" i="15"/>
  <c r="B633" i="15"/>
  <c r="E626" i="15"/>
  <c r="E612" i="15" s="1"/>
  <c r="E615" i="15" s="1"/>
  <c r="D626" i="15"/>
  <c r="C626" i="15"/>
  <c r="E621" i="15"/>
  <c r="D621" i="15"/>
  <c r="C621" i="15"/>
  <c r="B621" i="15"/>
  <c r="B626" i="15" s="1"/>
  <c r="B612" i="15" s="1"/>
  <c r="E616" i="15"/>
  <c r="E614" i="15"/>
  <c r="D614" i="15"/>
  <c r="D613" i="15"/>
  <c r="D616" i="15" s="1"/>
  <c r="C613" i="15"/>
  <c r="D612" i="15"/>
  <c r="D615" i="15" s="1"/>
  <c r="C612" i="15"/>
  <c r="B605" i="15"/>
  <c r="B591" i="15" s="1"/>
  <c r="E600" i="15"/>
  <c r="E605" i="15" s="1"/>
  <c r="E591" i="15" s="1"/>
  <c r="D600" i="15"/>
  <c r="D605" i="15" s="1"/>
  <c r="D591" i="15" s="1"/>
  <c r="D592" i="15" s="1"/>
  <c r="C600" i="15"/>
  <c r="C605" i="15" s="1"/>
  <c r="C591" i="15" s="1"/>
  <c r="B600" i="15"/>
  <c r="E593" i="15"/>
  <c r="D593" i="15"/>
  <c r="C593" i="15"/>
  <c r="B592" i="15"/>
  <c r="C584" i="15"/>
  <c r="C570" i="15" s="1"/>
  <c r="B584" i="15"/>
  <c r="B570" i="15" s="1"/>
  <c r="E579" i="15"/>
  <c r="E584" i="15" s="1"/>
  <c r="D579" i="15"/>
  <c r="D584" i="15" s="1"/>
  <c r="D570" i="15" s="1"/>
  <c r="C579" i="15"/>
  <c r="B579" i="15"/>
  <c r="C572" i="15"/>
  <c r="E570" i="15"/>
  <c r="B562" i="15"/>
  <c r="B548" i="15" s="1"/>
  <c r="E557" i="15"/>
  <c r="E562" i="15" s="1"/>
  <c r="E548" i="15" s="1"/>
  <c r="D557" i="15"/>
  <c r="D562" i="15" s="1"/>
  <c r="D548" i="15" s="1"/>
  <c r="C557" i="15"/>
  <c r="C562" i="15" s="1"/>
  <c r="C548" i="15" s="1"/>
  <c r="B557" i="15"/>
  <c r="C550" i="15"/>
  <c r="B549" i="15"/>
  <c r="C540" i="15"/>
  <c r="B540" i="15"/>
  <c r="E535" i="15"/>
  <c r="E540" i="15" s="1"/>
  <c r="E526" i="15" s="1"/>
  <c r="D535" i="15"/>
  <c r="D540" i="15" s="1"/>
  <c r="D526" i="15" s="1"/>
  <c r="C535" i="15"/>
  <c r="B535" i="15"/>
  <c r="C526" i="15"/>
  <c r="B526" i="15"/>
  <c r="E518" i="15"/>
  <c r="D518" i="15"/>
  <c r="E513" i="15"/>
  <c r="D513" i="15"/>
  <c r="C513" i="15"/>
  <c r="C518" i="15" s="1"/>
  <c r="C504" i="15" s="1"/>
  <c r="B513" i="15"/>
  <c r="B518" i="15" s="1"/>
  <c r="B504" i="15" s="1"/>
  <c r="E504" i="15"/>
  <c r="D504" i="15"/>
  <c r="C496" i="15"/>
  <c r="B496" i="15"/>
  <c r="E491" i="15"/>
  <c r="E496" i="15" s="1"/>
  <c r="E482" i="15" s="1"/>
  <c r="D491" i="15"/>
  <c r="D496" i="15" s="1"/>
  <c r="D482" i="15" s="1"/>
  <c r="C491" i="15"/>
  <c r="B491" i="15"/>
  <c r="C482" i="15"/>
  <c r="B482" i="15"/>
  <c r="E474" i="15"/>
  <c r="E460" i="15" s="1"/>
  <c r="D474" i="15"/>
  <c r="D460" i="15" s="1"/>
  <c r="E469" i="15"/>
  <c r="D469" i="15"/>
  <c r="C469" i="15"/>
  <c r="C474" i="15" s="1"/>
  <c r="C460" i="15" s="1"/>
  <c r="C461" i="15" s="1"/>
  <c r="B469" i="15"/>
  <c r="B474" i="15" s="1"/>
  <c r="B460" i="15" s="1"/>
  <c r="C462" i="15"/>
  <c r="E449" i="15"/>
  <c r="D449" i="15"/>
  <c r="D435" i="15" s="1"/>
  <c r="C449" i="15"/>
  <c r="B449" i="15"/>
  <c r="B435" i="15" s="1"/>
  <c r="B436" i="15" s="1"/>
  <c r="E444" i="15"/>
  <c r="D444" i="15"/>
  <c r="C444" i="15"/>
  <c r="B444" i="15"/>
  <c r="C437" i="15"/>
  <c r="C436" i="15"/>
  <c r="E435" i="15"/>
  <c r="C435" i="15"/>
  <c r="D426" i="15"/>
  <c r="D412" i="15" s="1"/>
  <c r="C426" i="15"/>
  <c r="C412" i="15" s="1"/>
  <c r="B426" i="15"/>
  <c r="E421" i="15"/>
  <c r="E426" i="15" s="1"/>
  <c r="E412" i="15" s="1"/>
  <c r="D421" i="15"/>
  <c r="C421" i="15"/>
  <c r="B421" i="15"/>
  <c r="C414" i="15"/>
  <c r="B413" i="15"/>
  <c r="B412" i="15"/>
  <c r="E402" i="15"/>
  <c r="E388" i="15" s="1"/>
  <c r="D402" i="15"/>
  <c r="D388" i="15" s="1"/>
  <c r="C402" i="15"/>
  <c r="B402" i="15"/>
  <c r="E397" i="15"/>
  <c r="D397" i="15"/>
  <c r="C397" i="15"/>
  <c r="C388" i="15"/>
  <c r="C389" i="15" s="1"/>
  <c r="E380" i="15"/>
  <c r="E366" i="15" s="1"/>
  <c r="E375" i="15"/>
  <c r="D375" i="15"/>
  <c r="D380" i="15" s="1"/>
  <c r="D366" i="15" s="1"/>
  <c r="C375" i="15"/>
  <c r="C380" i="15" s="1"/>
  <c r="C366" i="15" s="1"/>
  <c r="C367" i="15" s="1"/>
  <c r="B375" i="15"/>
  <c r="B380" i="15" s="1"/>
  <c r="B366" i="15" s="1"/>
  <c r="E357" i="15"/>
  <c r="D357" i="15"/>
  <c r="D343" i="15" s="1"/>
  <c r="C357" i="15"/>
  <c r="B357" i="15"/>
  <c r="B343" i="15" s="1"/>
  <c r="E352" i="15"/>
  <c r="D352" i="15"/>
  <c r="C352" i="15"/>
  <c r="B352" i="15"/>
  <c r="E343" i="15"/>
  <c r="C343" i="15"/>
  <c r="C344" i="15" s="1"/>
  <c r="B334" i="15"/>
  <c r="B320" i="15" s="1"/>
  <c r="E329" i="15"/>
  <c r="E334" i="15" s="1"/>
  <c r="E320" i="15" s="1"/>
  <c r="D329" i="15"/>
  <c r="D334" i="15" s="1"/>
  <c r="D320" i="15" s="1"/>
  <c r="D321" i="15" s="1"/>
  <c r="C329" i="15"/>
  <c r="C334" i="15" s="1"/>
  <c r="C320" i="15" s="1"/>
  <c r="B329" i="15"/>
  <c r="E322" i="15"/>
  <c r="D322" i="15"/>
  <c r="C322" i="15"/>
  <c r="B321" i="15"/>
  <c r="E306" i="15"/>
  <c r="E311" i="15" s="1"/>
  <c r="E293" i="15" s="1"/>
  <c r="D306" i="15"/>
  <c r="D311" i="15" s="1"/>
  <c r="D293" i="15" s="1"/>
  <c r="C306" i="15"/>
  <c r="B306" i="15"/>
  <c r="E301" i="15"/>
  <c r="D301" i="15"/>
  <c r="C301" i="15"/>
  <c r="C311" i="15" s="1"/>
  <c r="C293" i="15" s="1"/>
  <c r="B301" i="15"/>
  <c r="B673" i="15" s="1"/>
  <c r="C295" i="15"/>
  <c r="E279" i="15"/>
  <c r="E282" i="15" s="1"/>
  <c r="D279" i="15"/>
  <c r="C279" i="15"/>
  <c r="B279" i="15"/>
  <c r="E276" i="15"/>
  <c r="D276" i="15"/>
  <c r="D282" i="15" s="1"/>
  <c r="D283" i="15" s="1"/>
  <c r="C276" i="15"/>
  <c r="C282" i="15" s="1"/>
  <c r="C283" i="15" s="1"/>
  <c r="B276" i="15"/>
  <c r="B282" i="15" s="1"/>
  <c r="B283" i="15" s="1"/>
  <c r="E273" i="15"/>
  <c r="D273" i="15"/>
  <c r="C273" i="15"/>
  <c r="B273" i="15"/>
  <c r="E270" i="15"/>
  <c r="D270" i="15"/>
  <c r="C270" i="15"/>
  <c r="B270" i="15"/>
  <c r="E267" i="15"/>
  <c r="D267" i="15"/>
  <c r="C267" i="15"/>
  <c r="B267" i="15"/>
  <c r="E264" i="15"/>
  <c r="D264" i="15"/>
  <c r="C264" i="15"/>
  <c r="B264" i="15"/>
  <c r="E261" i="15"/>
  <c r="E253" i="15" s="1"/>
  <c r="D261" i="15"/>
  <c r="C261" i="15"/>
  <c r="B261" i="15"/>
  <c r="D253" i="15"/>
  <c r="C253" i="15"/>
  <c r="B253" i="15"/>
  <c r="E242" i="15"/>
  <c r="D242" i="15"/>
  <c r="C242" i="15"/>
  <c r="B242" i="15"/>
  <c r="E239" i="15"/>
  <c r="D239" i="15"/>
  <c r="D245" i="15" s="1"/>
  <c r="D246" i="15" s="1"/>
  <c r="C239" i="15"/>
  <c r="C245" i="15" s="1"/>
  <c r="B239" i="15"/>
  <c r="B245" i="15" s="1"/>
  <c r="B246" i="15" s="1"/>
  <c r="E236" i="15"/>
  <c r="D236" i="15"/>
  <c r="C236" i="15"/>
  <c r="B236" i="15"/>
  <c r="E233" i="15"/>
  <c r="D233" i="15"/>
  <c r="C233" i="15"/>
  <c r="B233" i="15"/>
  <c r="E230" i="15"/>
  <c r="D230" i="15"/>
  <c r="C230" i="15"/>
  <c r="B230" i="15"/>
  <c r="E227" i="15"/>
  <c r="D227" i="15"/>
  <c r="D216" i="15" s="1"/>
  <c r="C227" i="15"/>
  <c r="B227" i="15"/>
  <c r="E224" i="15"/>
  <c r="E216" i="15" s="1"/>
  <c r="D224" i="15"/>
  <c r="C224" i="15"/>
  <c r="B224" i="15"/>
  <c r="E218" i="15"/>
  <c r="D218" i="15"/>
  <c r="C218" i="15"/>
  <c r="B217" i="15"/>
  <c r="B216" i="15"/>
  <c r="E205" i="15"/>
  <c r="E208" i="15" s="1"/>
  <c r="D205" i="15"/>
  <c r="C205" i="15"/>
  <c r="C208" i="15" s="1"/>
  <c r="B205" i="15"/>
  <c r="E202" i="15"/>
  <c r="D202" i="15"/>
  <c r="C202" i="15"/>
  <c r="B202" i="15"/>
  <c r="E199" i="15"/>
  <c r="D199" i="15"/>
  <c r="C199" i="15"/>
  <c r="B199" i="15"/>
  <c r="E196" i="15"/>
  <c r="D196" i="15"/>
  <c r="C196" i="15"/>
  <c r="B196" i="15"/>
  <c r="E193" i="15"/>
  <c r="D193" i="15"/>
  <c r="C193" i="15"/>
  <c r="B193" i="15"/>
  <c r="E190" i="15"/>
  <c r="D190" i="15"/>
  <c r="C190" i="15"/>
  <c r="B190" i="15"/>
  <c r="E187" i="15"/>
  <c r="D187" i="15"/>
  <c r="D179" i="15" s="1"/>
  <c r="C187" i="15"/>
  <c r="B187" i="15"/>
  <c r="B179" i="15" s="1"/>
  <c r="B180" i="15" s="1"/>
  <c r="E181" i="15"/>
  <c r="D181" i="15"/>
  <c r="C181" i="15"/>
  <c r="E179" i="15"/>
  <c r="C179" i="15"/>
  <c r="C180" i="15" s="1"/>
  <c r="C183" i="15" s="1"/>
  <c r="E168" i="15"/>
  <c r="D168" i="15"/>
  <c r="C168" i="15"/>
  <c r="B168" i="15"/>
  <c r="B171" i="15" s="1"/>
  <c r="E165" i="15"/>
  <c r="E171" i="15" s="1"/>
  <c r="E172" i="15" s="1"/>
  <c r="D165" i="15"/>
  <c r="D171" i="15" s="1"/>
  <c r="D172" i="15" s="1"/>
  <c r="C165" i="15"/>
  <c r="C171" i="15" s="1"/>
  <c r="C172" i="15" s="1"/>
  <c r="B165" i="15"/>
  <c r="E162" i="15"/>
  <c r="D162" i="15"/>
  <c r="C162" i="15"/>
  <c r="B162" i="15"/>
  <c r="E159" i="15"/>
  <c r="D159" i="15"/>
  <c r="C159" i="15"/>
  <c r="B159" i="15"/>
  <c r="E156" i="15"/>
  <c r="D156" i="15"/>
  <c r="C156" i="15"/>
  <c r="B156" i="15"/>
  <c r="E153" i="15"/>
  <c r="D153" i="15"/>
  <c r="C153" i="15"/>
  <c r="B153" i="15"/>
  <c r="E150" i="15"/>
  <c r="D150" i="15"/>
  <c r="C150" i="15"/>
  <c r="B150" i="15"/>
  <c r="B142" i="15" s="1"/>
  <c r="E142" i="15"/>
  <c r="D142" i="15"/>
  <c r="C142" i="15"/>
  <c r="C134" i="15"/>
  <c r="C135" i="15" s="1"/>
  <c r="E131" i="15"/>
  <c r="D131" i="15"/>
  <c r="C131" i="15"/>
  <c r="E128" i="15"/>
  <c r="D128" i="15"/>
  <c r="C128" i="15"/>
  <c r="E125" i="15"/>
  <c r="E134" i="15" s="1"/>
  <c r="E135" i="15" s="1"/>
  <c r="D125" i="15"/>
  <c r="C125" i="15"/>
  <c r="E122" i="15"/>
  <c r="D122" i="15"/>
  <c r="C122" i="15"/>
  <c r="E119" i="15"/>
  <c r="E105" i="15" s="1"/>
  <c r="D119" i="15"/>
  <c r="C119" i="15"/>
  <c r="C105" i="15" s="1"/>
  <c r="B119" i="15"/>
  <c r="B134" i="15" s="1"/>
  <c r="E116" i="15"/>
  <c r="D116" i="15"/>
  <c r="C116" i="15"/>
  <c r="E113" i="15"/>
  <c r="D113" i="15"/>
  <c r="C113" i="15"/>
  <c r="E107" i="15"/>
  <c r="D107" i="15"/>
  <c r="C107" i="15"/>
  <c r="D105" i="15"/>
  <c r="B105" i="15"/>
  <c r="B106" i="15" s="1"/>
  <c r="D97" i="15"/>
  <c r="D98" i="15" s="1"/>
  <c r="E94" i="15"/>
  <c r="D94" i="15"/>
  <c r="C94" i="15"/>
  <c r="B94" i="15"/>
  <c r="E91" i="15"/>
  <c r="E97" i="15" s="1"/>
  <c r="E98" i="15" s="1"/>
  <c r="D91" i="15"/>
  <c r="C91" i="15"/>
  <c r="C97" i="15" s="1"/>
  <c r="B91" i="15"/>
  <c r="B97" i="15" s="1"/>
  <c r="B98" i="15" s="1"/>
  <c r="E88" i="15"/>
  <c r="D88" i="15"/>
  <c r="C88" i="15"/>
  <c r="B88" i="15"/>
  <c r="E85" i="15"/>
  <c r="D85" i="15"/>
  <c r="C85" i="15"/>
  <c r="B85" i="15"/>
  <c r="E82" i="15"/>
  <c r="D82" i="15"/>
  <c r="C82" i="15"/>
  <c r="B82" i="15"/>
  <c r="E79" i="15"/>
  <c r="E68" i="15" s="1"/>
  <c r="E69" i="15" s="1"/>
  <c r="D79" i="15"/>
  <c r="D68" i="15" s="1"/>
  <c r="C79" i="15"/>
  <c r="C68" i="15" s="1"/>
  <c r="C69" i="15" s="1"/>
  <c r="B79" i="15"/>
  <c r="B68" i="15" s="1"/>
  <c r="E76" i="15"/>
  <c r="D76" i="15"/>
  <c r="C76" i="15"/>
  <c r="B76" i="15"/>
  <c r="D69" i="15"/>
  <c r="B69" i="15"/>
  <c r="E57" i="15"/>
  <c r="D57" i="15"/>
  <c r="C57" i="15"/>
  <c r="C60" i="15" s="1"/>
  <c r="C31" i="15" s="1"/>
  <c r="B57" i="15"/>
  <c r="E54" i="15"/>
  <c r="D54" i="15"/>
  <c r="C54" i="15"/>
  <c r="B54" i="15"/>
  <c r="E51" i="15"/>
  <c r="D51" i="15"/>
  <c r="C51" i="15"/>
  <c r="B51" i="15"/>
  <c r="E48" i="15"/>
  <c r="D48" i="15"/>
  <c r="C48" i="15"/>
  <c r="B48" i="15"/>
  <c r="E45" i="15"/>
  <c r="D45" i="15"/>
  <c r="C45" i="15"/>
  <c r="B45" i="15"/>
  <c r="E42" i="15"/>
  <c r="D42" i="15"/>
  <c r="C42" i="15"/>
  <c r="B42" i="15"/>
  <c r="E39" i="15"/>
  <c r="D39" i="15"/>
  <c r="C39" i="15"/>
  <c r="B39" i="15"/>
  <c r="E33" i="15"/>
  <c r="D33" i="15"/>
  <c r="C33" i="15"/>
  <c r="C32" i="15" l="1"/>
  <c r="C294" i="15"/>
  <c r="D219" i="15"/>
  <c r="C246" i="15"/>
  <c r="E592" i="15"/>
  <c r="E595" i="15" s="1"/>
  <c r="E594" i="15"/>
  <c r="C650" i="15"/>
  <c r="C649" i="15"/>
  <c r="B60" i="15"/>
  <c r="B311" i="15"/>
  <c r="B293" i="15" s="1"/>
  <c r="B294" i="15" s="1"/>
  <c r="D324" i="15"/>
  <c r="C182" i="15"/>
  <c r="D108" i="15"/>
  <c r="D106" i="15"/>
  <c r="B172" i="15"/>
  <c r="C323" i="15"/>
  <c r="C321" i="15"/>
  <c r="C324" i="15" s="1"/>
  <c r="C61" i="15"/>
  <c r="E321" i="15"/>
  <c r="E324" i="15" s="1"/>
  <c r="E323" i="15"/>
  <c r="B650" i="15"/>
  <c r="B683" i="15" s="1"/>
  <c r="B649" i="15"/>
  <c r="D60" i="15"/>
  <c r="B135" i="15"/>
  <c r="C216" i="15"/>
  <c r="E60" i="15"/>
  <c r="C106" i="15"/>
  <c r="C109" i="15" s="1"/>
  <c r="C108" i="15"/>
  <c r="B208" i="15"/>
  <c r="B209" i="15" s="1"/>
  <c r="D217" i="15"/>
  <c r="C415" i="15"/>
  <c r="C413" i="15"/>
  <c r="C416" i="15" s="1"/>
  <c r="C551" i="15"/>
  <c r="C549" i="15"/>
  <c r="C552" i="15" s="1"/>
  <c r="D594" i="15"/>
  <c r="C209" i="15"/>
  <c r="E219" i="15"/>
  <c r="E217" i="15"/>
  <c r="E220" i="15" s="1"/>
  <c r="E245" i="15"/>
  <c r="E246" i="15" s="1"/>
  <c r="E283" i="15"/>
  <c r="D650" i="15"/>
  <c r="D651" i="15" s="1"/>
  <c r="D649" i="15"/>
  <c r="D683" i="15" s="1"/>
  <c r="E108" i="15"/>
  <c r="E106" i="15"/>
  <c r="E109" i="15" s="1"/>
  <c r="D134" i="15"/>
  <c r="D135" i="15" s="1"/>
  <c r="D180" i="15"/>
  <c r="D183" i="15" s="1"/>
  <c r="D182" i="15"/>
  <c r="D208" i="15"/>
  <c r="D209" i="15" s="1"/>
  <c r="D323" i="15"/>
  <c r="C594" i="15"/>
  <c r="C592" i="15"/>
  <c r="C595" i="15" s="1"/>
  <c r="D636" i="15"/>
  <c r="D634" i="15"/>
  <c r="E650" i="15"/>
  <c r="E651" i="15" s="1"/>
  <c r="C98" i="15"/>
  <c r="E182" i="15"/>
  <c r="E180" i="15"/>
  <c r="E209" i="15"/>
  <c r="C573" i="15"/>
  <c r="C571" i="15"/>
  <c r="D595" i="15"/>
  <c r="D637" i="15" l="1"/>
  <c r="E637" i="15"/>
  <c r="E31" i="15"/>
  <c r="C297" i="15"/>
  <c r="E183" i="15"/>
  <c r="C217" i="15"/>
  <c r="C220" i="15" s="1"/>
  <c r="C219" i="15"/>
  <c r="B31" i="15"/>
  <c r="B61" i="15" s="1"/>
  <c r="C296" i="15"/>
  <c r="D31" i="15"/>
  <c r="D61" i="15"/>
  <c r="C683" i="15"/>
  <c r="C651" i="15"/>
  <c r="D109" i="15"/>
  <c r="E683" i="15"/>
  <c r="D32" i="15" l="1"/>
  <c r="D35" i="15" s="1"/>
  <c r="D34" i="15"/>
  <c r="E34" i="15"/>
  <c r="E32" i="15"/>
  <c r="E35" i="15" s="1"/>
  <c r="E61" i="15"/>
  <c r="D220" i="15"/>
  <c r="B32" i="15"/>
  <c r="C35" i="15" s="1"/>
  <c r="C34" i="15"/>
  <c r="G1552" i="14" l="1"/>
  <c r="F1552" i="14"/>
  <c r="E1552" i="14"/>
  <c r="D1552" i="14"/>
  <c r="G1551" i="14"/>
  <c r="F1551" i="14"/>
  <c r="E1551" i="14"/>
  <c r="D1551" i="14"/>
  <c r="G1550" i="14"/>
  <c r="F1550" i="14"/>
  <c r="E1550" i="14"/>
  <c r="D1550" i="14"/>
  <c r="G1547" i="14"/>
  <c r="F1547" i="14"/>
  <c r="E1547" i="14"/>
  <c r="D1547" i="14"/>
  <c r="G1546" i="14"/>
  <c r="F1546" i="14"/>
  <c r="E1546" i="14"/>
  <c r="D1546" i="14"/>
  <c r="G1545" i="14"/>
  <c r="F1545" i="14"/>
  <c r="E1545" i="14"/>
  <c r="D1545" i="14"/>
  <c r="D1544" i="14"/>
  <c r="D1529" i="14"/>
  <c r="D1528" i="14" s="1"/>
  <c r="G1526" i="14"/>
  <c r="G1525" i="14" s="1"/>
  <c r="F1526" i="14"/>
  <c r="F1525" i="14" s="1"/>
  <c r="E1526" i="14"/>
  <c r="E1525" i="14" s="1"/>
  <c r="D1526" i="14"/>
  <c r="D1525" i="14" s="1"/>
  <c r="G1523" i="14"/>
  <c r="G1522" i="14" s="1"/>
  <c r="F1523" i="14"/>
  <c r="F1522" i="14" s="1"/>
  <c r="E1523" i="14"/>
  <c r="E1522" i="14" s="1"/>
  <c r="D1523" i="14"/>
  <c r="D1522" i="14" s="1"/>
  <c r="D1518" i="14"/>
  <c r="G1513" i="14"/>
  <c r="F1513" i="14"/>
  <c r="E1513" i="14"/>
  <c r="D1513" i="14"/>
  <c r="G1509" i="14"/>
  <c r="G1544" i="14" s="1"/>
  <c r="G1543" i="14" s="1"/>
  <c r="F1509" i="14"/>
  <c r="F1508" i="14" s="1"/>
  <c r="F1518" i="14" s="1"/>
  <c r="E1509" i="14"/>
  <c r="E1508" i="14" s="1"/>
  <c r="E1518" i="14" s="1"/>
  <c r="G1508" i="14"/>
  <c r="G1518" i="14" s="1"/>
  <c r="D1508" i="14"/>
  <c r="F1504" i="14"/>
  <c r="E1504" i="14"/>
  <c r="D1504" i="14"/>
  <c r="G1503" i="14"/>
  <c r="F1503" i="14"/>
  <c r="E1503" i="14"/>
  <c r="D1503" i="14"/>
  <c r="G1502" i="14"/>
  <c r="F1502" i="14"/>
  <c r="E1502" i="14"/>
  <c r="D1502" i="14"/>
  <c r="G1501" i="14"/>
  <c r="G1504" i="14" s="1"/>
  <c r="F1501" i="14"/>
  <c r="E1501" i="14"/>
  <c r="D1501" i="14"/>
  <c r="D1490" i="14"/>
  <c r="G1486" i="14"/>
  <c r="F1486" i="14"/>
  <c r="E1485" i="14"/>
  <c r="D1485" i="14"/>
  <c r="G1480" i="14"/>
  <c r="F1480" i="14"/>
  <c r="E1480" i="14"/>
  <c r="E1490" i="14" s="1"/>
  <c r="D1480" i="14"/>
  <c r="G1475" i="14"/>
  <c r="F1475" i="14"/>
  <c r="E1475" i="14"/>
  <c r="D1475" i="14"/>
  <c r="G1474" i="14"/>
  <c r="F1474" i="14"/>
  <c r="E1474" i="14"/>
  <c r="D1474" i="14"/>
  <c r="G1473" i="14"/>
  <c r="G1476" i="14" s="1"/>
  <c r="F1473" i="14"/>
  <c r="F1476" i="14" s="1"/>
  <c r="E1473" i="14"/>
  <c r="E1476" i="14" s="1"/>
  <c r="D1473" i="14"/>
  <c r="D1476" i="14" s="1"/>
  <c r="F1461" i="14"/>
  <c r="F1460" i="14" s="1"/>
  <c r="E1461" i="14"/>
  <c r="E1460" i="14" s="1"/>
  <c r="E1465" i="14" s="1"/>
  <c r="G1460" i="14"/>
  <c r="D1460" i="14"/>
  <c r="G1455" i="14"/>
  <c r="F1455" i="14"/>
  <c r="F1465" i="14" s="1"/>
  <c r="E1455" i="14"/>
  <c r="D1455" i="14"/>
  <c r="D1465" i="14" s="1"/>
  <c r="F1450" i="14"/>
  <c r="E1450" i="14"/>
  <c r="D1450" i="14"/>
  <c r="G1449" i="14"/>
  <c r="F1449" i="14"/>
  <c r="E1449" i="14"/>
  <c r="D1449" i="14"/>
  <c r="F1448" i="14"/>
  <c r="F1451" i="14" s="1"/>
  <c r="E1448" i="14"/>
  <c r="E1451" i="14" s="1"/>
  <c r="D1448" i="14"/>
  <c r="D1451" i="14" s="1"/>
  <c r="D1440" i="14"/>
  <c r="F1436" i="14"/>
  <c r="E1436" i="14"/>
  <c r="E1435" i="14" s="1"/>
  <c r="G1435" i="14"/>
  <c r="G1440" i="14" s="1"/>
  <c r="G1422" i="14" s="1"/>
  <c r="F1435" i="14"/>
  <c r="D1435" i="14"/>
  <c r="G1430" i="14"/>
  <c r="F1430" i="14"/>
  <c r="F1440" i="14" s="1"/>
  <c r="E1430" i="14"/>
  <c r="D1430" i="14"/>
  <c r="F1426" i="14"/>
  <c r="F1425" i="14"/>
  <c r="E1425" i="14"/>
  <c r="D1425" i="14"/>
  <c r="G1424" i="14"/>
  <c r="F1424" i="14"/>
  <c r="E1424" i="14"/>
  <c r="D1424" i="14"/>
  <c r="F1423" i="14"/>
  <c r="E1423" i="14"/>
  <c r="E1426" i="14" s="1"/>
  <c r="D1423" i="14"/>
  <c r="D1426" i="14" s="1"/>
  <c r="G1415" i="14"/>
  <c r="G1397" i="14" s="1"/>
  <c r="F1411" i="14"/>
  <c r="F1410" i="14" s="1"/>
  <c r="F1415" i="14" s="1"/>
  <c r="E1411" i="14"/>
  <c r="G1410" i="14"/>
  <c r="E1410" i="14"/>
  <c r="D1410" i="14"/>
  <c r="G1405" i="14"/>
  <c r="F1405" i="14"/>
  <c r="E1405" i="14"/>
  <c r="D1405" i="14"/>
  <c r="D1415" i="14" s="1"/>
  <c r="E1401" i="14"/>
  <c r="F1400" i="14"/>
  <c r="E1400" i="14"/>
  <c r="D1400" i="14"/>
  <c r="G1399" i="14"/>
  <c r="F1399" i="14"/>
  <c r="E1399" i="14"/>
  <c r="D1399" i="14"/>
  <c r="F1398" i="14"/>
  <c r="E1398" i="14"/>
  <c r="F1401" i="14" s="1"/>
  <c r="D1398" i="14"/>
  <c r="D1401" i="14" s="1"/>
  <c r="G1390" i="14"/>
  <c r="G1372" i="14" s="1"/>
  <c r="F1390" i="14"/>
  <c r="F1386" i="14"/>
  <c r="E1386" i="14"/>
  <c r="E1385" i="14" s="1"/>
  <c r="E1390" i="14" s="1"/>
  <c r="G1385" i="14"/>
  <c r="F1385" i="14"/>
  <c r="D1385" i="14"/>
  <c r="G1380" i="14"/>
  <c r="F1380" i="14"/>
  <c r="E1380" i="14"/>
  <c r="D1380" i="14"/>
  <c r="F1376" i="14"/>
  <c r="D1376" i="14"/>
  <c r="F1375" i="14"/>
  <c r="E1375" i="14"/>
  <c r="D1375" i="14"/>
  <c r="G1374" i="14"/>
  <c r="F1374" i="14"/>
  <c r="E1374" i="14"/>
  <c r="D1374" i="14"/>
  <c r="F1373" i="14"/>
  <c r="E1373" i="14"/>
  <c r="D1373" i="14"/>
  <c r="E1376" i="14" s="1"/>
  <c r="F1365" i="14"/>
  <c r="E1365" i="14"/>
  <c r="F1361" i="14"/>
  <c r="E1361" i="14"/>
  <c r="G1360" i="14"/>
  <c r="F1360" i="14"/>
  <c r="E1360" i="14"/>
  <c r="D1360" i="14"/>
  <c r="D1365" i="14" s="1"/>
  <c r="G1355" i="14"/>
  <c r="G1365" i="14" s="1"/>
  <c r="G1347" i="14" s="1"/>
  <c r="G1350" i="14" s="1"/>
  <c r="F1355" i="14"/>
  <c r="E1355" i="14"/>
  <c r="D1355" i="14"/>
  <c r="E1351" i="14"/>
  <c r="D1351" i="14"/>
  <c r="F1350" i="14"/>
  <c r="E1350" i="14"/>
  <c r="D1350" i="14"/>
  <c r="G1349" i="14"/>
  <c r="F1349" i="14"/>
  <c r="E1349" i="14"/>
  <c r="D1349" i="14"/>
  <c r="F1348" i="14"/>
  <c r="F1351" i="14" s="1"/>
  <c r="E1348" i="14"/>
  <c r="D1348" i="14"/>
  <c r="E1340" i="14"/>
  <c r="D1340" i="14"/>
  <c r="F1336" i="14"/>
  <c r="E1336" i="14"/>
  <c r="G1335" i="14"/>
  <c r="F1335" i="14"/>
  <c r="E1335" i="14"/>
  <c r="D1335" i="14"/>
  <c r="G1330" i="14"/>
  <c r="G1340" i="14" s="1"/>
  <c r="G1322" i="14" s="1"/>
  <c r="F1330" i="14"/>
  <c r="F1340" i="14" s="1"/>
  <c r="E1330" i="14"/>
  <c r="D1330" i="14"/>
  <c r="D1326" i="14"/>
  <c r="F1325" i="14"/>
  <c r="E1325" i="14"/>
  <c r="D1325" i="14"/>
  <c r="G1324" i="14"/>
  <c r="F1324" i="14"/>
  <c r="E1324" i="14"/>
  <c r="D1324" i="14"/>
  <c r="F1323" i="14"/>
  <c r="F1326" i="14" s="1"/>
  <c r="E1323" i="14"/>
  <c r="E1326" i="14" s="1"/>
  <c r="D1323" i="14"/>
  <c r="G1315" i="14"/>
  <c r="G1297" i="14" s="1"/>
  <c r="D1315" i="14"/>
  <c r="F1311" i="14"/>
  <c r="F1310" i="14" s="1"/>
  <c r="E1311" i="14"/>
  <c r="G1310" i="14"/>
  <c r="E1310" i="14"/>
  <c r="D1310" i="14"/>
  <c r="G1305" i="14"/>
  <c r="F1305" i="14"/>
  <c r="F1315" i="14" s="1"/>
  <c r="E1305" i="14"/>
  <c r="E1315" i="14" s="1"/>
  <c r="D1305" i="14"/>
  <c r="F1300" i="14"/>
  <c r="E1300" i="14"/>
  <c r="D1300" i="14"/>
  <c r="G1299" i="14"/>
  <c r="F1299" i="14"/>
  <c r="E1299" i="14"/>
  <c r="D1299" i="14"/>
  <c r="F1298" i="14"/>
  <c r="E1298" i="14"/>
  <c r="E1301" i="14" s="1"/>
  <c r="D1298" i="14"/>
  <c r="D1301" i="14" s="1"/>
  <c r="F1286" i="14"/>
  <c r="F1285" i="14" s="1"/>
  <c r="F1290" i="14" s="1"/>
  <c r="E1286" i="14"/>
  <c r="E1285" i="14" s="1"/>
  <c r="G1285" i="14"/>
  <c r="D1285" i="14"/>
  <c r="G1280" i="14"/>
  <c r="G1290" i="14" s="1"/>
  <c r="G1272" i="14" s="1"/>
  <c r="F1280" i="14"/>
  <c r="E1280" i="14"/>
  <c r="E1290" i="14" s="1"/>
  <c r="D1280" i="14"/>
  <c r="D1290" i="14" s="1"/>
  <c r="F1275" i="14"/>
  <c r="E1275" i="14"/>
  <c r="D1275" i="14"/>
  <c r="G1274" i="14"/>
  <c r="F1274" i="14"/>
  <c r="E1274" i="14"/>
  <c r="D1274" i="14"/>
  <c r="F1273" i="14"/>
  <c r="F1276" i="14" s="1"/>
  <c r="E1273" i="14"/>
  <c r="E1276" i="14" s="1"/>
  <c r="D1273" i="14"/>
  <c r="D1276" i="14" s="1"/>
  <c r="F1261" i="14"/>
  <c r="F1260" i="14" s="1"/>
  <c r="E1261" i="14"/>
  <c r="E1260" i="14" s="1"/>
  <c r="E1265" i="14" s="1"/>
  <c r="G1260" i="14"/>
  <c r="D1260" i="14"/>
  <c r="G1255" i="14"/>
  <c r="G1265" i="14" s="1"/>
  <c r="G1247" i="14" s="1"/>
  <c r="F1255" i="14"/>
  <c r="E1255" i="14"/>
  <c r="D1255" i="14"/>
  <c r="D1265" i="14" s="1"/>
  <c r="F1250" i="14"/>
  <c r="E1250" i="14"/>
  <c r="D1250" i="14"/>
  <c r="G1249" i="14"/>
  <c r="F1249" i="14"/>
  <c r="E1249" i="14"/>
  <c r="D1249" i="14"/>
  <c r="F1248" i="14"/>
  <c r="F1251" i="14" s="1"/>
  <c r="E1248" i="14"/>
  <c r="E1251" i="14" s="1"/>
  <c r="D1248" i="14"/>
  <c r="D1251" i="14" s="1"/>
  <c r="D1240" i="14"/>
  <c r="F1236" i="14"/>
  <c r="E1236" i="14"/>
  <c r="E1235" i="14" s="1"/>
  <c r="G1235" i="14"/>
  <c r="G1240" i="14" s="1"/>
  <c r="G1222" i="14" s="1"/>
  <c r="F1235" i="14"/>
  <c r="D1235" i="14"/>
  <c r="G1230" i="14"/>
  <c r="F1230" i="14"/>
  <c r="E1230" i="14"/>
  <c r="E1240" i="14" s="1"/>
  <c r="D1230" i="14"/>
  <c r="F1226" i="14"/>
  <c r="F1225" i="14"/>
  <c r="E1225" i="14"/>
  <c r="D1225" i="14"/>
  <c r="G1224" i="14"/>
  <c r="F1224" i="14"/>
  <c r="E1224" i="14"/>
  <c r="D1224" i="14"/>
  <c r="F1223" i="14"/>
  <c r="E1223" i="14"/>
  <c r="E1226" i="14" s="1"/>
  <c r="D1223" i="14"/>
  <c r="D1226" i="14" s="1"/>
  <c r="G1215" i="14"/>
  <c r="G1197" i="14" s="1"/>
  <c r="F1211" i="14"/>
  <c r="F1210" i="14" s="1"/>
  <c r="F1215" i="14" s="1"/>
  <c r="E1211" i="14"/>
  <c r="G1210" i="14"/>
  <c r="E1210" i="14"/>
  <c r="D1210" i="14"/>
  <c r="G1205" i="14"/>
  <c r="F1205" i="14"/>
  <c r="E1205" i="14"/>
  <c r="D1205" i="14"/>
  <c r="D1215" i="14" s="1"/>
  <c r="E1201" i="14"/>
  <c r="F1200" i="14"/>
  <c r="E1200" i="14"/>
  <c r="D1200" i="14"/>
  <c r="G1199" i="14"/>
  <c r="F1199" i="14"/>
  <c r="E1199" i="14"/>
  <c r="D1199" i="14"/>
  <c r="F1198" i="14"/>
  <c r="E1198" i="14"/>
  <c r="F1201" i="14" s="1"/>
  <c r="D1198" i="14"/>
  <c r="D1201" i="14" s="1"/>
  <c r="G1190" i="14"/>
  <c r="G1172" i="14" s="1"/>
  <c r="F1190" i="14"/>
  <c r="F1186" i="14"/>
  <c r="E1186" i="14"/>
  <c r="E1185" i="14" s="1"/>
  <c r="E1190" i="14" s="1"/>
  <c r="G1185" i="14"/>
  <c r="F1185" i="14"/>
  <c r="D1185" i="14"/>
  <c r="G1180" i="14"/>
  <c r="F1180" i="14"/>
  <c r="E1180" i="14"/>
  <c r="D1180" i="14"/>
  <c r="D1190" i="14" s="1"/>
  <c r="F1176" i="14"/>
  <c r="D1176" i="14"/>
  <c r="F1175" i="14"/>
  <c r="E1175" i="14"/>
  <c r="D1175" i="14"/>
  <c r="G1174" i="14"/>
  <c r="F1174" i="14"/>
  <c r="E1174" i="14"/>
  <c r="D1174" i="14"/>
  <c r="F1173" i="14"/>
  <c r="E1173" i="14"/>
  <c r="D1173" i="14"/>
  <c r="E1176" i="14" s="1"/>
  <c r="E1165" i="14"/>
  <c r="E1161" i="14"/>
  <c r="G1160" i="14"/>
  <c r="F1160" i="14"/>
  <c r="E1160" i="14"/>
  <c r="D1160" i="14"/>
  <c r="D1165" i="14" s="1"/>
  <c r="G1155" i="14"/>
  <c r="G1165" i="14" s="1"/>
  <c r="G1147" i="14" s="1"/>
  <c r="F1155" i="14"/>
  <c r="F1165" i="14" s="1"/>
  <c r="F1147" i="14" s="1"/>
  <c r="E1155" i="14"/>
  <c r="D1155" i="14"/>
  <c r="D1151" i="14"/>
  <c r="E1150" i="14"/>
  <c r="D1150" i="14"/>
  <c r="G1149" i="14"/>
  <c r="F1149" i="14"/>
  <c r="E1149" i="14"/>
  <c r="D1149" i="14"/>
  <c r="E1148" i="14"/>
  <c r="E1151" i="14" s="1"/>
  <c r="D1148" i="14"/>
  <c r="G1135" i="14"/>
  <c r="F1135" i="14"/>
  <c r="E1135" i="14"/>
  <c r="D1135" i="14"/>
  <c r="G1130" i="14"/>
  <c r="G1140" i="14" s="1"/>
  <c r="G1122" i="14" s="1"/>
  <c r="F1130" i="14"/>
  <c r="F1140" i="14" s="1"/>
  <c r="F1122" i="14" s="1"/>
  <c r="E1130" i="14"/>
  <c r="E1140" i="14" s="1"/>
  <c r="E1122" i="14" s="1"/>
  <c r="D1130" i="14"/>
  <c r="D1140" i="14" s="1"/>
  <c r="D1126" i="14"/>
  <c r="D1125" i="14"/>
  <c r="G1124" i="14"/>
  <c r="F1124" i="14"/>
  <c r="E1124" i="14"/>
  <c r="D1124" i="14"/>
  <c r="D1123" i="14"/>
  <c r="G1115" i="14"/>
  <c r="G1110" i="14"/>
  <c r="F1110" i="14"/>
  <c r="E1110" i="14"/>
  <c r="D1110" i="14"/>
  <c r="G1105" i="14"/>
  <c r="F1105" i="14"/>
  <c r="F1115" i="14" s="1"/>
  <c r="F1097" i="14" s="1"/>
  <c r="E1105" i="14"/>
  <c r="E1115" i="14" s="1"/>
  <c r="D1105" i="14"/>
  <c r="D1115" i="14" s="1"/>
  <c r="E1100" i="14"/>
  <c r="D1100" i="14"/>
  <c r="G1099" i="14"/>
  <c r="F1099" i="14"/>
  <c r="E1099" i="14"/>
  <c r="D1099" i="14"/>
  <c r="E1098" i="14"/>
  <c r="E1101" i="14" s="1"/>
  <c r="D1098" i="14"/>
  <c r="D1101" i="14" s="1"/>
  <c r="G1097" i="14"/>
  <c r="G1098" i="14" s="1"/>
  <c r="E1086" i="14"/>
  <c r="E1085" i="14" s="1"/>
  <c r="E1090" i="14" s="1"/>
  <c r="G1085" i="14"/>
  <c r="F1085" i="14"/>
  <c r="D1085" i="14"/>
  <c r="G1080" i="14"/>
  <c r="G1090" i="14" s="1"/>
  <c r="G1072" i="14" s="1"/>
  <c r="F1080" i="14"/>
  <c r="E1080" i="14"/>
  <c r="D1080" i="14"/>
  <c r="D1090" i="14" s="1"/>
  <c r="E1075" i="14"/>
  <c r="D1075" i="14"/>
  <c r="G1074" i="14"/>
  <c r="F1074" i="14"/>
  <c r="E1074" i="14"/>
  <c r="D1074" i="14"/>
  <c r="E1073" i="14"/>
  <c r="E1076" i="14" s="1"/>
  <c r="D1073" i="14"/>
  <c r="D1076" i="14" s="1"/>
  <c r="D1065" i="14"/>
  <c r="E1061" i="14"/>
  <c r="G1060" i="14"/>
  <c r="G1065" i="14" s="1"/>
  <c r="G1047" i="14" s="1"/>
  <c r="F1060" i="14"/>
  <c r="E1060" i="14"/>
  <c r="D1060" i="14"/>
  <c r="G1055" i="14"/>
  <c r="F1055" i="14"/>
  <c r="F1065" i="14" s="1"/>
  <c r="F1047" i="14" s="1"/>
  <c r="E1055" i="14"/>
  <c r="D1055" i="14"/>
  <c r="E1050" i="14"/>
  <c r="D1050" i="14"/>
  <c r="G1049" i="14"/>
  <c r="F1049" i="14"/>
  <c r="E1049" i="14"/>
  <c r="D1049" i="14"/>
  <c r="E1048" i="14"/>
  <c r="D1048" i="14"/>
  <c r="D1051" i="14" s="1"/>
  <c r="G1040" i="14"/>
  <c r="G1022" i="14" s="1"/>
  <c r="G1035" i="14"/>
  <c r="F1035" i="14"/>
  <c r="E1035" i="14"/>
  <c r="D1035" i="14"/>
  <c r="G1030" i="14"/>
  <c r="F1030" i="14"/>
  <c r="F1040" i="14" s="1"/>
  <c r="E1030" i="14"/>
  <c r="E1040" i="14" s="1"/>
  <c r="D1030" i="14"/>
  <c r="D1040" i="14" s="1"/>
  <c r="D1026" i="14"/>
  <c r="D1025" i="14"/>
  <c r="G1024" i="14"/>
  <c r="F1024" i="14"/>
  <c r="E1024" i="14"/>
  <c r="D1024" i="14"/>
  <c r="D1023" i="14"/>
  <c r="F1022" i="14"/>
  <c r="E1022" i="14"/>
  <c r="G1010" i="14"/>
  <c r="F1010" i="14"/>
  <c r="E1010" i="14"/>
  <c r="D1010" i="14"/>
  <c r="G1005" i="14"/>
  <c r="G1015" i="14" s="1"/>
  <c r="G997" i="14" s="1"/>
  <c r="F1005" i="14"/>
  <c r="F1015" i="14" s="1"/>
  <c r="F997" i="14" s="1"/>
  <c r="E1005" i="14"/>
  <c r="E1015" i="14" s="1"/>
  <c r="D1005" i="14"/>
  <c r="D1001" i="14"/>
  <c r="D1000" i="14"/>
  <c r="G999" i="14"/>
  <c r="F999" i="14"/>
  <c r="E999" i="14"/>
  <c r="D999" i="14"/>
  <c r="D998" i="14"/>
  <c r="E997" i="14"/>
  <c r="E990" i="14"/>
  <c r="E986" i="14"/>
  <c r="G985" i="14"/>
  <c r="F985" i="14"/>
  <c r="E985" i="14"/>
  <c r="D985" i="14"/>
  <c r="D990" i="14" s="1"/>
  <c r="G980" i="14"/>
  <c r="G990" i="14" s="1"/>
  <c r="G972" i="14" s="1"/>
  <c r="F980" i="14"/>
  <c r="F990" i="14" s="1"/>
  <c r="F972" i="14" s="1"/>
  <c r="E980" i="14"/>
  <c r="D980" i="14"/>
  <c r="E976" i="14"/>
  <c r="D976" i="14"/>
  <c r="E975" i="14"/>
  <c r="D975" i="14"/>
  <c r="G974" i="14"/>
  <c r="F974" i="14"/>
  <c r="E974" i="14"/>
  <c r="D974" i="14"/>
  <c r="E973" i="14"/>
  <c r="D973" i="14"/>
  <c r="G960" i="14"/>
  <c r="F960" i="14"/>
  <c r="E960" i="14"/>
  <c r="D960" i="14"/>
  <c r="G955" i="14"/>
  <c r="G965" i="14" s="1"/>
  <c r="G947" i="14" s="1"/>
  <c r="F955" i="14"/>
  <c r="F965" i="14" s="1"/>
  <c r="F947" i="14" s="1"/>
  <c r="E955" i="14"/>
  <c r="E965" i="14" s="1"/>
  <c r="E947" i="14" s="1"/>
  <c r="D955" i="14"/>
  <c r="D965" i="14" s="1"/>
  <c r="D950" i="14"/>
  <c r="G949" i="14"/>
  <c r="F949" i="14"/>
  <c r="E949" i="14"/>
  <c r="D949" i="14"/>
  <c r="D948" i="14"/>
  <c r="D951" i="14" s="1"/>
  <c r="E936" i="14"/>
  <c r="E935" i="14" s="1"/>
  <c r="G935" i="14"/>
  <c r="F935" i="14"/>
  <c r="D935" i="14"/>
  <c r="G930" i="14"/>
  <c r="G940" i="14" s="1"/>
  <c r="F930" i="14"/>
  <c r="F940" i="14" s="1"/>
  <c r="E930" i="14"/>
  <c r="E940" i="14" s="1"/>
  <c r="D930" i="14"/>
  <c r="D940" i="14" s="1"/>
  <c r="D926" i="14"/>
  <c r="G925" i="14"/>
  <c r="F925" i="14"/>
  <c r="E925" i="14"/>
  <c r="D925" i="14"/>
  <c r="G924" i="14"/>
  <c r="F924" i="14"/>
  <c r="E924" i="14"/>
  <c r="D924" i="14"/>
  <c r="G923" i="14"/>
  <c r="G926" i="14" s="1"/>
  <c r="F923" i="14"/>
  <c r="E923" i="14"/>
  <c r="E926" i="14" s="1"/>
  <c r="D923" i="14"/>
  <c r="G915" i="14"/>
  <c r="G910" i="14"/>
  <c r="F910" i="14"/>
  <c r="E910" i="14"/>
  <c r="D910" i="14"/>
  <c r="G905" i="14"/>
  <c r="F905" i="14"/>
  <c r="E905" i="14"/>
  <c r="D905" i="14"/>
  <c r="D915" i="14" s="1"/>
  <c r="E901" i="14"/>
  <c r="D901" i="14"/>
  <c r="E900" i="14"/>
  <c r="D900" i="14"/>
  <c r="G899" i="14"/>
  <c r="F899" i="14"/>
  <c r="E899" i="14"/>
  <c r="D899" i="14"/>
  <c r="E898" i="14"/>
  <c r="D898" i="14"/>
  <c r="G897" i="14"/>
  <c r="G898" i="14" s="1"/>
  <c r="F897" i="14"/>
  <c r="G884" i="14"/>
  <c r="E884" i="14"/>
  <c r="G880" i="14"/>
  <c r="F880" i="14"/>
  <c r="G879" i="14"/>
  <c r="F879" i="14"/>
  <c r="F884" i="14" s="1"/>
  <c r="E879" i="14"/>
  <c r="D879" i="14"/>
  <c r="G874" i="14"/>
  <c r="F874" i="14"/>
  <c r="E874" i="14"/>
  <c r="D874" i="14"/>
  <c r="D884" i="14" s="1"/>
  <c r="D866" i="14" s="1"/>
  <c r="G869" i="14"/>
  <c r="G868" i="14"/>
  <c r="F868" i="14"/>
  <c r="E868" i="14"/>
  <c r="D868" i="14"/>
  <c r="G867" i="14"/>
  <c r="G870" i="14" s="1"/>
  <c r="F867" i="14"/>
  <c r="E866" i="14"/>
  <c r="G859" i="14"/>
  <c r="E859" i="14"/>
  <c r="E855" i="14"/>
  <c r="G854" i="14"/>
  <c r="E854" i="14"/>
  <c r="D854" i="14"/>
  <c r="G849" i="14"/>
  <c r="F849" i="14"/>
  <c r="F859" i="14" s="1"/>
  <c r="E849" i="14"/>
  <c r="D849" i="14"/>
  <c r="D845" i="14"/>
  <c r="G844" i="14"/>
  <c r="F844" i="14"/>
  <c r="E844" i="14"/>
  <c r="D844" i="14"/>
  <c r="G843" i="14"/>
  <c r="F843" i="14"/>
  <c r="E843" i="14"/>
  <c r="D843" i="14"/>
  <c r="G842" i="14"/>
  <c r="G845" i="14" s="1"/>
  <c r="F842" i="14"/>
  <c r="F845" i="14" s="1"/>
  <c r="E842" i="14"/>
  <c r="E845" i="14" s="1"/>
  <c r="E830" i="14"/>
  <c r="E829" i="14" s="1"/>
  <c r="G829" i="14"/>
  <c r="D829" i="14"/>
  <c r="G824" i="14"/>
  <c r="G834" i="14" s="1"/>
  <c r="F824" i="14"/>
  <c r="F834" i="14" s="1"/>
  <c r="E824" i="14"/>
  <c r="E834" i="14" s="1"/>
  <c r="D824" i="14"/>
  <c r="D834" i="14" s="1"/>
  <c r="G820" i="14"/>
  <c r="F820" i="14"/>
  <c r="E820" i="14"/>
  <c r="D820" i="14"/>
  <c r="G819" i="14"/>
  <c r="F819" i="14"/>
  <c r="E819" i="14"/>
  <c r="D819" i="14"/>
  <c r="G818" i="14"/>
  <c r="F818" i="14"/>
  <c r="E818" i="14"/>
  <c r="D818" i="14"/>
  <c r="G817" i="14"/>
  <c r="F817" i="14"/>
  <c r="E817" i="14"/>
  <c r="G809" i="14"/>
  <c r="E805" i="14"/>
  <c r="E804" i="14" s="1"/>
  <c r="G804" i="14"/>
  <c r="D804" i="14"/>
  <c r="G799" i="14"/>
  <c r="F799" i="14"/>
  <c r="F809" i="14" s="1"/>
  <c r="E799" i="14"/>
  <c r="E809" i="14" s="1"/>
  <c r="D799" i="14"/>
  <c r="D809" i="14" s="1"/>
  <c r="D795" i="14"/>
  <c r="G794" i="14"/>
  <c r="F794" i="14"/>
  <c r="E794" i="14"/>
  <c r="D794" i="14"/>
  <c r="G793" i="14"/>
  <c r="F793" i="14"/>
  <c r="E793" i="14"/>
  <c r="D793" i="14"/>
  <c r="G792" i="14"/>
  <c r="G795" i="14" s="1"/>
  <c r="F792" i="14"/>
  <c r="F795" i="14" s="1"/>
  <c r="E792" i="14"/>
  <c r="E795" i="14" s="1"/>
  <c r="G784" i="14"/>
  <c r="F784" i="14"/>
  <c r="E780" i="14"/>
  <c r="G779" i="14"/>
  <c r="E779" i="14"/>
  <c r="D779" i="14"/>
  <c r="G774" i="14"/>
  <c r="F774" i="14"/>
  <c r="E774" i="14"/>
  <c r="D774" i="14"/>
  <c r="F770" i="14"/>
  <c r="E770" i="14"/>
  <c r="D770" i="14"/>
  <c r="G769" i="14"/>
  <c r="F769" i="14"/>
  <c r="E769" i="14"/>
  <c r="D769" i="14"/>
  <c r="G768" i="14"/>
  <c r="F768" i="14"/>
  <c r="E768" i="14"/>
  <c r="D768" i="14"/>
  <c r="G767" i="14"/>
  <c r="G770" i="14" s="1"/>
  <c r="F767" i="14"/>
  <c r="E767" i="14"/>
  <c r="E755" i="14"/>
  <c r="E754" i="14" s="1"/>
  <c r="G754" i="14"/>
  <c r="G75" i="14" s="1"/>
  <c r="D754" i="14"/>
  <c r="G749" i="14"/>
  <c r="G759" i="14" s="1"/>
  <c r="F749" i="14"/>
  <c r="F759" i="14" s="1"/>
  <c r="E749" i="14"/>
  <c r="E759" i="14" s="1"/>
  <c r="D749" i="14"/>
  <c r="D759" i="14" s="1"/>
  <c r="G745" i="14"/>
  <c r="F745" i="14"/>
  <c r="E745" i="14"/>
  <c r="D745" i="14"/>
  <c r="G744" i="14"/>
  <c r="F744" i="14"/>
  <c r="E744" i="14"/>
  <c r="D744" i="14"/>
  <c r="G743" i="14"/>
  <c r="F743" i="14"/>
  <c r="E743" i="14"/>
  <c r="D743" i="14"/>
  <c r="G742" i="14"/>
  <c r="F742" i="14"/>
  <c r="E742" i="14"/>
  <c r="F731" i="14"/>
  <c r="D730" i="14"/>
  <c r="D731" i="14" s="1"/>
  <c r="G716" i="14"/>
  <c r="F716" i="14"/>
  <c r="F715" i="14" s="1"/>
  <c r="F730" i="14" s="1"/>
  <c r="E716" i="14"/>
  <c r="E715" i="14" s="1"/>
  <c r="E730" i="14" s="1"/>
  <c r="E731" i="14" s="1"/>
  <c r="G715" i="14"/>
  <c r="G730" i="14" s="1"/>
  <c r="G731" i="14" s="1"/>
  <c r="G705" i="14"/>
  <c r="F705" i="14"/>
  <c r="E705" i="14"/>
  <c r="D705" i="14"/>
  <c r="G704" i="14"/>
  <c r="F704" i="14"/>
  <c r="E704" i="14"/>
  <c r="D704" i="14"/>
  <c r="G703" i="14"/>
  <c r="F703" i="14"/>
  <c r="E703" i="14"/>
  <c r="D703" i="14"/>
  <c r="G702" i="14"/>
  <c r="F702" i="14"/>
  <c r="E702" i="14"/>
  <c r="D702" i="14"/>
  <c r="G694" i="14"/>
  <c r="F694" i="14"/>
  <c r="E694" i="14"/>
  <c r="D694" i="14"/>
  <c r="G693" i="14"/>
  <c r="F693" i="14"/>
  <c r="E693" i="14"/>
  <c r="D693" i="14"/>
  <c r="G668" i="14"/>
  <c r="F668" i="14"/>
  <c r="E668" i="14"/>
  <c r="D668" i="14"/>
  <c r="G667" i="14"/>
  <c r="F667" i="14"/>
  <c r="E667" i="14"/>
  <c r="D667" i="14"/>
  <c r="G666" i="14"/>
  <c r="F666" i="14"/>
  <c r="E666" i="14"/>
  <c r="D666" i="14"/>
  <c r="G665" i="14"/>
  <c r="F665" i="14"/>
  <c r="E665" i="14"/>
  <c r="D665" i="14"/>
  <c r="D657" i="14"/>
  <c r="D656" i="14"/>
  <c r="G642" i="14"/>
  <c r="G641" i="14" s="1"/>
  <c r="F642" i="14"/>
  <c r="E642" i="14"/>
  <c r="E641" i="14" s="1"/>
  <c r="F641" i="14"/>
  <c r="F656" i="14" s="1"/>
  <c r="F657" i="14" s="1"/>
  <c r="D631" i="14"/>
  <c r="G630" i="14"/>
  <c r="F630" i="14"/>
  <c r="E630" i="14"/>
  <c r="D630" i="14"/>
  <c r="G629" i="14"/>
  <c r="F629" i="14"/>
  <c r="E629" i="14"/>
  <c r="D629" i="14"/>
  <c r="G628" i="14"/>
  <c r="G631" i="14" s="1"/>
  <c r="F628" i="14"/>
  <c r="E628" i="14"/>
  <c r="E631" i="14" s="1"/>
  <c r="D628" i="14"/>
  <c r="G619" i="14"/>
  <c r="G620" i="14" s="1"/>
  <c r="D619" i="14"/>
  <c r="D620" i="14" s="1"/>
  <c r="G605" i="14"/>
  <c r="F605" i="14"/>
  <c r="E605" i="14"/>
  <c r="E604" i="14" s="1"/>
  <c r="E619" i="14" s="1"/>
  <c r="E620" i="14" s="1"/>
  <c r="G604" i="14"/>
  <c r="F604" i="14"/>
  <c r="F619" i="14" s="1"/>
  <c r="F620" i="14" s="1"/>
  <c r="G592" i="14"/>
  <c r="G591" i="14"/>
  <c r="F591" i="14"/>
  <c r="E591" i="14"/>
  <c r="D591" i="14"/>
  <c r="G590" i="14"/>
  <c r="F590" i="14"/>
  <c r="E590" i="14"/>
  <c r="D590" i="14"/>
  <c r="G589" i="14"/>
  <c r="F589" i="14"/>
  <c r="E589" i="14"/>
  <c r="E592" i="14" s="1"/>
  <c r="D589" i="14"/>
  <c r="D592" i="14" s="1"/>
  <c r="G570" i="14"/>
  <c r="F570" i="14"/>
  <c r="E570" i="14"/>
  <c r="D570" i="14"/>
  <c r="G565" i="14"/>
  <c r="G575" i="14" s="1"/>
  <c r="F565" i="14"/>
  <c r="F575" i="14" s="1"/>
  <c r="E565" i="14"/>
  <c r="D565" i="14"/>
  <c r="D575" i="14" s="1"/>
  <c r="G561" i="14"/>
  <c r="F561" i="14"/>
  <c r="E561" i="14"/>
  <c r="D561" i="14"/>
  <c r="G560" i="14"/>
  <c r="F560" i="14"/>
  <c r="E560" i="14"/>
  <c r="D560" i="14"/>
  <c r="G559" i="14"/>
  <c r="F559" i="14"/>
  <c r="E559" i="14"/>
  <c r="D559" i="14"/>
  <c r="G558" i="14"/>
  <c r="F558" i="14"/>
  <c r="E558" i="14"/>
  <c r="D558" i="14"/>
  <c r="G550" i="14"/>
  <c r="G545" i="14"/>
  <c r="F545" i="14"/>
  <c r="D545" i="14"/>
  <c r="G540" i="14"/>
  <c r="F540" i="14"/>
  <c r="F550" i="14" s="1"/>
  <c r="E540" i="14"/>
  <c r="E550" i="14" s="1"/>
  <c r="D540" i="14"/>
  <c r="D550" i="14" s="1"/>
  <c r="G535" i="14"/>
  <c r="F535" i="14"/>
  <c r="E535" i="14"/>
  <c r="D535" i="14"/>
  <c r="G534" i="14"/>
  <c r="F534" i="14"/>
  <c r="E534" i="14"/>
  <c r="D534" i="14"/>
  <c r="G533" i="14"/>
  <c r="F533" i="14"/>
  <c r="G536" i="14" s="1"/>
  <c r="E533" i="14"/>
  <c r="F536" i="14" s="1"/>
  <c r="D533" i="14"/>
  <c r="D536" i="14" s="1"/>
  <c r="E524" i="14"/>
  <c r="G519" i="14"/>
  <c r="F519" i="14"/>
  <c r="E519" i="14"/>
  <c r="D519" i="14"/>
  <c r="G514" i="14"/>
  <c r="G524" i="14" s="1"/>
  <c r="F514" i="14"/>
  <c r="F524" i="14" s="1"/>
  <c r="E514" i="14"/>
  <c r="D514" i="14"/>
  <c r="D510" i="14"/>
  <c r="G509" i="14"/>
  <c r="F509" i="14"/>
  <c r="E509" i="14"/>
  <c r="D509" i="14"/>
  <c r="G508" i="14"/>
  <c r="F508" i="14"/>
  <c r="E508" i="14"/>
  <c r="D508" i="14"/>
  <c r="G507" i="14"/>
  <c r="G510" i="14" s="1"/>
  <c r="F507" i="14"/>
  <c r="F510" i="14" s="1"/>
  <c r="E507" i="14"/>
  <c r="E510" i="14" s="1"/>
  <c r="D507" i="14"/>
  <c r="G494" i="14"/>
  <c r="F494" i="14"/>
  <c r="E494" i="14"/>
  <c r="D494" i="14"/>
  <c r="G489" i="14"/>
  <c r="F489" i="14"/>
  <c r="F499" i="14" s="1"/>
  <c r="E489" i="14"/>
  <c r="E499" i="14" s="1"/>
  <c r="D489" i="14"/>
  <c r="D499" i="14" s="1"/>
  <c r="G485" i="14"/>
  <c r="F485" i="14"/>
  <c r="E485" i="14"/>
  <c r="G484" i="14"/>
  <c r="F484" i="14"/>
  <c r="E484" i="14"/>
  <c r="D484" i="14"/>
  <c r="G483" i="14"/>
  <c r="F483" i="14"/>
  <c r="E483" i="14"/>
  <c r="D483" i="14"/>
  <c r="G482" i="14"/>
  <c r="F482" i="14"/>
  <c r="E482" i="14"/>
  <c r="D482" i="14"/>
  <c r="D485" i="14" s="1"/>
  <c r="E471" i="14"/>
  <c r="G467" i="14"/>
  <c r="F467" i="14"/>
  <c r="F466" i="14" s="1"/>
  <c r="E467" i="14"/>
  <c r="D467" i="14"/>
  <c r="G466" i="14"/>
  <c r="G471" i="14" s="1"/>
  <c r="E466" i="14"/>
  <c r="G461" i="14"/>
  <c r="F461" i="14"/>
  <c r="F471" i="14" s="1"/>
  <c r="E461" i="14"/>
  <c r="D461" i="14"/>
  <c r="G456" i="14"/>
  <c r="F456" i="14"/>
  <c r="E456" i="14"/>
  <c r="D456" i="14"/>
  <c r="G455" i="14"/>
  <c r="F455" i="14"/>
  <c r="E455" i="14"/>
  <c r="D455" i="14"/>
  <c r="G454" i="14"/>
  <c r="F454" i="14"/>
  <c r="G457" i="14" s="1"/>
  <c r="E454" i="14"/>
  <c r="E457" i="14" s="1"/>
  <c r="D454" i="14"/>
  <c r="D457" i="14" s="1"/>
  <c r="E443" i="14"/>
  <c r="G439" i="14"/>
  <c r="F439" i="14"/>
  <c r="D439" i="14"/>
  <c r="D438" i="14" s="1"/>
  <c r="G438" i="14"/>
  <c r="G443" i="14" s="1"/>
  <c r="F438" i="14"/>
  <c r="F443" i="14" s="1"/>
  <c r="E438" i="14"/>
  <c r="G433" i="14"/>
  <c r="F433" i="14"/>
  <c r="E433" i="14"/>
  <c r="D433" i="14"/>
  <c r="G429" i="14"/>
  <c r="F429" i="14"/>
  <c r="D429" i="14"/>
  <c r="G428" i="14"/>
  <c r="F428" i="14"/>
  <c r="E428" i="14"/>
  <c r="D428" i="14"/>
  <c r="G427" i="14"/>
  <c r="F427" i="14"/>
  <c r="E427" i="14"/>
  <c r="D427" i="14"/>
  <c r="G426" i="14"/>
  <c r="F426" i="14"/>
  <c r="E426" i="14"/>
  <c r="E429" i="14" s="1"/>
  <c r="G414" i="14"/>
  <c r="F414" i="14"/>
  <c r="E414" i="14"/>
  <c r="D414" i="14"/>
  <c r="G413" i="14"/>
  <c r="G418" i="14" s="1"/>
  <c r="F413" i="14"/>
  <c r="F418" i="14" s="1"/>
  <c r="E413" i="14"/>
  <c r="E418" i="14" s="1"/>
  <c r="D413" i="14"/>
  <c r="G408" i="14"/>
  <c r="F408" i="14"/>
  <c r="E408" i="14"/>
  <c r="D408" i="14"/>
  <c r="D418" i="14" s="1"/>
  <c r="G404" i="14"/>
  <c r="F404" i="14"/>
  <c r="E404" i="14"/>
  <c r="D404" i="14"/>
  <c r="G403" i="14"/>
  <c r="F403" i="14"/>
  <c r="E403" i="14"/>
  <c r="D403" i="14"/>
  <c r="G402" i="14"/>
  <c r="F402" i="14"/>
  <c r="E402" i="14"/>
  <c r="D402" i="14"/>
  <c r="G401" i="14"/>
  <c r="F401" i="14"/>
  <c r="E401" i="14"/>
  <c r="E393" i="14"/>
  <c r="G389" i="14"/>
  <c r="G388" i="14" s="1"/>
  <c r="F389" i="14"/>
  <c r="F388" i="14" s="1"/>
  <c r="F393" i="14" s="1"/>
  <c r="D389" i="14"/>
  <c r="E388" i="14"/>
  <c r="D388" i="14"/>
  <c r="D393" i="14" s="1"/>
  <c r="G383" i="14"/>
  <c r="G393" i="14" s="1"/>
  <c r="F383" i="14"/>
  <c r="E383" i="14"/>
  <c r="D383" i="14"/>
  <c r="D379" i="14"/>
  <c r="G378" i="14"/>
  <c r="F378" i="14"/>
  <c r="E378" i="14"/>
  <c r="D378" i="14"/>
  <c r="G377" i="14"/>
  <c r="F377" i="14"/>
  <c r="E377" i="14"/>
  <c r="D377" i="14"/>
  <c r="G376" i="14"/>
  <c r="G379" i="14" s="1"/>
  <c r="F376" i="14"/>
  <c r="F379" i="14" s="1"/>
  <c r="E376" i="14"/>
  <c r="E379" i="14" s="1"/>
  <c r="G364" i="14"/>
  <c r="F364" i="14"/>
  <c r="F363" i="14" s="1"/>
  <c r="D364" i="14"/>
  <c r="G363" i="14"/>
  <c r="E363" i="14"/>
  <c r="D363" i="14"/>
  <c r="G358" i="14"/>
  <c r="F358" i="14"/>
  <c r="E358" i="14"/>
  <c r="E368" i="14" s="1"/>
  <c r="D358" i="14"/>
  <c r="D368" i="14" s="1"/>
  <c r="D354" i="14"/>
  <c r="G353" i="14"/>
  <c r="F353" i="14"/>
  <c r="E353" i="14"/>
  <c r="D353" i="14"/>
  <c r="G352" i="14"/>
  <c r="F352" i="14"/>
  <c r="E352" i="14"/>
  <c r="D352" i="14"/>
  <c r="G351" i="14"/>
  <c r="G354" i="14" s="1"/>
  <c r="F351" i="14"/>
  <c r="F354" i="14" s="1"/>
  <c r="E351" i="14"/>
  <c r="D351" i="14"/>
  <c r="G339" i="14"/>
  <c r="F339" i="14"/>
  <c r="F338" i="14" s="1"/>
  <c r="G338" i="14"/>
  <c r="G343" i="14" s="1"/>
  <c r="E338" i="14"/>
  <c r="D338" i="14"/>
  <c r="G333" i="14"/>
  <c r="F333" i="14"/>
  <c r="E333" i="14"/>
  <c r="D333" i="14"/>
  <c r="D343" i="14" s="1"/>
  <c r="G329" i="14"/>
  <c r="F329" i="14"/>
  <c r="G328" i="14"/>
  <c r="F328" i="14"/>
  <c r="E328" i="14"/>
  <c r="D328" i="14"/>
  <c r="G327" i="14"/>
  <c r="F327" i="14"/>
  <c r="E327" i="14"/>
  <c r="D327" i="14"/>
  <c r="G326" i="14"/>
  <c r="F326" i="14"/>
  <c r="E326" i="14"/>
  <c r="E329" i="14" s="1"/>
  <c r="D326" i="14"/>
  <c r="D329" i="14" s="1"/>
  <c r="G318" i="14"/>
  <c r="E318" i="14"/>
  <c r="G314" i="14"/>
  <c r="F314" i="14"/>
  <c r="E314" i="14"/>
  <c r="D314" i="14"/>
  <c r="D313" i="14" s="1"/>
  <c r="G313" i="14"/>
  <c r="F313" i="14"/>
  <c r="F318" i="14" s="1"/>
  <c r="E313" i="14"/>
  <c r="G308" i="14"/>
  <c r="F308" i="14"/>
  <c r="E308" i="14"/>
  <c r="D308" i="14"/>
  <c r="D318" i="14" s="1"/>
  <c r="E304" i="14"/>
  <c r="G303" i="14"/>
  <c r="F303" i="14"/>
  <c r="E303" i="14"/>
  <c r="D303" i="14"/>
  <c r="G302" i="14"/>
  <c r="F302" i="14"/>
  <c r="E302" i="14"/>
  <c r="D302" i="14"/>
  <c r="G301" i="14"/>
  <c r="F301" i="14"/>
  <c r="G304" i="14" s="1"/>
  <c r="E301" i="14"/>
  <c r="D301" i="14"/>
  <c r="D304" i="14" s="1"/>
  <c r="F293" i="14"/>
  <c r="F289" i="14"/>
  <c r="E289" i="14"/>
  <c r="E288" i="14" s="1"/>
  <c r="E293" i="14" s="1"/>
  <c r="G288" i="14"/>
  <c r="G293" i="14" s="1"/>
  <c r="F288" i="14"/>
  <c r="D288" i="14"/>
  <c r="G283" i="14"/>
  <c r="F283" i="14"/>
  <c r="E283" i="14"/>
  <c r="D283" i="14"/>
  <c r="D293" i="14" s="1"/>
  <c r="G279" i="14"/>
  <c r="F279" i="14"/>
  <c r="G278" i="14"/>
  <c r="F278" i="14"/>
  <c r="E278" i="14"/>
  <c r="D278" i="14"/>
  <c r="G277" i="14"/>
  <c r="F277" i="14"/>
  <c r="E277" i="14"/>
  <c r="D277" i="14"/>
  <c r="G276" i="14"/>
  <c r="F276" i="14"/>
  <c r="E276" i="14"/>
  <c r="D276" i="14"/>
  <c r="E279" i="14" s="1"/>
  <c r="G268" i="14"/>
  <c r="D268" i="14"/>
  <c r="F264" i="14"/>
  <c r="E264" i="14"/>
  <c r="G263" i="14"/>
  <c r="F263" i="14"/>
  <c r="E263" i="14"/>
  <c r="D263" i="14"/>
  <c r="G258" i="14"/>
  <c r="F258" i="14"/>
  <c r="F268" i="14" s="1"/>
  <c r="E258" i="14"/>
  <c r="E268" i="14" s="1"/>
  <c r="D258" i="14"/>
  <c r="F254" i="14"/>
  <c r="E254" i="14"/>
  <c r="D254" i="14"/>
  <c r="G253" i="14"/>
  <c r="F253" i="14"/>
  <c r="E253" i="14"/>
  <c r="D253" i="14"/>
  <c r="G252" i="14"/>
  <c r="F252" i="14"/>
  <c r="E252" i="14"/>
  <c r="D252" i="14"/>
  <c r="G251" i="14"/>
  <c r="F251" i="14"/>
  <c r="E251" i="14"/>
  <c r="D251" i="14"/>
  <c r="F239" i="14"/>
  <c r="F238" i="14" s="1"/>
  <c r="E239" i="14"/>
  <c r="E238" i="14" s="1"/>
  <c r="G238" i="14"/>
  <c r="D238" i="14"/>
  <c r="G233" i="14"/>
  <c r="G243" i="14" s="1"/>
  <c r="F233" i="14"/>
  <c r="F243" i="14" s="1"/>
  <c r="E233" i="14"/>
  <c r="E243" i="14" s="1"/>
  <c r="D233" i="14"/>
  <c r="D243" i="14" s="1"/>
  <c r="G229" i="14"/>
  <c r="D229" i="14"/>
  <c r="G228" i="14"/>
  <c r="F228" i="14"/>
  <c r="E228" i="14"/>
  <c r="D228" i="14"/>
  <c r="G227" i="14"/>
  <c r="F227" i="14"/>
  <c r="E227" i="14"/>
  <c r="D227" i="14"/>
  <c r="G226" i="14"/>
  <c r="F226" i="14"/>
  <c r="F229" i="14" s="1"/>
  <c r="E226" i="14"/>
  <c r="E229" i="14" s="1"/>
  <c r="D226" i="14"/>
  <c r="G218" i="14"/>
  <c r="D218" i="14"/>
  <c r="F214" i="14"/>
  <c r="F213" i="14" s="1"/>
  <c r="E214" i="14"/>
  <c r="G213" i="14"/>
  <c r="E213" i="14"/>
  <c r="D213" i="14"/>
  <c r="G208" i="14"/>
  <c r="F208" i="14"/>
  <c r="E208" i="14"/>
  <c r="E218" i="14" s="1"/>
  <c r="D208" i="14"/>
  <c r="G203" i="14"/>
  <c r="F203" i="14"/>
  <c r="E203" i="14"/>
  <c r="D203" i="14"/>
  <c r="G202" i="14"/>
  <c r="F202" i="14"/>
  <c r="E202" i="14"/>
  <c r="D202" i="14"/>
  <c r="G201" i="14"/>
  <c r="F201" i="14"/>
  <c r="G204" i="14" s="1"/>
  <c r="E201" i="14"/>
  <c r="E204" i="14" s="1"/>
  <c r="D201" i="14"/>
  <c r="D204" i="14" s="1"/>
  <c r="F189" i="14"/>
  <c r="E189" i="14"/>
  <c r="G188" i="14"/>
  <c r="F188" i="14"/>
  <c r="F193" i="14" s="1"/>
  <c r="E188" i="14"/>
  <c r="E193" i="14" s="1"/>
  <c r="D188" i="14"/>
  <c r="G183" i="14"/>
  <c r="G193" i="14" s="1"/>
  <c r="F183" i="14"/>
  <c r="E183" i="14"/>
  <c r="D183" i="14"/>
  <c r="G179" i="14"/>
  <c r="F179" i="14"/>
  <c r="E179" i="14"/>
  <c r="D179" i="14"/>
  <c r="G178" i="14"/>
  <c r="F178" i="14"/>
  <c r="E178" i="14"/>
  <c r="D178" i="14"/>
  <c r="G177" i="14"/>
  <c r="F177" i="14"/>
  <c r="E177" i="14"/>
  <c r="D177" i="14"/>
  <c r="G176" i="14"/>
  <c r="F176" i="14"/>
  <c r="E176" i="14"/>
  <c r="D176" i="14"/>
  <c r="E168" i="14"/>
  <c r="F164" i="14"/>
  <c r="F163" i="14" s="1"/>
  <c r="F168" i="14" s="1"/>
  <c r="E164" i="14"/>
  <c r="G163" i="14"/>
  <c r="E163" i="14"/>
  <c r="D163" i="14"/>
  <c r="D168" i="14" s="1"/>
  <c r="G158" i="14"/>
  <c r="G168" i="14" s="1"/>
  <c r="F158" i="14"/>
  <c r="E158" i="14"/>
  <c r="D158" i="14"/>
  <c r="D154" i="14"/>
  <c r="G153" i="14"/>
  <c r="F153" i="14"/>
  <c r="E153" i="14"/>
  <c r="D153" i="14"/>
  <c r="G152" i="14"/>
  <c r="F152" i="14"/>
  <c r="E152" i="14"/>
  <c r="D152" i="14"/>
  <c r="G151" i="14"/>
  <c r="F151" i="14"/>
  <c r="F154" i="14" s="1"/>
  <c r="E151" i="14"/>
  <c r="E154" i="14" s="1"/>
  <c r="D151" i="14"/>
  <c r="F139" i="14"/>
  <c r="F138" i="14" s="1"/>
  <c r="E139" i="14"/>
  <c r="E138" i="14" s="1"/>
  <c r="G138" i="14"/>
  <c r="D138" i="14"/>
  <c r="G133" i="14"/>
  <c r="F133" i="14"/>
  <c r="F143" i="14" s="1"/>
  <c r="E133" i="14"/>
  <c r="E143" i="14" s="1"/>
  <c r="D133" i="14"/>
  <c r="D143" i="14" s="1"/>
  <c r="G129" i="14"/>
  <c r="F129" i="14"/>
  <c r="D129" i="14"/>
  <c r="G128" i="14"/>
  <c r="F128" i="14"/>
  <c r="E128" i="14"/>
  <c r="D128" i="14"/>
  <c r="G127" i="14"/>
  <c r="F127" i="14"/>
  <c r="E127" i="14"/>
  <c r="D127" i="14"/>
  <c r="G126" i="14"/>
  <c r="F126" i="14"/>
  <c r="E126" i="14"/>
  <c r="D126" i="14"/>
  <c r="E118" i="14"/>
  <c r="G113" i="14"/>
  <c r="F113" i="14"/>
  <c r="E113" i="14"/>
  <c r="D113" i="14"/>
  <c r="G108" i="14"/>
  <c r="G118" i="14" s="1"/>
  <c r="F108" i="14"/>
  <c r="F118" i="14" s="1"/>
  <c r="E108" i="14"/>
  <c r="D108" i="14"/>
  <c r="D118" i="14" s="1"/>
  <c r="G103" i="14"/>
  <c r="F103" i="14"/>
  <c r="E103" i="14"/>
  <c r="D103" i="14"/>
  <c r="G102" i="14"/>
  <c r="F102" i="14"/>
  <c r="E102" i="14"/>
  <c r="D102" i="14"/>
  <c r="G101" i="14"/>
  <c r="F101" i="14"/>
  <c r="G104" i="14" s="1"/>
  <c r="E101" i="14"/>
  <c r="E104" i="14" s="1"/>
  <c r="D101" i="14"/>
  <c r="D104" i="14" s="1"/>
  <c r="G88" i="14"/>
  <c r="F88" i="14"/>
  <c r="F93" i="14" s="1"/>
  <c r="E88" i="14"/>
  <c r="D88" i="14"/>
  <c r="G83" i="14"/>
  <c r="G93" i="14" s="1"/>
  <c r="F83" i="14"/>
  <c r="E83" i="14"/>
  <c r="E93" i="14" s="1"/>
  <c r="D83" i="14"/>
  <c r="D93" i="14" s="1"/>
  <c r="F79" i="14"/>
  <c r="E79" i="14"/>
  <c r="D79" i="14"/>
  <c r="F78" i="14"/>
  <c r="E78" i="14"/>
  <c r="D78" i="14"/>
  <c r="G77" i="14"/>
  <c r="F77" i="14"/>
  <c r="E77" i="14"/>
  <c r="D77" i="14"/>
  <c r="F76" i="14"/>
  <c r="E76" i="14"/>
  <c r="D76" i="14"/>
  <c r="D62" i="14"/>
  <c r="D61" i="14"/>
  <c r="E58" i="14"/>
  <c r="E61" i="14" s="1"/>
  <c r="E62" i="14" s="1"/>
  <c r="G47" i="14"/>
  <c r="F47" i="14"/>
  <c r="F46" i="14" s="1"/>
  <c r="E47" i="14"/>
  <c r="G46" i="14"/>
  <c r="E46" i="14"/>
  <c r="G36" i="14"/>
  <c r="F36" i="14"/>
  <c r="G35" i="14"/>
  <c r="F35" i="14"/>
  <c r="E35" i="14"/>
  <c r="D35" i="14"/>
  <c r="G34" i="14"/>
  <c r="F34" i="14"/>
  <c r="E34" i="14"/>
  <c r="D34" i="14"/>
  <c r="G33" i="14"/>
  <c r="F33" i="14"/>
  <c r="E33" i="14"/>
  <c r="D33" i="14"/>
  <c r="E36" i="14" s="1"/>
  <c r="F1050" i="14" l="1"/>
  <c r="F1048" i="14"/>
  <c r="F1051" i="14" s="1"/>
  <c r="E950" i="14"/>
  <c r="E948" i="14"/>
  <c r="E951" i="14" s="1"/>
  <c r="G78" i="14"/>
  <c r="G76" i="14"/>
  <c r="G79" i="14" s="1"/>
  <c r="F950" i="14"/>
  <c r="F948" i="14"/>
  <c r="G1250" i="14"/>
  <c r="G1248" i="14"/>
  <c r="G1251" i="14" s="1"/>
  <c r="E656" i="14"/>
  <c r="E657" i="14" s="1"/>
  <c r="E1529" i="14"/>
  <c r="E1528" i="14" s="1"/>
  <c r="G950" i="14"/>
  <c r="G948" i="14"/>
  <c r="G951" i="14" s="1"/>
  <c r="D1520" i="14"/>
  <c r="D867" i="14"/>
  <c r="D870" i="14" s="1"/>
  <c r="D869" i="14"/>
  <c r="F975" i="14"/>
  <c r="F973" i="14"/>
  <c r="F976" i="14" s="1"/>
  <c r="F1150" i="14"/>
  <c r="F1148" i="14"/>
  <c r="F1151" i="14" s="1"/>
  <c r="G1529" i="14"/>
  <c r="G1528" i="14" s="1"/>
  <c r="G1521" i="14" s="1"/>
  <c r="G656" i="14"/>
  <c r="G657" i="14" s="1"/>
  <c r="G975" i="14"/>
  <c r="G973" i="14"/>
  <c r="G1023" i="14"/>
  <c r="G1025" i="14"/>
  <c r="F998" i="14"/>
  <c r="F1000" i="14"/>
  <c r="G998" i="14"/>
  <c r="G1001" i="14" s="1"/>
  <c r="G1000" i="14"/>
  <c r="F58" i="14"/>
  <c r="D443" i="14"/>
  <c r="F869" i="14"/>
  <c r="E869" i="14"/>
  <c r="E867" i="14"/>
  <c r="F1025" i="14"/>
  <c r="F1023" i="14"/>
  <c r="E1051" i="14"/>
  <c r="G1050" i="14"/>
  <c r="G1048" i="14"/>
  <c r="G1051" i="14" s="1"/>
  <c r="F1549" i="14"/>
  <c r="F1548" i="14" s="1"/>
  <c r="D193" i="14"/>
  <c r="F304" i="14"/>
  <c r="E343" i="14"/>
  <c r="F1090" i="14"/>
  <c r="F1072" i="14" s="1"/>
  <c r="F1520" i="14" s="1"/>
  <c r="G1225" i="14"/>
  <c r="G1223" i="14"/>
  <c r="G1226" i="14" s="1"/>
  <c r="E1440" i="14"/>
  <c r="G1465" i="14"/>
  <c r="G1447" i="14" s="1"/>
  <c r="G1549" i="14"/>
  <c r="G1548" i="14" s="1"/>
  <c r="G1485" i="14"/>
  <c r="G1490" i="14" s="1"/>
  <c r="F343" i="14"/>
  <c r="E575" i="14"/>
  <c r="E1065" i="14"/>
  <c r="G1075" i="14"/>
  <c r="G1073" i="14"/>
  <c r="G1100" i="14"/>
  <c r="G1175" i="14"/>
  <c r="G1173" i="14"/>
  <c r="G1176" i="14" s="1"/>
  <c r="G1348" i="14"/>
  <c r="G1351" i="14" s="1"/>
  <c r="F204" i="14"/>
  <c r="D279" i="14"/>
  <c r="F457" i="14"/>
  <c r="E536" i="14"/>
  <c r="D784" i="14"/>
  <c r="F900" i="14"/>
  <c r="F898" i="14"/>
  <c r="F901" i="14" s="1"/>
  <c r="F1265" i="14"/>
  <c r="E784" i="14"/>
  <c r="E915" i="14"/>
  <c r="E1415" i="14"/>
  <c r="G1400" i="14"/>
  <c r="G1398" i="14"/>
  <c r="G1401" i="14" s="1"/>
  <c r="F1490" i="14"/>
  <c r="E129" i="14"/>
  <c r="D36" i="14"/>
  <c r="F104" i="14"/>
  <c r="G143" i="14"/>
  <c r="F368" i="14"/>
  <c r="D466" i="14"/>
  <c r="D471" i="14" s="1"/>
  <c r="D1549" i="14"/>
  <c r="D1548" i="14" s="1"/>
  <c r="D524" i="14"/>
  <c r="F1529" i="14"/>
  <c r="F1528" i="14" s="1"/>
  <c r="D859" i="14"/>
  <c r="G254" i="14"/>
  <c r="E354" i="14"/>
  <c r="G368" i="14"/>
  <c r="G499" i="14"/>
  <c r="F915" i="14"/>
  <c r="D1015" i="14"/>
  <c r="E1520" i="14"/>
  <c r="E1125" i="14"/>
  <c r="E1123" i="14"/>
  <c r="E1126" i="14" s="1"/>
  <c r="G1150" i="14"/>
  <c r="G1148" i="14"/>
  <c r="G1151" i="14" s="1"/>
  <c r="F1240" i="14"/>
  <c r="F1301" i="14"/>
  <c r="D1390" i="14"/>
  <c r="G900" i="14"/>
  <c r="E1000" i="14"/>
  <c r="E998" i="14"/>
  <c r="E1001" i="14" s="1"/>
  <c r="F1100" i="14"/>
  <c r="F1098" i="14"/>
  <c r="F1101" i="14" s="1"/>
  <c r="F1125" i="14"/>
  <c r="F1123" i="14"/>
  <c r="F1126" i="14" s="1"/>
  <c r="G1275" i="14"/>
  <c r="G1273" i="14"/>
  <c r="G1276" i="14" s="1"/>
  <c r="G1325" i="14"/>
  <c r="G1323" i="14"/>
  <c r="G1326" i="14" s="1"/>
  <c r="G1425" i="14"/>
  <c r="G1423" i="14"/>
  <c r="G1426" i="14" s="1"/>
  <c r="D1543" i="14"/>
  <c r="G154" i="14"/>
  <c r="F218" i="14"/>
  <c r="F592" i="14"/>
  <c r="F631" i="14"/>
  <c r="F926" i="14"/>
  <c r="E1025" i="14"/>
  <c r="E1023" i="14"/>
  <c r="E1026" i="14" s="1"/>
  <c r="G1125" i="14"/>
  <c r="G1123" i="14"/>
  <c r="G1126" i="14" s="1"/>
  <c r="E1215" i="14"/>
  <c r="G1200" i="14"/>
  <c r="G1198" i="14"/>
  <c r="G1201" i="14" s="1"/>
  <c r="G1300" i="14"/>
  <c r="G1298" i="14"/>
  <c r="G1301" i="14" s="1"/>
  <c r="G1375" i="14"/>
  <c r="G1373" i="14"/>
  <c r="G1376" i="14" s="1"/>
  <c r="E1544" i="14"/>
  <c r="E1543" i="14" s="1"/>
  <c r="E1521" i="14" s="1"/>
  <c r="E1553" i="14" s="1"/>
  <c r="F1544" i="14"/>
  <c r="F1543" i="14" s="1"/>
  <c r="F1521" i="14" s="1"/>
  <c r="F1485" i="14"/>
  <c r="E1549" i="14"/>
  <c r="E1548" i="14" s="1"/>
  <c r="F556" i="13"/>
  <c r="E556" i="13"/>
  <c r="D556" i="13"/>
  <c r="C556" i="13"/>
  <c r="F555" i="13"/>
  <c r="E555" i="13"/>
  <c r="D555" i="13"/>
  <c r="C555" i="13"/>
  <c r="F554" i="13"/>
  <c r="F552" i="13" s="1"/>
  <c r="E554" i="13"/>
  <c r="D554" i="13"/>
  <c r="C554" i="13"/>
  <c r="F553" i="13"/>
  <c r="E553" i="13"/>
  <c r="D553" i="13"/>
  <c r="C553" i="13"/>
  <c r="D552" i="13"/>
  <c r="C552" i="13"/>
  <c r="F551" i="13"/>
  <c r="E551" i="13"/>
  <c r="D551" i="13"/>
  <c r="C551" i="13"/>
  <c r="F550" i="13"/>
  <c r="E550" i="13"/>
  <c r="D550" i="13"/>
  <c r="C550" i="13"/>
  <c r="F549" i="13"/>
  <c r="E549" i="13"/>
  <c r="D549" i="13"/>
  <c r="C549" i="13"/>
  <c r="F548" i="13"/>
  <c r="F547" i="13" s="1"/>
  <c r="E548" i="13"/>
  <c r="D548" i="13"/>
  <c r="D547" i="13" s="1"/>
  <c r="C548" i="13"/>
  <c r="C547" i="13" s="1"/>
  <c r="E547" i="13"/>
  <c r="F546" i="13"/>
  <c r="E546" i="13"/>
  <c r="D546" i="13"/>
  <c r="C546" i="13"/>
  <c r="F545" i="13"/>
  <c r="E545" i="13"/>
  <c r="D545" i="13"/>
  <c r="C545" i="13"/>
  <c r="D544" i="13"/>
  <c r="C544" i="13"/>
  <c r="F543" i="13"/>
  <c r="E543" i="13"/>
  <c r="D543" i="13"/>
  <c r="C543" i="13"/>
  <c r="F542" i="13"/>
  <c r="F541" i="13" s="1"/>
  <c r="E542" i="13"/>
  <c r="D542" i="13"/>
  <c r="D541" i="13" s="1"/>
  <c r="C542" i="13"/>
  <c r="C541" i="13" s="1"/>
  <c r="E541" i="13"/>
  <c r="F540" i="13"/>
  <c r="E540" i="13"/>
  <c r="D540" i="13"/>
  <c r="C540" i="13"/>
  <c r="C538" i="13" s="1"/>
  <c r="F539" i="13"/>
  <c r="E539" i="13"/>
  <c r="E538" i="13" s="1"/>
  <c r="D539" i="13"/>
  <c r="C539" i="13"/>
  <c r="F538" i="13"/>
  <c r="D538" i="13"/>
  <c r="F537" i="13"/>
  <c r="E537" i="13"/>
  <c r="D537" i="13"/>
  <c r="C537" i="13"/>
  <c r="F536" i="13"/>
  <c r="F535" i="13" s="1"/>
  <c r="E536" i="13"/>
  <c r="D536" i="13"/>
  <c r="D535" i="13" s="1"/>
  <c r="C536" i="13"/>
  <c r="C535" i="13" s="1"/>
  <c r="E535" i="13"/>
  <c r="F534" i="13"/>
  <c r="F532" i="13" s="1"/>
  <c r="E534" i="13"/>
  <c r="D534" i="13"/>
  <c r="C534" i="13"/>
  <c r="F533" i="13"/>
  <c r="E533" i="13"/>
  <c r="E532" i="13" s="1"/>
  <c r="D533" i="13"/>
  <c r="C533" i="13"/>
  <c r="D532" i="13"/>
  <c r="C532" i="13"/>
  <c r="F531" i="13"/>
  <c r="E531" i="13"/>
  <c r="D531" i="13"/>
  <c r="C531" i="13"/>
  <c r="F530" i="13"/>
  <c r="F529" i="13" s="1"/>
  <c r="E530" i="13"/>
  <c r="D530" i="13"/>
  <c r="D529" i="13" s="1"/>
  <c r="C530" i="13"/>
  <c r="C529" i="13" s="1"/>
  <c r="E529" i="13"/>
  <c r="F528" i="13"/>
  <c r="F526" i="13" s="1"/>
  <c r="E528" i="13"/>
  <c r="D528" i="13"/>
  <c r="C528" i="13"/>
  <c r="F527" i="13"/>
  <c r="E527" i="13"/>
  <c r="E526" i="13" s="1"/>
  <c r="D527" i="13"/>
  <c r="C527" i="13"/>
  <c r="D526" i="13"/>
  <c r="D525" i="13" s="1"/>
  <c r="C526" i="13"/>
  <c r="E521" i="13"/>
  <c r="E522" i="13" s="1"/>
  <c r="F516" i="13"/>
  <c r="F521" i="13" s="1"/>
  <c r="F522" i="13" s="1"/>
  <c r="E516" i="13"/>
  <c r="D516" i="13"/>
  <c r="D521" i="13" s="1"/>
  <c r="D522" i="13" s="1"/>
  <c r="C516" i="13"/>
  <c r="F511" i="13"/>
  <c r="E511" i="13"/>
  <c r="D511" i="13"/>
  <c r="C511" i="13"/>
  <c r="C521" i="13" s="1"/>
  <c r="C503" i="13" s="1"/>
  <c r="E506" i="13"/>
  <c r="E505" i="13"/>
  <c r="E496" i="13"/>
  <c r="E495" i="13"/>
  <c r="F490" i="13"/>
  <c r="F495" i="13" s="1"/>
  <c r="F496" i="13" s="1"/>
  <c r="E490" i="13"/>
  <c r="D490" i="13"/>
  <c r="C490" i="13"/>
  <c r="C495" i="13" s="1"/>
  <c r="C477" i="13" s="1"/>
  <c r="F485" i="13"/>
  <c r="E485" i="13"/>
  <c r="D485" i="13"/>
  <c r="D495" i="13" s="1"/>
  <c r="D496" i="13" s="1"/>
  <c r="C485" i="13"/>
  <c r="E480" i="13"/>
  <c r="E479" i="13"/>
  <c r="F470" i="13"/>
  <c r="F469" i="13"/>
  <c r="D469" i="13"/>
  <c r="D470" i="13" s="1"/>
  <c r="F464" i="13"/>
  <c r="E464" i="13"/>
  <c r="C464" i="13"/>
  <c r="F459" i="13"/>
  <c r="E459" i="13"/>
  <c r="E469" i="13" s="1"/>
  <c r="E470" i="13" s="1"/>
  <c r="D459" i="13"/>
  <c r="C459" i="13"/>
  <c r="C469" i="13" s="1"/>
  <c r="C451" i="13" s="1"/>
  <c r="E444" i="13"/>
  <c r="E443" i="13"/>
  <c r="F438" i="13"/>
  <c r="E438" i="13"/>
  <c r="C438" i="13"/>
  <c r="C443" i="13" s="1"/>
  <c r="C425" i="13" s="1"/>
  <c r="F433" i="13"/>
  <c r="F443" i="13" s="1"/>
  <c r="F444" i="13" s="1"/>
  <c r="E433" i="13"/>
  <c r="D433" i="13"/>
  <c r="D443" i="13" s="1"/>
  <c r="D444" i="13" s="1"/>
  <c r="C433" i="13"/>
  <c r="E428" i="13"/>
  <c r="E427" i="13"/>
  <c r="C415" i="13"/>
  <c r="C414" i="13"/>
  <c r="F409" i="13"/>
  <c r="E409" i="13"/>
  <c r="E414" i="13" s="1"/>
  <c r="D409" i="13"/>
  <c r="F404" i="13"/>
  <c r="F414" i="13" s="1"/>
  <c r="E404" i="13"/>
  <c r="D404" i="13"/>
  <c r="D414" i="13" s="1"/>
  <c r="C404" i="13"/>
  <c r="F398" i="13"/>
  <c r="E398" i="13"/>
  <c r="D398" i="13"/>
  <c r="C396" i="13"/>
  <c r="C397" i="13" s="1"/>
  <c r="F383" i="13"/>
  <c r="E383" i="13"/>
  <c r="D383" i="13"/>
  <c r="C383" i="13"/>
  <c r="F378" i="13"/>
  <c r="F388" i="13" s="1"/>
  <c r="E378" i="13"/>
  <c r="E388" i="13" s="1"/>
  <c r="D378" i="13"/>
  <c r="D388" i="13" s="1"/>
  <c r="C378" i="13"/>
  <c r="C388" i="13" s="1"/>
  <c r="F372" i="13"/>
  <c r="E372" i="13"/>
  <c r="F357" i="13"/>
  <c r="E357" i="13"/>
  <c r="D357" i="13"/>
  <c r="C357" i="13"/>
  <c r="F352" i="13"/>
  <c r="F362" i="13" s="1"/>
  <c r="E352" i="13"/>
  <c r="E362" i="13" s="1"/>
  <c r="D352" i="13"/>
  <c r="D362" i="13" s="1"/>
  <c r="C352" i="13"/>
  <c r="C362" i="13" s="1"/>
  <c r="F346" i="13"/>
  <c r="E346" i="13"/>
  <c r="D346" i="13"/>
  <c r="D333" i="13"/>
  <c r="D332" i="13"/>
  <c r="F329" i="13"/>
  <c r="F332" i="13" s="1"/>
  <c r="F333" i="13" s="1"/>
  <c r="E329" i="13"/>
  <c r="F317" i="13"/>
  <c r="E317" i="13"/>
  <c r="E332" i="13" s="1"/>
  <c r="E333" i="13" s="1"/>
  <c r="D317" i="13"/>
  <c r="C317" i="13"/>
  <c r="C332" i="13" s="1"/>
  <c r="F306" i="13"/>
  <c r="E306" i="13"/>
  <c r="F305" i="13"/>
  <c r="E305" i="13"/>
  <c r="D305" i="13"/>
  <c r="F304" i="13"/>
  <c r="F307" i="13" s="1"/>
  <c r="E304" i="13"/>
  <c r="E307" i="13" s="1"/>
  <c r="D304" i="13"/>
  <c r="F289" i="13"/>
  <c r="E289" i="13"/>
  <c r="D288" i="13"/>
  <c r="D289" i="13" s="1"/>
  <c r="D283" i="13"/>
  <c r="C283" i="13"/>
  <c r="D278" i="13"/>
  <c r="C278" i="13"/>
  <c r="C288" i="13" s="1"/>
  <c r="C289" i="13" s="1"/>
  <c r="E257" i="13"/>
  <c r="E262" i="13" s="1"/>
  <c r="E263" i="13" s="1"/>
  <c r="D257" i="13"/>
  <c r="C257" i="13"/>
  <c r="C262" i="13" s="1"/>
  <c r="C263" i="13" s="1"/>
  <c r="F252" i="13"/>
  <c r="F262" i="13" s="1"/>
  <c r="F263" i="13" s="1"/>
  <c r="E252" i="13"/>
  <c r="D252" i="13"/>
  <c r="D262" i="13" s="1"/>
  <c r="D263" i="13" s="1"/>
  <c r="C252" i="13"/>
  <c r="F248" i="13"/>
  <c r="F247" i="13"/>
  <c r="E247" i="13"/>
  <c r="D247" i="13"/>
  <c r="F246" i="13"/>
  <c r="E246" i="13"/>
  <c r="D246" i="13"/>
  <c r="F245" i="13"/>
  <c r="D245" i="13"/>
  <c r="E248" i="13" s="1"/>
  <c r="C237" i="13"/>
  <c r="C236" i="13"/>
  <c r="E231" i="13"/>
  <c r="E236" i="13" s="1"/>
  <c r="E237" i="13" s="1"/>
  <c r="D231" i="13"/>
  <c r="C231" i="13"/>
  <c r="F226" i="13"/>
  <c r="F236" i="13" s="1"/>
  <c r="F237" i="13" s="1"/>
  <c r="E226" i="13"/>
  <c r="D226" i="13"/>
  <c r="D236" i="13" s="1"/>
  <c r="D237" i="13" s="1"/>
  <c r="C226" i="13"/>
  <c r="E222" i="13"/>
  <c r="F221" i="13"/>
  <c r="E221" i="13"/>
  <c r="D221" i="13"/>
  <c r="F220" i="13"/>
  <c r="E220" i="13"/>
  <c r="D220" i="13"/>
  <c r="F219" i="13"/>
  <c r="F222" i="13" s="1"/>
  <c r="D219" i="13"/>
  <c r="D222" i="13" s="1"/>
  <c r="D207" i="13"/>
  <c r="D208" i="13" s="1"/>
  <c r="F192" i="13"/>
  <c r="F207" i="13" s="1"/>
  <c r="F208" i="13" s="1"/>
  <c r="E192" i="13"/>
  <c r="E207" i="13" s="1"/>
  <c r="E208" i="13" s="1"/>
  <c r="D192" i="13"/>
  <c r="C192" i="13"/>
  <c r="C207" i="13" s="1"/>
  <c r="C208" i="13" s="1"/>
  <c r="F181" i="13"/>
  <c r="E181" i="13"/>
  <c r="D181" i="13"/>
  <c r="F180" i="13"/>
  <c r="E180" i="13"/>
  <c r="D180" i="13"/>
  <c r="E179" i="13"/>
  <c r="F182" i="13" s="1"/>
  <c r="D179" i="13"/>
  <c r="E182" i="13" s="1"/>
  <c r="C179" i="13"/>
  <c r="D170" i="13"/>
  <c r="F155" i="13"/>
  <c r="F170" i="13" s="1"/>
  <c r="E155" i="13"/>
  <c r="E170" i="13" s="1"/>
  <c r="D155" i="13"/>
  <c r="C155" i="13"/>
  <c r="C170" i="13" s="1"/>
  <c r="F143" i="13"/>
  <c r="E143" i="13"/>
  <c r="D143" i="13"/>
  <c r="F133" i="13"/>
  <c r="F134" i="13" s="1"/>
  <c r="E133" i="13"/>
  <c r="D133" i="13"/>
  <c r="D104" i="13" s="1"/>
  <c r="C133" i="13"/>
  <c r="F107" i="13"/>
  <c r="F106" i="13"/>
  <c r="E106" i="13"/>
  <c r="D106" i="13"/>
  <c r="F104" i="13"/>
  <c r="F105" i="13" s="1"/>
  <c r="E104" i="13"/>
  <c r="E134" i="13" s="1"/>
  <c r="C104" i="13"/>
  <c r="C105" i="13" s="1"/>
  <c r="F96" i="13"/>
  <c r="E96" i="13"/>
  <c r="C96" i="13"/>
  <c r="F81" i="13"/>
  <c r="E81" i="13"/>
  <c r="D81" i="13"/>
  <c r="D96" i="13" s="1"/>
  <c r="C81" i="13"/>
  <c r="F69" i="13"/>
  <c r="E69" i="13"/>
  <c r="D69" i="13"/>
  <c r="D59" i="13"/>
  <c r="E56" i="13"/>
  <c r="E544" i="13" s="1"/>
  <c r="F44" i="13"/>
  <c r="E44" i="13"/>
  <c r="D44" i="13"/>
  <c r="C44" i="13"/>
  <c r="F41" i="13"/>
  <c r="E41" i="13"/>
  <c r="D41" i="13"/>
  <c r="C41" i="13"/>
  <c r="F38" i="13"/>
  <c r="E38" i="13"/>
  <c r="E59" i="13" s="1"/>
  <c r="D38" i="13"/>
  <c r="C38" i="13"/>
  <c r="C59" i="13" s="1"/>
  <c r="F32" i="13"/>
  <c r="E32" i="13"/>
  <c r="D32" i="13"/>
  <c r="E396" i="13" l="1"/>
  <c r="E397" i="13" s="1"/>
  <c r="E552" i="13"/>
  <c r="F1553" i="14"/>
  <c r="D1521" i="14"/>
  <c r="D1553" i="14" s="1"/>
  <c r="F870" i="14"/>
  <c r="E870" i="14"/>
  <c r="F1001" i="14"/>
  <c r="G1520" i="14"/>
  <c r="G1553" i="14" s="1"/>
  <c r="G1450" i="14"/>
  <c r="G1448" i="14"/>
  <c r="G1451" i="14" s="1"/>
  <c r="G1026" i="14"/>
  <c r="G976" i="14"/>
  <c r="G901" i="14"/>
  <c r="G1076" i="14"/>
  <c r="F61" i="14"/>
  <c r="F62" i="14" s="1"/>
  <c r="G58" i="14"/>
  <c r="G61" i="14" s="1"/>
  <c r="G62" i="14" s="1"/>
  <c r="G1101" i="14"/>
  <c r="F1073" i="14"/>
  <c r="F1076" i="14" s="1"/>
  <c r="F1075" i="14"/>
  <c r="F951" i="14"/>
  <c r="F1026" i="14"/>
  <c r="D370" i="13"/>
  <c r="D389" i="13"/>
  <c r="E30" i="13"/>
  <c r="E60" i="13"/>
  <c r="F108" i="13"/>
  <c r="E370" i="13"/>
  <c r="F141" i="13"/>
  <c r="F171" i="13" s="1"/>
  <c r="F344" i="13"/>
  <c r="F363" i="13"/>
  <c r="D67" i="13"/>
  <c r="D97" i="13"/>
  <c r="F59" i="13"/>
  <c r="C303" i="13"/>
  <c r="F370" i="13"/>
  <c r="F389" i="13" s="1"/>
  <c r="C525" i="13"/>
  <c r="F525" i="13"/>
  <c r="C141" i="13"/>
  <c r="C344" i="13"/>
  <c r="C345" i="13" s="1"/>
  <c r="D396" i="13"/>
  <c r="D397" i="13" s="1"/>
  <c r="D415" i="13"/>
  <c r="D344" i="13"/>
  <c r="D363" i="13"/>
  <c r="E525" i="13"/>
  <c r="C60" i="13"/>
  <c r="C30" i="13"/>
  <c r="D134" i="13"/>
  <c r="D107" i="13"/>
  <c r="D105" i="13"/>
  <c r="D108" i="13" s="1"/>
  <c r="E141" i="13"/>
  <c r="E344" i="13"/>
  <c r="E363" i="13"/>
  <c r="C370" i="13"/>
  <c r="C389" i="13"/>
  <c r="F396" i="13"/>
  <c r="F56" i="13"/>
  <c r="F544" i="13" s="1"/>
  <c r="D182" i="13"/>
  <c r="C67" i="13"/>
  <c r="E107" i="13"/>
  <c r="D30" i="13"/>
  <c r="D248" i="13"/>
  <c r="E67" i="13"/>
  <c r="E97" i="13" s="1"/>
  <c r="E105" i="13"/>
  <c r="E108" i="13" s="1"/>
  <c r="F67" i="13"/>
  <c r="F97" i="13" s="1"/>
  <c r="D141" i="13"/>
  <c r="D171" i="13" s="1"/>
  <c r="E400" i="13" l="1"/>
  <c r="E415" i="13"/>
  <c r="F397" i="13"/>
  <c r="F400" i="13" s="1"/>
  <c r="F399" i="13"/>
  <c r="E524" i="13"/>
  <c r="E557" i="13" s="1"/>
  <c r="E371" i="13"/>
  <c r="F30" i="13"/>
  <c r="F60" i="13"/>
  <c r="C31" i="13"/>
  <c r="D34" i="13" s="1"/>
  <c r="D33" i="13"/>
  <c r="C524" i="13"/>
  <c r="C363" i="13"/>
  <c r="D60" i="13"/>
  <c r="D68" i="13"/>
  <c r="E70" i="13"/>
  <c r="C68" i="13"/>
  <c r="D71" i="13" s="1"/>
  <c r="D70" i="13"/>
  <c r="C142" i="13"/>
  <c r="D145" i="13" s="1"/>
  <c r="D144" i="13"/>
  <c r="F345" i="13"/>
  <c r="F347" i="13"/>
  <c r="E399" i="13"/>
  <c r="E142" i="13"/>
  <c r="F145" i="13" s="1"/>
  <c r="F144" i="13"/>
  <c r="C171" i="13"/>
  <c r="E144" i="13"/>
  <c r="D142" i="13"/>
  <c r="E345" i="13"/>
  <c r="E348" i="13" s="1"/>
  <c r="E347" i="13"/>
  <c r="E33" i="13"/>
  <c r="D31" i="13"/>
  <c r="E171" i="13"/>
  <c r="D347" i="13"/>
  <c r="D345" i="13"/>
  <c r="D348" i="13" s="1"/>
  <c r="D306" i="13"/>
  <c r="C304" i="13"/>
  <c r="D307" i="13" s="1"/>
  <c r="C557" i="13"/>
  <c r="F524" i="13"/>
  <c r="F557" i="13" s="1"/>
  <c r="F371" i="13"/>
  <c r="F70" i="13"/>
  <c r="E68" i="13"/>
  <c r="F415" i="13"/>
  <c r="C97" i="13"/>
  <c r="C333" i="13"/>
  <c r="E389" i="13"/>
  <c r="D524" i="13"/>
  <c r="D557" i="13" s="1"/>
  <c r="D371" i="13"/>
  <c r="F31" i="13" l="1"/>
  <c r="E31" i="13"/>
  <c r="F34" i="13" s="1"/>
  <c r="F33" i="13"/>
  <c r="E34" i="13"/>
  <c r="F348" i="13"/>
  <c r="E145" i="13"/>
  <c r="E71" i="13"/>
  <c r="F71" i="13"/>
  <c r="D582" i="16" l="1"/>
  <c r="F581" i="16"/>
  <c r="F579" i="16" s="1"/>
  <c r="D581" i="16"/>
  <c r="D579" i="16" s="1"/>
  <c r="G580" i="16"/>
  <c r="F580" i="16"/>
  <c r="E580" i="16"/>
  <c r="D580" i="16"/>
  <c r="E579" i="16"/>
  <c r="G575" i="16"/>
  <c r="G574" i="16" s="1"/>
  <c r="F575" i="16"/>
  <c r="E575" i="16"/>
  <c r="D575" i="16"/>
  <c r="F574" i="16"/>
  <c r="E574" i="16"/>
  <c r="D574" i="16"/>
  <c r="G573" i="16"/>
  <c r="F573" i="16"/>
  <c r="E573" i="16"/>
  <c r="D573" i="16"/>
  <c r="G572" i="16"/>
  <c r="F572" i="16"/>
  <c r="E572" i="16"/>
  <c r="D572" i="16"/>
  <c r="G571" i="16"/>
  <c r="F571" i="16"/>
  <c r="E571" i="16"/>
  <c r="D571" i="16"/>
  <c r="G570" i="16"/>
  <c r="F570" i="16"/>
  <c r="E570" i="16"/>
  <c r="D570" i="16"/>
  <c r="G569" i="16"/>
  <c r="G568" i="16" s="1"/>
  <c r="F569" i="16"/>
  <c r="E569" i="16"/>
  <c r="D569" i="16"/>
  <c r="F568" i="16"/>
  <c r="E568" i="16"/>
  <c r="D568" i="16"/>
  <c r="G567" i="16"/>
  <c r="F567" i="16"/>
  <c r="E567" i="16"/>
  <c r="D567" i="16"/>
  <c r="D565" i="16" s="1"/>
  <c r="G566" i="16"/>
  <c r="F566" i="16"/>
  <c r="F565" i="16" s="1"/>
  <c r="E566" i="16"/>
  <c r="E565" i="16" s="1"/>
  <c r="G565" i="16"/>
  <c r="G561" i="16"/>
  <c r="F561" i="16"/>
  <c r="E561" i="16"/>
  <c r="G560" i="16"/>
  <c r="G559" i="16" s="1"/>
  <c r="F560" i="16"/>
  <c r="F559" i="16" s="1"/>
  <c r="E560" i="16"/>
  <c r="D560" i="16"/>
  <c r="E559" i="16"/>
  <c r="D559" i="16"/>
  <c r="G558" i="16"/>
  <c r="F558" i="16"/>
  <c r="E558" i="16"/>
  <c r="D558" i="16"/>
  <c r="G557" i="16"/>
  <c r="F557" i="16"/>
  <c r="E557" i="16"/>
  <c r="D557" i="16"/>
  <c r="G556" i="16"/>
  <c r="F556" i="16"/>
  <c r="E556" i="16"/>
  <c r="D556" i="16"/>
  <c r="G555" i="16"/>
  <c r="F555" i="16"/>
  <c r="E555" i="16"/>
  <c r="D555" i="16"/>
  <c r="G554" i="16"/>
  <c r="G553" i="16" s="1"/>
  <c r="F554" i="16"/>
  <c r="F553" i="16" s="1"/>
  <c r="E554" i="16"/>
  <c r="E553" i="16" s="1"/>
  <c r="D554" i="16"/>
  <c r="D553" i="16" s="1"/>
  <c r="G544" i="16"/>
  <c r="F544" i="16"/>
  <c r="E544" i="16"/>
  <c r="D544" i="16"/>
  <c r="G539" i="16"/>
  <c r="G549" i="16" s="1"/>
  <c r="F539" i="16"/>
  <c r="F549" i="16" s="1"/>
  <c r="E539" i="16"/>
  <c r="E549" i="16" s="1"/>
  <c r="D539" i="16"/>
  <c r="D549" i="16" s="1"/>
  <c r="F535" i="16"/>
  <c r="G534" i="16"/>
  <c r="F534" i="16"/>
  <c r="E534" i="16"/>
  <c r="G533" i="16"/>
  <c r="F533" i="16"/>
  <c r="E533" i="16"/>
  <c r="G532" i="16"/>
  <c r="G535" i="16" s="1"/>
  <c r="F532" i="16"/>
  <c r="E532" i="16"/>
  <c r="E535" i="16" s="1"/>
  <c r="D532" i="16"/>
  <c r="G519" i="16"/>
  <c r="F519" i="16"/>
  <c r="E519" i="16"/>
  <c r="D519" i="16"/>
  <c r="G514" i="16"/>
  <c r="G524" i="16" s="1"/>
  <c r="G506" i="16" s="1"/>
  <c r="F514" i="16"/>
  <c r="F524" i="16" s="1"/>
  <c r="F506" i="16" s="1"/>
  <c r="E514" i="16"/>
  <c r="E524" i="16" s="1"/>
  <c r="D514" i="16"/>
  <c r="D524" i="16" s="1"/>
  <c r="E509" i="16"/>
  <c r="G508" i="16"/>
  <c r="F508" i="16"/>
  <c r="E508" i="16"/>
  <c r="D507" i="16"/>
  <c r="E510" i="16" s="1"/>
  <c r="G494" i="16"/>
  <c r="F494" i="16"/>
  <c r="E494" i="16"/>
  <c r="D494" i="16"/>
  <c r="G489" i="16"/>
  <c r="G499" i="16" s="1"/>
  <c r="G481" i="16" s="1"/>
  <c r="F489" i="16"/>
  <c r="F499" i="16" s="1"/>
  <c r="F481" i="16" s="1"/>
  <c r="E489" i="16"/>
  <c r="E499" i="16" s="1"/>
  <c r="D489" i="16"/>
  <c r="D499" i="16" s="1"/>
  <c r="E485" i="16"/>
  <c r="E484" i="16"/>
  <c r="G483" i="16"/>
  <c r="F483" i="16"/>
  <c r="E483" i="16"/>
  <c r="D482" i="16"/>
  <c r="G469" i="16"/>
  <c r="F469" i="16"/>
  <c r="E469" i="16"/>
  <c r="D469" i="16"/>
  <c r="G464" i="16"/>
  <c r="G474" i="16" s="1"/>
  <c r="G456" i="16" s="1"/>
  <c r="F464" i="16"/>
  <c r="F474" i="16" s="1"/>
  <c r="E464" i="16"/>
  <c r="E474" i="16" s="1"/>
  <c r="D464" i="16"/>
  <c r="D474" i="16" s="1"/>
  <c r="F459" i="16"/>
  <c r="E459" i="16"/>
  <c r="G458" i="16"/>
  <c r="F458" i="16"/>
  <c r="E458" i="16"/>
  <c r="F457" i="16"/>
  <c r="E457" i="16"/>
  <c r="F460" i="16" s="1"/>
  <c r="G444" i="16"/>
  <c r="F444" i="16"/>
  <c r="E444" i="16"/>
  <c r="D444" i="16"/>
  <c r="G439" i="16"/>
  <c r="G449" i="16" s="1"/>
  <c r="G431" i="16" s="1"/>
  <c r="F439" i="16"/>
  <c r="F449" i="16" s="1"/>
  <c r="F431" i="16" s="1"/>
  <c r="E439" i="16"/>
  <c r="E449" i="16" s="1"/>
  <c r="D439" i="16"/>
  <c r="D449" i="16" s="1"/>
  <c r="E434" i="16"/>
  <c r="G433" i="16"/>
  <c r="F433" i="16"/>
  <c r="E433" i="16"/>
  <c r="E432" i="16"/>
  <c r="E435" i="16" s="1"/>
  <c r="G418" i="16"/>
  <c r="F418" i="16"/>
  <c r="E418" i="16"/>
  <c r="D418" i="16"/>
  <c r="G413" i="16"/>
  <c r="G423" i="16" s="1"/>
  <c r="F413" i="16"/>
  <c r="F423" i="16" s="1"/>
  <c r="E413" i="16"/>
  <c r="E423" i="16" s="1"/>
  <c r="D413" i="16"/>
  <c r="D423" i="16" s="1"/>
  <c r="D405" i="16" s="1"/>
  <c r="F409" i="16"/>
  <c r="G408" i="16"/>
  <c r="F408" i="16"/>
  <c r="G407" i="16"/>
  <c r="F407" i="16"/>
  <c r="E407" i="16"/>
  <c r="G406" i="16"/>
  <c r="G409" i="16" s="1"/>
  <c r="F406" i="16"/>
  <c r="E406" i="16"/>
  <c r="G393" i="16"/>
  <c r="F393" i="16"/>
  <c r="E393" i="16"/>
  <c r="D393" i="16"/>
  <c r="G388" i="16"/>
  <c r="G398" i="16" s="1"/>
  <c r="G380" i="16" s="1"/>
  <c r="F388" i="16"/>
  <c r="F398" i="16" s="1"/>
  <c r="E388" i="16"/>
  <c r="E398" i="16" s="1"/>
  <c r="D388" i="16"/>
  <c r="D398" i="16" s="1"/>
  <c r="D380" i="16" s="1"/>
  <c r="F383" i="16"/>
  <c r="G382" i="16"/>
  <c r="F382" i="16"/>
  <c r="E382" i="16"/>
  <c r="F381" i="16"/>
  <c r="F384" i="16" s="1"/>
  <c r="E381" i="16"/>
  <c r="G368" i="16"/>
  <c r="F368" i="16"/>
  <c r="E368" i="16"/>
  <c r="D368" i="16"/>
  <c r="G363" i="16"/>
  <c r="G373" i="16" s="1"/>
  <c r="G355" i="16" s="1"/>
  <c r="F363" i="16"/>
  <c r="F373" i="16" s="1"/>
  <c r="E363" i="16"/>
  <c r="E373" i="16" s="1"/>
  <c r="D363" i="16"/>
  <c r="D373" i="16" s="1"/>
  <c r="D355" i="16" s="1"/>
  <c r="F358" i="16"/>
  <c r="G357" i="16"/>
  <c r="F357" i="16"/>
  <c r="E357" i="16"/>
  <c r="F356" i="16"/>
  <c r="F359" i="16" s="1"/>
  <c r="E356" i="16"/>
  <c r="F348" i="16"/>
  <c r="F330" i="16" s="1"/>
  <c r="G343" i="16"/>
  <c r="G254" i="16" s="1"/>
  <c r="F343" i="16"/>
  <c r="F254" i="16" s="1"/>
  <c r="E343" i="16"/>
  <c r="D343" i="16"/>
  <c r="G338" i="16"/>
  <c r="G348" i="16" s="1"/>
  <c r="G330" i="16" s="1"/>
  <c r="F338" i="16"/>
  <c r="E338" i="16"/>
  <c r="E348" i="16" s="1"/>
  <c r="D338" i="16"/>
  <c r="D348" i="16" s="1"/>
  <c r="E333" i="16"/>
  <c r="G332" i="16"/>
  <c r="F332" i="16"/>
  <c r="E332" i="16"/>
  <c r="E331" i="16"/>
  <c r="E334" i="16" s="1"/>
  <c r="D331" i="16"/>
  <c r="G318" i="16"/>
  <c r="F318" i="16"/>
  <c r="E318" i="16"/>
  <c r="D318" i="16"/>
  <c r="G313" i="16"/>
  <c r="G323" i="16" s="1"/>
  <c r="F313" i="16"/>
  <c r="F323" i="16" s="1"/>
  <c r="E313" i="16"/>
  <c r="E323" i="16" s="1"/>
  <c r="D313" i="16"/>
  <c r="D323" i="16" s="1"/>
  <c r="E309" i="16"/>
  <c r="G308" i="16"/>
  <c r="F308" i="16"/>
  <c r="E308" i="16"/>
  <c r="G307" i="16"/>
  <c r="F307" i="16"/>
  <c r="E307" i="16"/>
  <c r="G306" i="16"/>
  <c r="G309" i="16" s="1"/>
  <c r="F306" i="16"/>
  <c r="F309" i="16" s="1"/>
  <c r="E306" i="16"/>
  <c r="D306" i="16"/>
  <c r="G293" i="16"/>
  <c r="F293" i="16"/>
  <c r="E293" i="16"/>
  <c r="D293" i="16"/>
  <c r="G288" i="16"/>
  <c r="G298" i="16" s="1"/>
  <c r="F288" i="16"/>
  <c r="F298" i="16" s="1"/>
  <c r="E288" i="16"/>
  <c r="E298" i="16" s="1"/>
  <c r="D288" i="16"/>
  <c r="D298" i="16" s="1"/>
  <c r="F284" i="16"/>
  <c r="F283" i="16"/>
  <c r="E283" i="16"/>
  <c r="G282" i="16"/>
  <c r="F282" i="16"/>
  <c r="E282" i="16"/>
  <c r="F281" i="16"/>
  <c r="E281" i="16"/>
  <c r="E284" i="16" s="1"/>
  <c r="D281" i="16"/>
  <c r="D272" i="16"/>
  <c r="G267" i="16"/>
  <c r="F267" i="16"/>
  <c r="E267" i="16"/>
  <c r="D267" i="16"/>
  <c r="G262" i="16"/>
  <c r="G272" i="16" s="1"/>
  <c r="F262" i="16"/>
  <c r="F272" i="16" s="1"/>
  <c r="E262" i="16"/>
  <c r="E272" i="16" s="1"/>
  <c r="D262" i="16"/>
  <c r="E257" i="16"/>
  <c r="G256" i="16"/>
  <c r="F256" i="16"/>
  <c r="E256" i="16"/>
  <c r="D255" i="16"/>
  <c r="E258" i="16" s="1"/>
  <c r="F243" i="16"/>
  <c r="F225" i="16" s="1"/>
  <c r="G238" i="16"/>
  <c r="F238" i="16"/>
  <c r="E238" i="16"/>
  <c r="D238" i="16"/>
  <c r="G233" i="16"/>
  <c r="G243" i="16" s="1"/>
  <c r="G225" i="16" s="1"/>
  <c r="F233" i="16"/>
  <c r="E233" i="16"/>
  <c r="E243" i="16" s="1"/>
  <c r="D233" i="16"/>
  <c r="D243" i="16" s="1"/>
  <c r="E228" i="16"/>
  <c r="G227" i="16"/>
  <c r="F227" i="16"/>
  <c r="E227" i="16"/>
  <c r="E226" i="16"/>
  <c r="E229" i="16" s="1"/>
  <c r="D226" i="16"/>
  <c r="G214" i="16"/>
  <c r="G215" i="16" s="1"/>
  <c r="F214" i="16"/>
  <c r="F215" i="16" s="1"/>
  <c r="E214" i="16"/>
  <c r="E215" i="16" s="1"/>
  <c r="D214" i="16"/>
  <c r="D215" i="16" s="1"/>
  <c r="E189" i="16"/>
  <c r="G188" i="16"/>
  <c r="F188" i="16"/>
  <c r="E188" i="16"/>
  <c r="G187" i="16"/>
  <c r="G581" i="16" s="1"/>
  <c r="G579" i="16" s="1"/>
  <c r="F187" i="16"/>
  <c r="E187" i="16"/>
  <c r="G186" i="16"/>
  <c r="G189" i="16" s="1"/>
  <c r="F186" i="16"/>
  <c r="F189" i="16" s="1"/>
  <c r="E186" i="16"/>
  <c r="D185" i="16"/>
  <c r="G178" i="16"/>
  <c r="G177" i="16"/>
  <c r="F177" i="16"/>
  <c r="F148" i="16" s="1"/>
  <c r="E177" i="16"/>
  <c r="D177" i="16"/>
  <c r="D178" i="16" s="1"/>
  <c r="E151" i="16"/>
  <c r="G150" i="16"/>
  <c r="F150" i="16"/>
  <c r="E150" i="16"/>
  <c r="G149" i="16"/>
  <c r="D149" i="16"/>
  <c r="G148" i="16"/>
  <c r="E148" i="16"/>
  <c r="E178" i="16" s="1"/>
  <c r="D140" i="16"/>
  <c r="D141" i="16" s="1"/>
  <c r="G125" i="16"/>
  <c r="G140" i="16" s="1"/>
  <c r="G141" i="16" s="1"/>
  <c r="F125" i="16"/>
  <c r="F140" i="16" s="1"/>
  <c r="F141" i="16" s="1"/>
  <c r="E125" i="16"/>
  <c r="E140" i="16" s="1"/>
  <c r="E141" i="16" s="1"/>
  <c r="D125" i="16"/>
  <c r="F115" i="16"/>
  <c r="G114" i="16"/>
  <c r="F114" i="16"/>
  <c r="E114" i="16"/>
  <c r="G113" i="16"/>
  <c r="F113" i="16"/>
  <c r="E113" i="16"/>
  <c r="G112" i="16"/>
  <c r="G115" i="16" s="1"/>
  <c r="F112" i="16"/>
  <c r="E112" i="16"/>
  <c r="E115" i="16" s="1"/>
  <c r="D112" i="16"/>
  <c r="E103" i="16"/>
  <c r="E104" i="16" s="1"/>
  <c r="D103" i="16"/>
  <c r="D104" i="16" s="1"/>
  <c r="G88" i="16"/>
  <c r="G103" i="16" s="1"/>
  <c r="G104" i="16" s="1"/>
  <c r="F88" i="16"/>
  <c r="F103" i="16" s="1"/>
  <c r="F104" i="16" s="1"/>
  <c r="E88" i="16"/>
  <c r="F78" i="16"/>
  <c r="G77" i="16"/>
  <c r="F77" i="16"/>
  <c r="E77" i="16"/>
  <c r="G76" i="16"/>
  <c r="F76" i="16"/>
  <c r="E76" i="16"/>
  <c r="G75" i="16"/>
  <c r="G78" i="16" s="1"/>
  <c r="F75" i="16"/>
  <c r="E75" i="16"/>
  <c r="E78" i="16" s="1"/>
  <c r="D75" i="16"/>
  <c r="D66" i="16"/>
  <c r="D67" i="16" s="1"/>
  <c r="G63" i="16"/>
  <c r="G66" i="16" s="1"/>
  <c r="F63" i="16"/>
  <c r="F66" i="16" s="1"/>
  <c r="G48" i="16"/>
  <c r="F48" i="16"/>
  <c r="E48" i="16"/>
  <c r="E66" i="16" s="1"/>
  <c r="D48" i="16"/>
  <c r="G45" i="16"/>
  <c r="F45" i="16"/>
  <c r="E45" i="16"/>
  <c r="D45" i="16"/>
  <c r="G39" i="16"/>
  <c r="F39" i="16"/>
  <c r="E39" i="16"/>
  <c r="D38" i="16"/>
  <c r="G484" i="16" l="1"/>
  <c r="G482" i="16"/>
  <c r="D381" i="16"/>
  <c r="E383" i="16"/>
  <c r="F432" i="16"/>
  <c r="F435" i="16" s="1"/>
  <c r="F434" i="16"/>
  <c r="G457" i="16"/>
  <c r="G460" i="16" s="1"/>
  <c r="G459" i="16"/>
  <c r="G331" i="16"/>
  <c r="G333" i="16"/>
  <c r="G151" i="16"/>
  <c r="F255" i="16"/>
  <c r="F258" i="16" s="1"/>
  <c r="F257" i="16"/>
  <c r="E408" i="16"/>
  <c r="D406" i="16"/>
  <c r="E409" i="16" s="1"/>
  <c r="G432" i="16"/>
  <c r="G434" i="16"/>
  <c r="G255" i="16"/>
  <c r="G258" i="16" s="1"/>
  <c r="G257" i="16"/>
  <c r="D356" i="16"/>
  <c r="E358" i="16"/>
  <c r="E384" i="16"/>
  <c r="F509" i="16"/>
  <c r="F507" i="16"/>
  <c r="F510" i="16" s="1"/>
  <c r="F331" i="16"/>
  <c r="F334" i="16" s="1"/>
  <c r="F333" i="16"/>
  <c r="G381" i="16"/>
  <c r="G384" i="16" s="1"/>
  <c r="G383" i="16"/>
  <c r="G507" i="16"/>
  <c r="G510" i="16" s="1"/>
  <c r="G509" i="16"/>
  <c r="F226" i="16"/>
  <c r="F229" i="16" s="1"/>
  <c r="F228" i="16"/>
  <c r="G37" i="16"/>
  <c r="G67" i="16"/>
  <c r="G552" i="16"/>
  <c r="E552" i="16"/>
  <c r="E37" i="16"/>
  <c r="E67" i="16"/>
  <c r="F149" i="16"/>
  <c r="G152" i="16" s="1"/>
  <c r="F178" i="16"/>
  <c r="F151" i="16"/>
  <c r="E359" i="16"/>
  <c r="F552" i="16"/>
  <c r="F37" i="16"/>
  <c r="F67" i="16" s="1"/>
  <c r="D551" i="16"/>
  <c r="G226" i="16"/>
  <c r="G229" i="16" s="1"/>
  <c r="G228" i="16"/>
  <c r="G356" i="16"/>
  <c r="G359" i="16" s="1"/>
  <c r="G358" i="16"/>
  <c r="F482" i="16"/>
  <c r="F485" i="16" s="1"/>
  <c r="F484" i="16"/>
  <c r="E149" i="16"/>
  <c r="E152" i="16" s="1"/>
  <c r="E460" i="16"/>
  <c r="D552" i="16"/>
  <c r="F378" i="17"/>
  <c r="E378" i="17"/>
  <c r="D378" i="17"/>
  <c r="C378" i="17"/>
  <c r="F377" i="17"/>
  <c r="E377" i="17"/>
  <c r="D377" i="17"/>
  <c r="C377" i="17"/>
  <c r="F376" i="17"/>
  <c r="E376" i="17"/>
  <c r="D376" i="17"/>
  <c r="C376" i="17"/>
  <c r="F375" i="17"/>
  <c r="E375" i="17"/>
  <c r="D375" i="17"/>
  <c r="C375" i="17"/>
  <c r="F374" i="17"/>
  <c r="E374" i="17"/>
  <c r="D374" i="17"/>
  <c r="C374" i="17"/>
  <c r="F373" i="17"/>
  <c r="E373" i="17"/>
  <c r="D373" i="17"/>
  <c r="C373" i="17"/>
  <c r="F372" i="17"/>
  <c r="E372" i="17"/>
  <c r="D372" i="17"/>
  <c r="C372" i="17"/>
  <c r="F371" i="17"/>
  <c r="E371" i="17"/>
  <c r="D371" i="17"/>
  <c r="C371" i="17"/>
  <c r="F370" i="17"/>
  <c r="F369" i="17" s="1"/>
  <c r="E370" i="17"/>
  <c r="E369" i="17" s="1"/>
  <c r="D370" i="17"/>
  <c r="D369" i="17" s="1"/>
  <c r="C370" i="17"/>
  <c r="C369" i="17" s="1"/>
  <c r="F368" i="17"/>
  <c r="E368" i="17"/>
  <c r="D368" i="17"/>
  <c r="C368" i="17"/>
  <c r="F367" i="17"/>
  <c r="E367" i="17"/>
  <c r="D367" i="17"/>
  <c r="C367" i="17"/>
  <c r="D366" i="17"/>
  <c r="C366" i="17"/>
  <c r="F365" i="17"/>
  <c r="E365" i="17"/>
  <c r="D365" i="17"/>
  <c r="C365" i="17"/>
  <c r="F364" i="17"/>
  <c r="F363" i="17" s="1"/>
  <c r="E364" i="17"/>
  <c r="E363" i="17" s="1"/>
  <c r="D364" i="17"/>
  <c r="D363" i="17" s="1"/>
  <c r="C364" i="17"/>
  <c r="C363" i="17" s="1"/>
  <c r="F362" i="17"/>
  <c r="E362" i="17"/>
  <c r="D362" i="17"/>
  <c r="C362" i="17"/>
  <c r="C360" i="17" s="1"/>
  <c r="F361" i="17"/>
  <c r="E361" i="17"/>
  <c r="D361" i="17"/>
  <c r="C361" i="17"/>
  <c r="F360" i="17"/>
  <c r="E360" i="17"/>
  <c r="D360" i="17"/>
  <c r="F359" i="17"/>
  <c r="E359" i="17"/>
  <c r="D359" i="17"/>
  <c r="C359" i="17"/>
  <c r="F358" i="17"/>
  <c r="F357" i="17" s="1"/>
  <c r="E358" i="17"/>
  <c r="E357" i="17" s="1"/>
  <c r="D358" i="17"/>
  <c r="D357" i="17" s="1"/>
  <c r="C358" i="17"/>
  <c r="C357" i="17" s="1"/>
  <c r="F356" i="17"/>
  <c r="E356" i="17"/>
  <c r="D356" i="17"/>
  <c r="C356" i="17"/>
  <c r="C354" i="17" s="1"/>
  <c r="F355" i="17"/>
  <c r="E355" i="17"/>
  <c r="D355" i="17"/>
  <c r="C355" i="17"/>
  <c r="F354" i="17"/>
  <c r="E354" i="17"/>
  <c r="D354" i="17"/>
  <c r="F353" i="17"/>
  <c r="E353" i="17"/>
  <c r="D353" i="17"/>
  <c r="C353" i="17"/>
  <c r="F352" i="17"/>
  <c r="F351" i="17" s="1"/>
  <c r="E352" i="17"/>
  <c r="E351" i="17" s="1"/>
  <c r="D352" i="17"/>
  <c r="D351" i="17" s="1"/>
  <c r="C352" i="17"/>
  <c r="C351" i="17" s="1"/>
  <c r="F350" i="17"/>
  <c r="E350" i="17"/>
  <c r="D350" i="17"/>
  <c r="C350" i="17"/>
  <c r="F349" i="17"/>
  <c r="E349" i="17"/>
  <c r="D349" i="17"/>
  <c r="C349" i="17"/>
  <c r="F348" i="17"/>
  <c r="E348" i="17"/>
  <c r="D348" i="17"/>
  <c r="C348" i="17"/>
  <c r="F339" i="17"/>
  <c r="E339" i="17"/>
  <c r="D339" i="17"/>
  <c r="C339" i="17"/>
  <c r="C344" i="17" s="1"/>
  <c r="C326" i="17" s="1"/>
  <c r="C327" i="17" s="1"/>
  <c r="F334" i="17"/>
  <c r="F344" i="17" s="1"/>
  <c r="F326" i="17" s="1"/>
  <c r="E334" i="17"/>
  <c r="E344" i="17" s="1"/>
  <c r="E326" i="17" s="1"/>
  <c r="D334" i="17"/>
  <c r="D344" i="17" s="1"/>
  <c r="D326" i="17" s="1"/>
  <c r="C334" i="17"/>
  <c r="F328" i="17"/>
  <c r="E328" i="17"/>
  <c r="D328" i="17"/>
  <c r="F313" i="17"/>
  <c r="E313" i="17"/>
  <c r="D313" i="17"/>
  <c r="C313" i="17"/>
  <c r="F308" i="17"/>
  <c r="F318" i="17" s="1"/>
  <c r="F300" i="17" s="1"/>
  <c r="E308" i="17"/>
  <c r="E318" i="17" s="1"/>
  <c r="E300" i="17" s="1"/>
  <c r="D308" i="17"/>
  <c r="D318" i="17" s="1"/>
  <c r="D300" i="17" s="1"/>
  <c r="C308" i="17"/>
  <c r="C318" i="17" s="1"/>
  <c r="C300" i="17" s="1"/>
  <c r="C301" i="17" s="1"/>
  <c r="F302" i="17"/>
  <c r="E302" i="17"/>
  <c r="D302" i="17"/>
  <c r="F288" i="17"/>
  <c r="E288" i="17"/>
  <c r="D288" i="17"/>
  <c r="C288" i="17"/>
  <c r="F283" i="17"/>
  <c r="F293" i="17" s="1"/>
  <c r="E283" i="17"/>
  <c r="E293" i="17" s="1"/>
  <c r="D283" i="17"/>
  <c r="D293" i="17" s="1"/>
  <c r="C283" i="17"/>
  <c r="C293" i="17" s="1"/>
  <c r="E279" i="17"/>
  <c r="D279" i="17"/>
  <c r="F278" i="17"/>
  <c r="E278" i="17"/>
  <c r="D278" i="17"/>
  <c r="F277" i="17"/>
  <c r="E277" i="17"/>
  <c r="D277" i="17"/>
  <c r="F276" i="17"/>
  <c r="F279" i="17" s="1"/>
  <c r="E276" i="17"/>
  <c r="D276" i="17"/>
  <c r="C276" i="17"/>
  <c r="F263" i="17"/>
  <c r="F268" i="17" s="1"/>
  <c r="E263" i="17"/>
  <c r="D263" i="17"/>
  <c r="C263" i="17"/>
  <c r="F258" i="17"/>
  <c r="E258" i="17"/>
  <c r="E268" i="17" s="1"/>
  <c r="D258" i="17"/>
  <c r="D268" i="17" s="1"/>
  <c r="C258" i="17"/>
  <c r="C268" i="17" s="1"/>
  <c r="F252" i="17"/>
  <c r="E252" i="17"/>
  <c r="D252" i="17"/>
  <c r="F250" i="17"/>
  <c r="F251" i="17" s="1"/>
  <c r="E250" i="17"/>
  <c r="E251" i="17" s="1"/>
  <c r="D250" i="17"/>
  <c r="D251" i="17" s="1"/>
  <c r="D254" i="17" s="1"/>
  <c r="C250" i="17"/>
  <c r="C251" i="17" s="1"/>
  <c r="F234" i="17"/>
  <c r="E234" i="17"/>
  <c r="D234" i="17"/>
  <c r="C234" i="17"/>
  <c r="F229" i="17"/>
  <c r="F239" i="17" s="1"/>
  <c r="E229" i="17"/>
  <c r="E239" i="17" s="1"/>
  <c r="D229" i="17"/>
  <c r="D239" i="17" s="1"/>
  <c r="C229" i="17"/>
  <c r="C239" i="17" s="1"/>
  <c r="F223" i="17"/>
  <c r="E223" i="17"/>
  <c r="D223" i="17"/>
  <c r="F208" i="17"/>
  <c r="E208" i="17"/>
  <c r="D208" i="17"/>
  <c r="C208" i="17"/>
  <c r="F203" i="17"/>
  <c r="F213" i="17" s="1"/>
  <c r="F195" i="17" s="1"/>
  <c r="E203" i="17"/>
  <c r="E213" i="17" s="1"/>
  <c r="E195" i="17" s="1"/>
  <c r="D203" i="17"/>
  <c r="D213" i="17" s="1"/>
  <c r="D195" i="17" s="1"/>
  <c r="C203" i="17"/>
  <c r="C213" i="17" s="1"/>
  <c r="C195" i="17" s="1"/>
  <c r="C196" i="17" s="1"/>
  <c r="F197" i="17"/>
  <c r="E197" i="17"/>
  <c r="D197" i="17"/>
  <c r="C188" i="17"/>
  <c r="F183" i="17"/>
  <c r="E183" i="17"/>
  <c r="D183" i="17"/>
  <c r="C183" i="17"/>
  <c r="F178" i="17"/>
  <c r="F188" i="17" s="1"/>
  <c r="E178" i="17"/>
  <c r="E188" i="17" s="1"/>
  <c r="D178" i="17"/>
  <c r="D188" i="17" s="1"/>
  <c r="C178" i="17"/>
  <c r="E174" i="17"/>
  <c r="D174" i="17"/>
  <c r="F173" i="17"/>
  <c r="E173" i="17"/>
  <c r="D173" i="17"/>
  <c r="F172" i="17"/>
  <c r="E172" i="17"/>
  <c r="D172" i="17"/>
  <c r="F171" i="17"/>
  <c r="F174" i="17" s="1"/>
  <c r="E171" i="17"/>
  <c r="D171" i="17"/>
  <c r="C171" i="17"/>
  <c r="F158" i="17"/>
  <c r="E158" i="17"/>
  <c r="E163" i="17" s="1"/>
  <c r="D158" i="17"/>
  <c r="C158" i="17"/>
  <c r="F153" i="17"/>
  <c r="F163" i="17" s="1"/>
  <c r="E153" i="17"/>
  <c r="D153" i="17"/>
  <c r="D163" i="17" s="1"/>
  <c r="C153" i="17"/>
  <c r="C163" i="17" s="1"/>
  <c r="F147" i="17"/>
  <c r="E147" i="17"/>
  <c r="D147" i="17"/>
  <c r="F146" i="17"/>
  <c r="F145" i="17"/>
  <c r="F148" i="17" s="1"/>
  <c r="E145" i="17"/>
  <c r="E146" i="17" s="1"/>
  <c r="D145" i="17"/>
  <c r="D148" i="17" s="1"/>
  <c r="C145" i="17"/>
  <c r="C146" i="17" s="1"/>
  <c r="F134" i="17"/>
  <c r="F133" i="17"/>
  <c r="E133" i="17"/>
  <c r="E134" i="17" s="1"/>
  <c r="D133" i="17"/>
  <c r="D134" i="17" s="1"/>
  <c r="C133" i="17"/>
  <c r="C104" i="17" s="1"/>
  <c r="C105" i="17" s="1"/>
  <c r="F106" i="17"/>
  <c r="E106" i="17"/>
  <c r="D106" i="17"/>
  <c r="F104" i="17"/>
  <c r="F105" i="17" s="1"/>
  <c r="E104" i="17"/>
  <c r="E105" i="17" s="1"/>
  <c r="D104" i="17"/>
  <c r="D105" i="17" s="1"/>
  <c r="D108" i="17" s="1"/>
  <c r="F96" i="17"/>
  <c r="F97" i="17" s="1"/>
  <c r="E96" i="17"/>
  <c r="E97" i="17" s="1"/>
  <c r="D96" i="17"/>
  <c r="D67" i="17" s="1"/>
  <c r="C96" i="17"/>
  <c r="C67" i="17" s="1"/>
  <c r="C68" i="17" s="1"/>
  <c r="F69" i="17"/>
  <c r="E69" i="17"/>
  <c r="D69" i="17"/>
  <c r="F67" i="17"/>
  <c r="F68" i="17" s="1"/>
  <c r="E67" i="17"/>
  <c r="E68" i="17" s="1"/>
  <c r="C60" i="17"/>
  <c r="E59" i="17"/>
  <c r="E60" i="17" s="1"/>
  <c r="D59" i="17"/>
  <c r="D60" i="17" s="1"/>
  <c r="C59" i="17"/>
  <c r="E56" i="17"/>
  <c r="F56" i="17" s="1"/>
  <c r="F33" i="17"/>
  <c r="E33" i="17"/>
  <c r="D33" i="17"/>
  <c r="F32" i="17"/>
  <c r="E32" i="17"/>
  <c r="D32" i="17"/>
  <c r="F31" i="17"/>
  <c r="F34" i="17" s="1"/>
  <c r="E31" i="17"/>
  <c r="D31" i="17"/>
  <c r="E34" i="17" s="1"/>
  <c r="C31" i="17"/>
  <c r="E551" i="16" l="1"/>
  <c r="E38" i="16"/>
  <c r="E41" i="16" s="1"/>
  <c r="E40" i="16"/>
  <c r="E584" i="16"/>
  <c r="G280" i="16"/>
  <c r="G334" i="16"/>
  <c r="G485" i="16"/>
  <c r="F38" i="16"/>
  <c r="F41" i="16" s="1"/>
  <c r="F551" i="16"/>
  <c r="F584" i="16" s="1"/>
  <c r="F40" i="16"/>
  <c r="G38" i="16"/>
  <c r="G41" i="16" s="1"/>
  <c r="G551" i="16"/>
  <c r="G584" i="16" s="1"/>
  <c r="G40" i="16"/>
  <c r="D584" i="16"/>
  <c r="F152" i="16"/>
  <c r="G435" i="16"/>
  <c r="E254" i="17"/>
  <c r="D329" i="17"/>
  <c r="D327" i="17"/>
  <c r="D330" i="17" s="1"/>
  <c r="F71" i="17"/>
  <c r="F303" i="17"/>
  <c r="F301" i="17"/>
  <c r="E347" i="17"/>
  <c r="E221" i="17"/>
  <c r="D221" i="17"/>
  <c r="D347" i="17"/>
  <c r="F254" i="17"/>
  <c r="E329" i="17"/>
  <c r="E327" i="17"/>
  <c r="E330" i="17" s="1"/>
  <c r="F59" i="17"/>
  <c r="F60" i="17" s="1"/>
  <c r="F366" i="17"/>
  <c r="D196" i="17"/>
  <c r="D199" i="17" s="1"/>
  <c r="D198" i="17"/>
  <c r="E108" i="17"/>
  <c r="F221" i="17"/>
  <c r="F108" i="17"/>
  <c r="F329" i="17"/>
  <c r="F327" i="17"/>
  <c r="F330" i="17" s="1"/>
  <c r="D68" i="17"/>
  <c r="D71" i="17" s="1"/>
  <c r="D70" i="17"/>
  <c r="F149" i="17"/>
  <c r="E196" i="17"/>
  <c r="E198" i="17"/>
  <c r="D301" i="17"/>
  <c r="D304" i="17" s="1"/>
  <c r="D303" i="17"/>
  <c r="E71" i="17"/>
  <c r="F196" i="17"/>
  <c r="F198" i="17"/>
  <c r="C347" i="17"/>
  <c r="C221" i="17"/>
  <c r="E301" i="17"/>
  <c r="E303" i="17"/>
  <c r="D34" i="17"/>
  <c r="E70" i="17"/>
  <c r="E366" i="17"/>
  <c r="D253" i="17"/>
  <c r="F70" i="17"/>
  <c r="D97" i="17"/>
  <c r="D107" i="17"/>
  <c r="C97" i="17"/>
  <c r="E107" i="17"/>
  <c r="C134" i="17"/>
  <c r="E148" i="17"/>
  <c r="D146" i="17"/>
  <c r="D149" i="17" s="1"/>
  <c r="F253" i="17"/>
  <c r="F107" i="17"/>
  <c r="E253" i="17"/>
  <c r="D323" i="11"/>
  <c r="F337" i="11"/>
  <c r="E337" i="11"/>
  <c r="D337" i="11"/>
  <c r="C337" i="11"/>
  <c r="F336" i="11"/>
  <c r="E336" i="11"/>
  <c r="D336" i="11"/>
  <c r="C336" i="11"/>
  <c r="F335" i="11"/>
  <c r="E335" i="11"/>
  <c r="D335" i="11"/>
  <c r="D333" i="11" s="1"/>
  <c r="C335" i="11"/>
  <c r="F334" i="11"/>
  <c r="E334" i="11"/>
  <c r="D334" i="11"/>
  <c r="C334" i="11"/>
  <c r="F333" i="11"/>
  <c r="E333" i="11"/>
  <c r="C333" i="11"/>
  <c r="F329" i="11"/>
  <c r="E329" i="11"/>
  <c r="D329" i="11"/>
  <c r="C329" i="11"/>
  <c r="F328" i="11"/>
  <c r="E328" i="11"/>
  <c r="D328" i="11"/>
  <c r="C328" i="11"/>
  <c r="F327" i="11"/>
  <c r="E327" i="11"/>
  <c r="D327" i="11"/>
  <c r="C327" i="11"/>
  <c r="F326" i="11"/>
  <c r="F325" i="11" s="1"/>
  <c r="E326" i="11"/>
  <c r="E325" i="11" s="1"/>
  <c r="D326" i="11"/>
  <c r="D325" i="11" s="1"/>
  <c r="C326" i="11"/>
  <c r="C325" i="11" s="1"/>
  <c r="F324" i="11"/>
  <c r="E324" i="11"/>
  <c r="D324" i="11"/>
  <c r="D322" i="11" s="1"/>
  <c r="C324" i="11"/>
  <c r="F323" i="11"/>
  <c r="E323" i="11"/>
  <c r="C323" i="11"/>
  <c r="F322" i="11"/>
  <c r="E322" i="11"/>
  <c r="C322" i="11"/>
  <c r="F321" i="11"/>
  <c r="E321" i="11"/>
  <c r="D321" i="11"/>
  <c r="C321" i="11"/>
  <c r="F320" i="11"/>
  <c r="F319" i="11" s="1"/>
  <c r="E320" i="11"/>
  <c r="E319" i="11" s="1"/>
  <c r="D320" i="11"/>
  <c r="D319" i="11" s="1"/>
  <c r="C320" i="11"/>
  <c r="C319" i="11" s="1"/>
  <c r="F318" i="11"/>
  <c r="E318" i="11"/>
  <c r="D318" i="11"/>
  <c r="D316" i="11" s="1"/>
  <c r="C318" i="11"/>
  <c r="F317" i="11"/>
  <c r="E317" i="11"/>
  <c r="D317" i="11"/>
  <c r="C317" i="11"/>
  <c r="F316" i="11"/>
  <c r="E316" i="11"/>
  <c r="C316" i="11"/>
  <c r="F315" i="11"/>
  <c r="E315" i="11"/>
  <c r="D315" i="11"/>
  <c r="C315" i="11"/>
  <c r="F314" i="11"/>
  <c r="F313" i="11" s="1"/>
  <c r="E314" i="11"/>
  <c r="E313" i="11" s="1"/>
  <c r="D314" i="11"/>
  <c r="D313" i="11" s="1"/>
  <c r="C314" i="11"/>
  <c r="C313" i="11" s="1"/>
  <c r="F312" i="11"/>
  <c r="E312" i="11"/>
  <c r="D312" i="11"/>
  <c r="C312" i="11"/>
  <c r="F311" i="11"/>
  <c r="E311" i="11"/>
  <c r="D311" i="11"/>
  <c r="C311" i="11"/>
  <c r="F310" i="11"/>
  <c r="E310" i="11"/>
  <c r="D310" i="11"/>
  <c r="C310" i="11"/>
  <c r="F309" i="11"/>
  <c r="E309" i="11"/>
  <c r="D309" i="11"/>
  <c r="C309" i="11"/>
  <c r="F308" i="11"/>
  <c r="F307" i="11" s="1"/>
  <c r="E308" i="11"/>
  <c r="E307" i="11" s="1"/>
  <c r="D308" i="11"/>
  <c r="D307" i="11" s="1"/>
  <c r="C308" i="11"/>
  <c r="C307" i="11" s="1"/>
  <c r="F303" i="11"/>
  <c r="D303" i="11"/>
  <c r="C303" i="11"/>
  <c r="F298" i="11"/>
  <c r="E298" i="11"/>
  <c r="C298" i="11"/>
  <c r="F293" i="11"/>
  <c r="E293" i="11"/>
  <c r="E303" i="11" s="1"/>
  <c r="D293" i="11"/>
  <c r="C293" i="11"/>
  <c r="F289" i="11"/>
  <c r="E289" i="11"/>
  <c r="F288" i="11"/>
  <c r="E288" i="11"/>
  <c r="D288" i="11"/>
  <c r="F287" i="11"/>
  <c r="E287" i="11"/>
  <c r="D287" i="11"/>
  <c r="C286" i="11"/>
  <c r="D289" i="11" s="1"/>
  <c r="F284" i="11"/>
  <c r="E284" i="11"/>
  <c r="D284" i="11"/>
  <c r="F278" i="11"/>
  <c r="D278" i="11"/>
  <c r="C278" i="11"/>
  <c r="F273" i="11"/>
  <c r="E273" i="11"/>
  <c r="C273" i="11"/>
  <c r="F268" i="11"/>
  <c r="E268" i="11"/>
  <c r="E278" i="11" s="1"/>
  <c r="D268" i="11"/>
  <c r="C268" i="11"/>
  <c r="F264" i="11"/>
  <c r="F263" i="11"/>
  <c r="E263" i="11"/>
  <c r="D263" i="11"/>
  <c r="F262" i="11"/>
  <c r="E262" i="11"/>
  <c r="D262" i="11"/>
  <c r="F261" i="11"/>
  <c r="D261" i="11"/>
  <c r="E264" i="11" s="1"/>
  <c r="C261" i="11"/>
  <c r="E253" i="11"/>
  <c r="D253" i="11"/>
  <c r="C253" i="11"/>
  <c r="F248" i="11"/>
  <c r="C248" i="11"/>
  <c r="F243" i="11"/>
  <c r="F253" i="11" s="1"/>
  <c r="E243" i="11"/>
  <c r="D243" i="11"/>
  <c r="C243" i="11"/>
  <c r="D239" i="11"/>
  <c r="F238" i="11"/>
  <c r="E238" i="11"/>
  <c r="D238" i="11"/>
  <c r="F237" i="11"/>
  <c r="E237" i="11"/>
  <c r="D237" i="11"/>
  <c r="F236" i="11"/>
  <c r="F239" i="11" s="1"/>
  <c r="E236" i="11"/>
  <c r="E239" i="11" s="1"/>
  <c r="D236" i="11"/>
  <c r="C236" i="11"/>
  <c r="E224" i="11"/>
  <c r="E195" i="11" s="1"/>
  <c r="E221" i="11"/>
  <c r="F221" i="11" s="1"/>
  <c r="F224" i="11" s="1"/>
  <c r="F209" i="11"/>
  <c r="E209" i="11"/>
  <c r="D209" i="11"/>
  <c r="D224" i="11" s="1"/>
  <c r="C209" i="11"/>
  <c r="C224" i="11" s="1"/>
  <c r="F197" i="11"/>
  <c r="E197" i="11"/>
  <c r="D197" i="11"/>
  <c r="F179" i="11"/>
  <c r="F150" i="11" s="1"/>
  <c r="E179" i="11"/>
  <c r="E150" i="11" s="1"/>
  <c r="D179" i="11"/>
  <c r="D180" i="11" s="1"/>
  <c r="C179" i="11"/>
  <c r="C150" i="11" s="1"/>
  <c r="D173" i="11"/>
  <c r="C173" i="11"/>
  <c r="F152" i="11"/>
  <c r="E152" i="11"/>
  <c r="D152" i="11"/>
  <c r="D151" i="11"/>
  <c r="E143" i="11"/>
  <c r="D143" i="11"/>
  <c r="F142" i="11"/>
  <c r="F143" i="11" s="1"/>
  <c r="E142" i="11"/>
  <c r="D142" i="11"/>
  <c r="D127" i="11"/>
  <c r="C127" i="11"/>
  <c r="C142" i="11" s="1"/>
  <c r="F116" i="11"/>
  <c r="E116" i="11"/>
  <c r="F115" i="11"/>
  <c r="E115" i="11"/>
  <c r="D115" i="11"/>
  <c r="F114" i="11"/>
  <c r="F117" i="11" s="1"/>
  <c r="E114" i="11"/>
  <c r="E117" i="11" s="1"/>
  <c r="D114" i="11"/>
  <c r="D106" i="11"/>
  <c r="F105" i="11"/>
  <c r="F106" i="11" s="1"/>
  <c r="E105" i="11"/>
  <c r="E106" i="11" s="1"/>
  <c r="D105" i="11"/>
  <c r="C90" i="11"/>
  <c r="C105" i="11" s="1"/>
  <c r="F79" i="11"/>
  <c r="E79" i="11"/>
  <c r="F78" i="11"/>
  <c r="E78" i="11"/>
  <c r="D78" i="11"/>
  <c r="F77" i="11"/>
  <c r="F80" i="11" s="1"/>
  <c r="E77" i="11"/>
  <c r="E80" i="11" s="1"/>
  <c r="D68" i="11"/>
  <c r="D39" i="11" s="1"/>
  <c r="F65" i="11"/>
  <c r="E65" i="11"/>
  <c r="D65" i="11"/>
  <c r="C65" i="11"/>
  <c r="F53" i="11"/>
  <c r="F68" i="11" s="1"/>
  <c r="E53" i="11"/>
  <c r="E68" i="11" s="1"/>
  <c r="D53" i="11"/>
  <c r="C53" i="11"/>
  <c r="C68" i="11" s="1"/>
  <c r="F50" i="11"/>
  <c r="E50" i="11"/>
  <c r="D50" i="11"/>
  <c r="C50" i="11"/>
  <c r="F47" i="11"/>
  <c r="E47" i="11"/>
  <c r="D47" i="11"/>
  <c r="C47" i="11"/>
  <c r="F41" i="11"/>
  <c r="E41" i="11"/>
  <c r="D41" i="11"/>
  <c r="G283" i="16" l="1"/>
  <c r="G281" i="16"/>
  <c r="G284" i="16" s="1"/>
  <c r="F304" i="17"/>
  <c r="E199" i="17"/>
  <c r="E224" i="17"/>
  <c r="E346" i="17"/>
  <c r="E379" i="17" s="1"/>
  <c r="E222" i="17"/>
  <c r="E225" i="17" s="1"/>
  <c r="C222" i="17"/>
  <c r="C346" i="17"/>
  <c r="C379" i="17" s="1"/>
  <c r="F222" i="17"/>
  <c r="F224" i="17"/>
  <c r="F346" i="17"/>
  <c r="F347" i="17"/>
  <c r="F379" i="17" s="1"/>
  <c r="E304" i="17"/>
  <c r="E149" i="17"/>
  <c r="D379" i="17"/>
  <c r="F199" i="17"/>
  <c r="D224" i="17"/>
  <c r="D222" i="17"/>
  <c r="D346" i="17"/>
  <c r="D195" i="11"/>
  <c r="F151" i="11"/>
  <c r="F153" i="11"/>
  <c r="D306" i="11"/>
  <c r="D153" i="11"/>
  <c r="C180" i="11"/>
  <c r="C151" i="11"/>
  <c r="D154" i="11" s="1"/>
  <c r="F39" i="11"/>
  <c r="E153" i="11"/>
  <c r="E151" i="11"/>
  <c r="E154" i="11" s="1"/>
  <c r="F195" i="11"/>
  <c r="C306" i="11"/>
  <c r="E305" i="11"/>
  <c r="E196" i="11"/>
  <c r="E198" i="11"/>
  <c r="E306" i="11"/>
  <c r="C113" i="11"/>
  <c r="C143" i="11" s="1"/>
  <c r="C39" i="11"/>
  <c r="C40" i="11" s="1"/>
  <c r="C69" i="11"/>
  <c r="D40" i="11"/>
  <c r="D43" i="11" s="1"/>
  <c r="C76" i="11"/>
  <c r="C106" i="11"/>
  <c r="F306" i="11"/>
  <c r="E39" i="11"/>
  <c r="C195" i="11"/>
  <c r="E225" i="11"/>
  <c r="D69" i="11"/>
  <c r="E180" i="11"/>
  <c r="F180" i="11"/>
  <c r="D264" i="11"/>
  <c r="D225" i="17" l="1"/>
  <c r="F225" i="17"/>
  <c r="C196" i="11"/>
  <c r="C305" i="11"/>
  <c r="C338" i="11"/>
  <c r="E40" i="11"/>
  <c r="E43" i="11" s="1"/>
  <c r="E42" i="11"/>
  <c r="F305" i="11"/>
  <c r="F338" i="11" s="1"/>
  <c r="F196" i="11"/>
  <c r="F199" i="11" s="1"/>
  <c r="F198" i="11"/>
  <c r="E69" i="11"/>
  <c r="F225" i="11"/>
  <c r="E338" i="11"/>
  <c r="F154" i="11"/>
  <c r="D305" i="11"/>
  <c r="D338" i="11" s="1"/>
  <c r="D196" i="11"/>
  <c r="D199" i="11" s="1"/>
  <c r="D198" i="11"/>
  <c r="C114" i="11"/>
  <c r="D117" i="11" s="1"/>
  <c r="D116" i="11"/>
  <c r="D79" i="11"/>
  <c r="C77" i="11"/>
  <c r="D80" i="11" s="1"/>
  <c r="F40" i="11"/>
  <c r="F43" i="11" s="1"/>
  <c r="F42" i="11"/>
  <c r="C225" i="11"/>
  <c r="D42" i="11"/>
  <c r="F69" i="11"/>
  <c r="D225" i="11"/>
  <c r="E199" i="11" l="1"/>
  <c r="G13" i="10" l="1"/>
  <c r="F13" i="10"/>
  <c r="E13" i="10"/>
  <c r="D13" i="10"/>
  <c r="E9" i="10" l="1"/>
  <c r="E10" i="10"/>
  <c r="E11" i="10"/>
  <c r="E12" i="10"/>
  <c r="F9" i="10"/>
  <c r="F10" i="10"/>
  <c r="F11" i="10"/>
  <c r="F12" i="10"/>
  <c r="G9" i="10"/>
  <c r="G10" i="10"/>
  <c r="G11" i="10"/>
  <c r="G12" i="10" l="1"/>
  <c r="D12" i="10"/>
  <c r="D11" i="10"/>
  <c r="D10" i="10"/>
  <c r="D9" i="10"/>
  <c r="G100" i="10" l="1"/>
  <c r="F100" i="10"/>
  <c r="E100" i="10"/>
  <c r="D100" i="10"/>
  <c r="G89" i="10"/>
  <c r="F89" i="10"/>
  <c r="D89" i="10"/>
  <c r="E89" i="10"/>
  <c r="G77" i="10"/>
  <c r="F77" i="10"/>
  <c r="E77" i="10"/>
  <c r="D77" i="10"/>
  <c r="G64" i="10"/>
  <c r="F64" i="10"/>
  <c r="E64" i="10"/>
  <c r="D64" i="10"/>
  <c r="G52" i="10"/>
  <c r="F52" i="10"/>
  <c r="E52" i="10"/>
  <c r="D52" i="10"/>
  <c r="G39" i="10"/>
  <c r="F39" i="10"/>
  <c r="E39" i="10"/>
  <c r="D39" i="10"/>
  <c r="G27" i="10"/>
  <c r="F27" i="10"/>
  <c r="E27" i="10"/>
  <c r="D27" i="10"/>
  <c r="G14" i="10" l="1"/>
  <c r="F14" i="10"/>
  <c r="E14" i="10"/>
  <c r="D14" i="10" l="1"/>
</calcChain>
</file>

<file path=xl/comments1.xml><?xml version="1.0" encoding="utf-8"?>
<comments xmlns="http://schemas.openxmlformats.org/spreadsheetml/2006/main">
  <authors>
    <author>Ina Dhaskali</author>
  </authors>
  <commentList>
    <comment ref="E342" authorId="0" shapeId="0">
      <text>
        <r>
          <rPr>
            <b/>
            <sz val="9"/>
            <color indexed="81"/>
            <rFont val="Tahoma"/>
            <family val="2"/>
          </rPr>
          <t>Ina Dhaskali:</t>
        </r>
        <r>
          <rPr>
            <sz val="9"/>
            <color indexed="81"/>
            <rFont val="Tahoma"/>
            <family val="2"/>
          </rPr>
          <t xml:space="preserve">
te vendoset sasia</t>
        </r>
      </text>
    </comment>
    <comment ref="E365" authorId="0" shapeId="0">
      <text>
        <r>
          <rPr>
            <b/>
            <sz val="9"/>
            <color indexed="81"/>
            <rFont val="Tahoma"/>
            <family val="2"/>
          </rPr>
          <t>Ina Dhaskali:</t>
        </r>
        <r>
          <rPr>
            <sz val="9"/>
            <color indexed="81"/>
            <rFont val="Tahoma"/>
            <family val="2"/>
          </rPr>
          <t xml:space="preserve">
te vendoset sasia</t>
        </r>
      </text>
    </comment>
  </commentList>
</comments>
</file>

<file path=xl/sharedStrings.xml><?xml version="1.0" encoding="utf-8"?>
<sst xmlns="http://schemas.openxmlformats.org/spreadsheetml/2006/main" count="6635" uniqueCount="826">
  <si>
    <t>Kodi i Programit</t>
  </si>
  <si>
    <t>Buxheti</t>
  </si>
  <si>
    <t>Përshkrimi i Programit</t>
  </si>
  <si>
    <t>Drejtori i Drejtorise Ekonomike/Finances/Nepunesi Zbatues</t>
  </si>
  <si>
    <t>Emri</t>
  </si>
  <si>
    <t>Nenshkrimi</t>
  </si>
  <si>
    <t>Data</t>
  </si>
  <si>
    <t>Koordinatori i GMS/ Nepunesi Autorizues</t>
  </si>
  <si>
    <t>Programet Buxhetore</t>
  </si>
  <si>
    <t>Emërtimi i Njësisë së Qeverisjes Qendrore</t>
  </si>
  <si>
    <t>Kodi i Njësisë së Qeverisjes Qendrore</t>
  </si>
  <si>
    <t>Misioni I Njësisë së Qeverisjes Qendrore</t>
  </si>
  <si>
    <t>Kodi I Programit</t>
  </si>
  <si>
    <t>Kodi i Grupit</t>
  </si>
  <si>
    <t>Emri i Grupit</t>
  </si>
  <si>
    <t>Artikujt</t>
  </si>
  <si>
    <t>Paga (600-601)</t>
  </si>
  <si>
    <t>Korente të Tjera (602-606)</t>
  </si>
  <si>
    <t>Kapitale (230-232) Të Brendshme</t>
  </si>
  <si>
    <t>Kapitale (230-232) Të Huaja</t>
  </si>
  <si>
    <t>Jashtë-buxhetore</t>
  </si>
  <si>
    <t>Totali</t>
  </si>
  <si>
    <t>Emri i Programit</t>
  </si>
  <si>
    <t>FORMATI 1: MISIONI I NJËSISË SË QEVERISJES QENDRORE</t>
  </si>
  <si>
    <r>
      <t xml:space="preserve">FORMATI 4: Alokimi i Tavaneve </t>
    </r>
    <r>
      <rPr>
        <b/>
        <sz val="14"/>
        <color rgb="FFFF0000"/>
        <rFont val="Garamond"/>
        <family val="1"/>
      </rPr>
      <t xml:space="preserve">për financimin e politikave ekzistuese </t>
    </r>
    <r>
      <rPr>
        <b/>
        <sz val="14"/>
        <rFont val="Garamond"/>
        <family val="1"/>
      </rPr>
      <t>per Programet</t>
    </r>
  </si>
  <si>
    <t>Titullari i Institucionit / Ministri</t>
  </si>
  <si>
    <t>05</t>
  </si>
  <si>
    <t>04220</t>
  </si>
  <si>
    <t>04230</t>
  </si>
  <si>
    <t>04240</t>
  </si>
  <si>
    <t>04250</t>
  </si>
  <si>
    <t>04860</t>
  </si>
  <si>
    <t>05470</t>
  </si>
  <si>
    <t>01110</t>
  </si>
  <si>
    <t>Siguria Ushqimore dhe Mbrojtja e Konsumatorit</t>
  </si>
  <si>
    <t>Infrastruktura e Kullimit dhe Ujitjes</t>
  </si>
  <si>
    <t>Zhvillimi Rural</t>
  </si>
  <si>
    <t>Planifikim Menaxhim Administrimi</t>
  </si>
  <si>
    <t>Mbështetje për Peshkimin</t>
  </si>
  <si>
    <t>Këshillimi dhe Invformacioni Bujqësor</t>
  </si>
  <si>
    <t>Menaxhimi i Qëndrueshëm i Tokës Bujqësore</t>
  </si>
  <si>
    <t xml:space="preserve">Ky program fokusohet në rritjen e aftësisë konkurruese të bujqësisë, përmirësimin e standardeve si dhe garantimin e sigurisë ushqimore, në sektorët e perimeve, vreshtarisë, frutikulturës, blegtorisë, peshkimit dhe akuakulturës; në rritjen e standarteve përmes investime të teknologjive të reja në proçesin e prodhimit dhe marketingut; diversifikimit të prodhimit si dhe rritjes së punësimit dhe të ardhurave të zonave rurale. Përmbajtja e programit buron nga Ligji për Bujqësinë, si dhe prioritetet zhvilluese të parashikuara në Strategjinë Ndërsektoriale për Zhvillimin Rural dhe Bujqësor. </t>
  </si>
  <si>
    <t xml:space="preserve">Politikat që do të ndiqen në kuadër të këtij programi janë në përputhje me Politikën e Përbashkët të Peshkimit të BE dhe të Strategjisë Kombëtare të Peshkimit me fokus zhvillimin e qëndrueshëm të sektorit të peshkimit dhe akuakultures, shfrytëzimin e përgjegjshëm të burimeve peshkore  dhe kapaciteteve të flotes së peshkimit për arritjen e një ekuilibri të qëndrueshëm midis tyre, përcaktimin e rregullave për menaxhimin dhe bashkëmenaxhimin e sektorit të peshkimit dhe te porteve dhe qendrave të peshkimit edhe në kuadër të politikës së tregut,  nxitjen dhe përkrahjen e kërkimit shkencor  dhe grumbullimit të të dhënave në peshkim, zbatimin e një politike strukturore dhe ngritjen e një sistemi kontrolli dhe inspektimi për peshkimin në det, në tokë dhe në të gjithë zinxhirin e tregut. </t>
  </si>
  <si>
    <t>Garantimi i sigurisë ushqimore, shëndetit dhe mirëqenies së kafshëve, dhe shëndetit të bimëve përmes adoptimit të standardeve përkatëse të BE-së në kuadrin normativ vendas, zhvillimit të kapaciteteve administrative dhe infrastruktures fizike të nevojshme për zbatimin e këtij kuadri normativ si dhe forcimit te kontrollit zyrtar si elementë i rëndësishëm i sistemit te sigurisë ushqimore, per te garantuar jeten dhe shendetin e konsumatorit, shëndetin dhe mirqënien e kafshëve dhe shëndetin e bimëve, si dhe lehtësimi i rritjes së eksportit.</t>
  </si>
  <si>
    <t>Ky program përfshin realizimin e politikave të MBZHR-së, për zhvillimin e bujqësisë, duke asistuar fermerët me metoda dhe materiale të reja (inpute) për bujqësinë; paketa/karta teknologjike (elementë të përmirësura) për kultura bujqësore dhe blegtorale, hallka të larta të disa lloje farërash e fidanësh të çertifikuara; trajnimin e specialistëve të bujqësisë; publikime dhe mjete të tjera të komunikimit masiv; promovimin e bashkëpunimit bujqësor, promovimin dhe mbështetjen e barazisë gjinore.</t>
  </si>
  <si>
    <t>Përmirësimi i politikave kombëtare për ujitjen, kullimin dhe mbrojtjen nga përmbytja në përshtatje me ndryshimet klimaterike, duke kordinuar ndërtimin, rehabilitimin dhe mirëmbajtjen e sistemit të ujitjes, kullimit dhe mbrojtjes nga përmbytja si dhe reformimin e menaxhimit të ketyre sistemeve,  nëpërmjet transferimit të një pjese të përgjegjësive të ujitjes dhe kullimit nga Ministria e Bujqësisë dhe Zhvillimit Rural (MBZHR) tek  Bashkitë/ Organizatat e Përdoruesve të Ujit, për të siguruar qëndrueshmërinë e këtyre sistemeve, reduktimin e presionit në financat publike, rritjen e përgjegjësise dhe përmirësimit të kthimit të kostove, me ndikim  në rritjen e produktivitetit bujqësor kombëtar.</t>
  </si>
  <si>
    <t>Krijimi i një sistemi modern  informacioni mbi token  bujqësore si një instrument efektiv në realizimin e politikës për një administrim të qëndrueshëm të tokës bujqësore, përdorimit, mbrojtjes, konsolidimit dhe zhvillimit e tregut të saj.</t>
  </si>
  <si>
    <t>Përmirësimi i strukturës funksionale për një menaxhim sa më efektiv të burimeve njerëzore, krijimi i një stafi permanent dhe sa më të qëndrueshëm, si dhe aplikimi i proceseve transparente të konkurimit në përputhje me parimet e barazisë gjinore, motivimi për ngritjen në detyrë sipas rezultateve të punës, rritja e luftës kundër korrupsionit si- një element shumë i rëndësishëm për ecjen përpara në përputhje me standartet e BE-së.</t>
  </si>
  <si>
    <t>Nenshkrimi ;</t>
  </si>
  <si>
    <t xml:space="preserve">Nenshkrimi; </t>
  </si>
  <si>
    <t>MINISTRIA E BUJQËSISË DHE ZHVILLIMIT RURAL</t>
  </si>
  <si>
    <t>MINISTRIA E BUJQESISE DHE ZHVILLIMIT RURAL</t>
  </si>
  <si>
    <t>PLANIFIKIM MENAXHIM ADMINISTRIMI</t>
  </si>
  <si>
    <t>SIGURIA USHQIMORE DHE MBROJTJA E KONSUMATORIT</t>
  </si>
  <si>
    <t>MBESHTETJE PER PESHKIMIN</t>
  </si>
  <si>
    <t>INFRASTRUKTURA E KULLIMIT DHE UJITJES</t>
  </si>
  <si>
    <t>ZHVILLIMI RURAL</t>
  </si>
  <si>
    <t>KESHILLIMI DHE INFORMACIONI BUJQESOR</t>
  </si>
  <si>
    <t>MENAXHIMI I QENDRUESHEM I TOKES BUJQESORE</t>
  </si>
  <si>
    <t xml:space="preserve">Zbatimi i  programit të qeverisë në fushën e bujqësisë dhe zhvillimit rural, i ndërthurur me sektorë të tjerë si turizmi, infrastruktura dhe shërbimet,  për nxitjen e prodhimit bujqësor dhe blegtoral, nëpërmjet uljes së kostos dhe rritjes së konkurueshmërisë, menaxhimit të qëndrueshëm të tokës dhe të ujitjes, kullimit e mbrojtjes nga përmbytja,  përmirësimin e sigurisë ushqimore në funksion të mbrojtjes së konsumatorit. 
</t>
  </si>
  <si>
    <t>AGRON   VATA</t>
  </si>
  <si>
    <t>PBA 2020 - 2022</t>
  </si>
  <si>
    <t>ENEA  HOTI</t>
  </si>
  <si>
    <t>Buxheti 2020-2022</t>
  </si>
  <si>
    <t>Emërtimi i Programit Buxhetor</t>
  </si>
  <si>
    <t>Programi Buxhetor Afatmesëm</t>
  </si>
  <si>
    <t>2020-2022</t>
  </si>
  <si>
    <t>Përmirësimi i strukturës funksionale për një menaxhim sa më efektiv të burimeve njerëzore, krijimi i një stafi permanent dhe sa më të qëndrueshëm, si dhe aplikimi i proçeseve transparente të konkurimit në përputhje me parimet e barazisë gjinore, motivimi për ngritjen në detyrë sipas rezultateve të punës, rritja e luftës kundër korrupsionit si- një element shumë i rëndësishëm për ecjen përpara në perputhje me standartet e BE-së.</t>
  </si>
  <si>
    <t>Qëllimet e Politikës së Programit</t>
  </si>
  <si>
    <t>Realizimi i politikave në sektorin e bujqësisë dhe zhvillimit rural në përputhje me standartet evropiane</t>
  </si>
  <si>
    <t>Treguesit e Performancës në nivel Qëllimi</t>
  </si>
  <si>
    <t>Parashikimi</t>
  </si>
  <si>
    <t>Gra të përfaqësuara në nivele drejtuese;</t>
  </si>
  <si>
    <t>Standarde të politikave të fushës së ministrisë të hartuara kundrejt totalit të planifikuar në planin e akteve;</t>
  </si>
  <si>
    <t>% e punonjësve të trajnuar kundrejt totalit të punonjësve të programit;</t>
  </si>
  <si>
    <t>Raporti  Gra ndaj totalit të punonjësve të programit</t>
  </si>
  <si>
    <t>Raporti Burra ndaj totalit të punonjësve të programit</t>
  </si>
  <si>
    <t>Standarde te politikave te fushes se MBZHR te miratuara kundrejt totalit te programuar në strategjitë kombëtare, sektoriale dhe ndërsektoriale</t>
  </si>
  <si>
    <t>% e Rekomandimeve të zbatuara të auditimeve të kryera kundrejt totalit të rekomandimeve</t>
  </si>
  <si>
    <t>Objektivi 1 i Politikës së Programit</t>
  </si>
  <si>
    <t>Rritja dhe zhvillimi i kapaciteteve planifikuese dhe menaxhuese, nëpërmjet programeve trajnuese dhe zhvilluese në respekt të parimit të barazisë gjinore</t>
  </si>
  <si>
    <t>Treguesit e Performancës për Objektivin 1</t>
  </si>
  <si>
    <t>Personel burra të rekrutuar rishtazi (%)</t>
  </si>
  <si>
    <t>Personel gra të rekrutuara rishtazi (%)</t>
  </si>
  <si>
    <t>Personel burra të trajnuar (%)</t>
  </si>
  <si>
    <t>Personel gra të trajnuara (%)</t>
  </si>
  <si>
    <t>Raste Diskriminimi të konstatuara dhe raportuara</t>
  </si>
  <si>
    <t>Numri i tualeteve në institucion për gra dhe burra te ndara</t>
  </si>
  <si>
    <t>Produktet për Objektivin 1</t>
  </si>
  <si>
    <t xml:space="preserve">Shpenzimet Korrente* </t>
  </si>
  <si>
    <t>Produkti 1</t>
  </si>
  <si>
    <t xml:space="preserve">Akte ligjore dhe nënligjore të miratuara </t>
  </si>
  <si>
    <t>90501AA</t>
  </si>
  <si>
    <t>Përshkrimi i Produktit:</t>
  </si>
  <si>
    <t xml:space="preserve">Puna e stafit të ministrisë për hartimin e akteve ligjore dhe nënligjore </t>
  </si>
  <si>
    <t>Njësia Matëse</t>
  </si>
  <si>
    <t>numër punonjësish</t>
  </si>
  <si>
    <t>Sasia</t>
  </si>
  <si>
    <t>Kosto totale (në mijë lekë)</t>
  </si>
  <si>
    <t>Kosto për njësi (në mijë lekë)</t>
  </si>
  <si>
    <t xml:space="preserve">Ndryshimi në % i Sasisë  </t>
  </si>
  <si>
    <t>…</t>
  </si>
  <si>
    <t xml:space="preserve">Ndryshimi në % i kostos totale  </t>
  </si>
  <si>
    <t>Ndryshimi në % i kostos për njësi</t>
  </si>
  <si>
    <r>
      <t xml:space="preserve">Detajimi i Kostos Totale të </t>
    </r>
    <r>
      <rPr>
        <b/>
        <sz val="8"/>
        <color rgb="FFFF0000"/>
        <rFont val="Garamond"/>
        <family val="1"/>
      </rPr>
      <t>Produktit 1</t>
    </r>
    <r>
      <rPr>
        <b/>
        <sz val="8"/>
        <color theme="1"/>
        <rFont val="Garamond"/>
        <family val="1"/>
      </rPr>
      <t xml:space="preserve"> sipas Artikujve Ekonomikë</t>
    </r>
  </si>
  <si>
    <t xml:space="preserve">600. Pagat </t>
  </si>
  <si>
    <t>Kapitulli 01</t>
  </si>
  <si>
    <t>Kapitulli 05</t>
  </si>
  <si>
    <t>601. Sigurimet Shoqërore dhe Shendetësore</t>
  </si>
  <si>
    <t xml:space="preserve">602. Mallrat dhe shërbimet </t>
  </si>
  <si>
    <t xml:space="preserve">603. Subvencionet </t>
  </si>
  <si>
    <t>604. Transferta të brendshme</t>
  </si>
  <si>
    <t>605. Transferta të jashtme</t>
  </si>
  <si>
    <t xml:space="preserve">606. Transferta për familjet dhe individët </t>
  </si>
  <si>
    <t>Kosto totale e produktit 1</t>
  </si>
  <si>
    <t>Kontroll</t>
  </si>
  <si>
    <t>Produkti 2</t>
  </si>
  <si>
    <t xml:space="preserve">Institucion  në mirëfunksion </t>
  </si>
  <si>
    <t>90501AB</t>
  </si>
  <si>
    <t>Kapacitetete menaxhuese dhe implementuese në Institucion  dhe mirëfunksionale për hartimin dhe monitorimin e politikave</t>
  </si>
  <si>
    <t>numër</t>
  </si>
  <si>
    <r>
      <t>Detajimi i Kostos Totale të</t>
    </r>
    <r>
      <rPr>
        <b/>
        <sz val="8"/>
        <color rgb="FFFF0000"/>
        <rFont val="Garamond"/>
        <family val="1"/>
      </rPr>
      <t xml:space="preserve"> Produktit 2 </t>
    </r>
    <r>
      <rPr>
        <b/>
        <sz val="8"/>
        <color theme="1"/>
        <rFont val="Garamond"/>
        <family val="1"/>
      </rPr>
      <t>sipas Artikujve Ekonomikë</t>
    </r>
  </si>
  <si>
    <t>Kosto totale e produktit 2</t>
  </si>
  <si>
    <t>Produkti 3</t>
  </si>
  <si>
    <t>Personel i trajnuar</t>
  </si>
  <si>
    <t>90501AC</t>
  </si>
  <si>
    <t>Aftësi në rritje të stafit përmes trajnimeve të ndryshme të nevojshme</t>
  </si>
  <si>
    <t>Numri i personelit të trajnuar</t>
  </si>
  <si>
    <r>
      <t>Detajimi i Kostos Totale të</t>
    </r>
    <r>
      <rPr>
        <b/>
        <sz val="8"/>
        <color rgb="FFFF0000"/>
        <rFont val="Garamond"/>
        <family val="1"/>
      </rPr>
      <t xml:space="preserve"> Produktit 3 </t>
    </r>
    <r>
      <rPr>
        <b/>
        <sz val="8"/>
        <color theme="1"/>
        <rFont val="Garamond"/>
        <family val="1"/>
      </rPr>
      <t>sipas Artikujve Ekonomikë</t>
    </r>
  </si>
  <si>
    <t>Kosto totale e produktit 3</t>
  </si>
  <si>
    <t>Produkti 4</t>
  </si>
  <si>
    <t>Pagesë për kuotat ndërkombëtare të realizuara</t>
  </si>
  <si>
    <t>90501AD</t>
  </si>
  <si>
    <t>Detyrim i Ministrise se Bujqesise dhe Zhvillimit Rural per kuota anëtarësimi në organizma ndërkombëtare</t>
  </si>
  <si>
    <t>Numri i kuotave</t>
  </si>
  <si>
    <r>
      <t>Detajimi i Kostos Totale të</t>
    </r>
    <r>
      <rPr>
        <b/>
        <sz val="8"/>
        <color rgb="FFFF0000"/>
        <rFont val="Garamond"/>
        <family val="1"/>
      </rPr>
      <t xml:space="preserve"> Produktit 4 </t>
    </r>
    <r>
      <rPr>
        <b/>
        <sz val="8"/>
        <color theme="1"/>
        <rFont val="Garamond"/>
        <family val="1"/>
      </rPr>
      <t>sipas Artikujve Ekonomikë</t>
    </r>
  </si>
  <si>
    <t>Kosto totale e produktit 4</t>
  </si>
  <si>
    <t>Objektivi 2 i Politikës së Programit</t>
  </si>
  <si>
    <t>Auditimi i institucioneve në varësi të MBZHR-së mbështetur në praktikat më të mira ndërkombëtare</t>
  </si>
  <si>
    <t>Treguesit e Performancës për Objektivin 2</t>
  </si>
  <si>
    <t xml:space="preserve"> % e institucioneve të audituara në formë të plotë apo me plane tematike</t>
  </si>
  <si>
    <t>% e auditimeve të suksesshme në raport me totalin e auditimeve të kryera</t>
  </si>
  <si>
    <t>% e rasteve të korrupsionit ndaj totalit të auditimeve</t>
  </si>
  <si>
    <t>% e masave të marra për rastet e korrupsionit ndaj totalit të shkeljeve të konstatuara</t>
  </si>
  <si>
    <t>Produktet për Objektivin 2</t>
  </si>
  <si>
    <t>Institucione të audituara</t>
  </si>
  <si>
    <t>90501AE</t>
  </si>
  <si>
    <t>Auditimi i institucioneve në varësi të MBZHR-së</t>
  </si>
  <si>
    <t>numër institucionesh</t>
  </si>
  <si>
    <t>Shpenzimet Kapitale***</t>
  </si>
  <si>
    <t>Kategoria 1: Shpenzimet Administrative Kapitale</t>
  </si>
  <si>
    <t>Kodi i Projektit të Investimeve****</t>
  </si>
  <si>
    <t xml:space="preserve">Produkti 1 </t>
  </si>
  <si>
    <t>Blerje pajisje Kompjuterike per Aparatin e MBZHR</t>
  </si>
  <si>
    <t>Kodi i Projektit sipas listës së investimeve</t>
  </si>
  <si>
    <t>18AI901</t>
  </si>
  <si>
    <t>Blerje pajisje elektronike për aparatin e MBZHR për realizimin e detyrave funksionale të punonjësve të institucionit</t>
  </si>
  <si>
    <t>copë</t>
  </si>
  <si>
    <r>
      <t xml:space="preserve">Detajimi i Kostos Totale të </t>
    </r>
    <r>
      <rPr>
        <b/>
        <sz val="8"/>
        <color rgb="FFFF0000"/>
        <rFont val="Garamond"/>
        <family val="1"/>
      </rPr>
      <t xml:space="preserve">Produktit 1 </t>
    </r>
    <r>
      <rPr>
        <b/>
        <sz val="8"/>
        <color theme="1"/>
        <rFont val="Garamond"/>
        <family val="1"/>
      </rPr>
      <t>sipas Artikujve Ekonomikë</t>
    </r>
  </si>
  <si>
    <t xml:space="preserve">230. Aktive të patrupëzuara </t>
  </si>
  <si>
    <t>Kapitull 02</t>
  </si>
  <si>
    <t>Kapitulli 03</t>
  </si>
  <si>
    <t>Kapitulli 04</t>
  </si>
  <si>
    <t xml:space="preserve">231. Aktive të trupëzuara </t>
  </si>
  <si>
    <t>Rikonstruksion Ambjente te MBZHR-se</t>
  </si>
  <si>
    <t>Rikonstruksion e mirëmbajtje kapitale për ambientet e aparatit e MBZHR-së për realizimin e detyrave funksionale të punonjësve të institucionit</t>
  </si>
  <si>
    <r>
      <t xml:space="preserve">Detajimi i Kostos Totale të </t>
    </r>
    <r>
      <rPr>
        <b/>
        <sz val="8"/>
        <color rgb="FFFF0000"/>
        <rFont val="Garamond"/>
        <family val="1"/>
      </rPr>
      <t xml:space="preserve">Produktit 2 </t>
    </r>
    <r>
      <rPr>
        <b/>
        <sz val="8"/>
        <color theme="1"/>
        <rFont val="Garamond"/>
        <family val="1"/>
      </rPr>
      <t>sipas Artikujve Ekonomikë</t>
    </r>
  </si>
  <si>
    <t xml:space="preserve">Produkti 3 </t>
  </si>
  <si>
    <t>Pajisje zyrash  për Aparatin e MBZHR</t>
  </si>
  <si>
    <t>Blerje pajisje zyrash  për aparatin e MBZHR për realizimin e detyrave funksionale të punonjësve të institucionit</t>
  </si>
  <si>
    <t>copë/ sete</t>
  </si>
  <si>
    <r>
      <t xml:space="preserve">Detajimi i Kostos Totale të </t>
    </r>
    <r>
      <rPr>
        <b/>
        <sz val="8"/>
        <color rgb="FFFF0000"/>
        <rFont val="Garamond"/>
        <family val="1"/>
      </rPr>
      <t xml:space="preserve">Produktit 3 </t>
    </r>
    <r>
      <rPr>
        <b/>
        <sz val="8"/>
        <color theme="1"/>
        <rFont val="Garamond"/>
        <family val="1"/>
      </rPr>
      <t>sipas Artikujve Ekonomikë</t>
    </r>
  </si>
  <si>
    <t>Totali i shpenzimeve të Programit sipas produkteve*****</t>
  </si>
  <si>
    <t>Totali i shpenzimeve të Programit sipas artikujve*****</t>
  </si>
  <si>
    <t>Kapitull 05</t>
  </si>
  <si>
    <t>230. Aktivet e patrupëzuara</t>
  </si>
  <si>
    <t>Kapitulli 02</t>
  </si>
  <si>
    <t>231. Aktivet e trupëzuara</t>
  </si>
  <si>
    <t>Drejtuesi i Ekipit të Menaxhimit të Programit</t>
  </si>
  <si>
    <t>Ardian Maçi</t>
  </si>
  <si>
    <t>Enea Hoti</t>
  </si>
  <si>
    <t>Bledar Çuçi</t>
  </si>
  <si>
    <t>Nënshkrimi</t>
  </si>
  <si>
    <t xml:space="preserve">FORMAT 2: FORMATI STANDARD I PËRGATITJES SË KËRKESAVE BUXHETORE PBA 2020-2022       
</t>
  </si>
  <si>
    <t xml:space="preserve">FORMAT 2: FORMATI STANDARD I PËRGATITJES SË KËRKESAVE BUXHETORE PBA 2020-2022 </t>
  </si>
  <si>
    <t>Menaxhimi i infrastruktures së kullimit dhe ujitjes</t>
  </si>
  <si>
    <t>Rritja e prodhimit bujqësor nëpërmjet plotesimit të vazhdueshëm të nevojave të fermerëve për ujë, për ujitje, sigurimin e kullimit   dhe zvogëlimin e rrezikut nga përmbytjet.</t>
  </si>
  <si>
    <t>Rritja e peshës se prodhimit bujqësor ndaj PBB</t>
  </si>
  <si>
    <t>trend rritës</t>
  </si>
  <si>
    <t>% e fermerëve që përfitojnë nga permiresimi i infrastruktures ujitëse dhe kulluese ndaj totalit të fermërëve ne siperfaqen potencialisht te ujitshme</t>
  </si>
  <si>
    <t>Ofrimi i shërbimeve të qëndrueshme dhe të besueshme të ujitjes, nëpërmjet rehabilitimit dhe përmirësimit/mirëmbajtjes  të sistemeve kryesore ujitëse</t>
  </si>
  <si>
    <t>Përqindja e sipërfaqes ujitëse ku fermerët kanë akses për ujë për ujitje, kundrejt sipërfaqes potencialisht të ujitshme (360 000 ha)</t>
  </si>
  <si>
    <t>Rritja vjetore e sipërfaqes ujitëse me infrastrukturë kryesore të përmirësuar/mirëmbajtur ( si proces ciklik vjetor ne ha)</t>
  </si>
  <si>
    <t xml:space="preserve">Sipërfaqe ujitëse me rrjetin kryesorë ujitës të mirëmbajtur </t>
  </si>
  <si>
    <t>Mundësohet pastrimi nga bimësia dhe depozitimi i dherave, me ekskavator, të rrjetit të kanaleve kryesorë ujitës  si dhe kryeht riparimi i veprave të artit për furnizim më të mirë me ujë të rrjetit të kanaleve sekondarë që administrohen nga bashkitë</t>
  </si>
  <si>
    <t>ha (hektare)</t>
  </si>
  <si>
    <t>Detajimi i Kostos Totale të Produktit 1 sipas Artikujve Ekonomikë</t>
  </si>
  <si>
    <t>Kategoria 1: Shpenzimet Administrative Kapitale (nuk ka)</t>
  </si>
  <si>
    <t>Shpenzimet Kapitale</t>
  </si>
  <si>
    <t>Kategoria 2: Shpenzimet për projekte investimesh</t>
  </si>
  <si>
    <t>Përmirësimi i Infrastrukturës Kryesore të Ujitjes</t>
  </si>
  <si>
    <t>Kanali Ujites Rragam, Shkoder</t>
  </si>
  <si>
    <t>Kodi i Projektit sipas listes se investimeve</t>
  </si>
  <si>
    <t>M051526</t>
  </si>
  <si>
    <t xml:space="preserve">Permireson ujitjen e tokave bujqesore ne zonen e Shkodres dhe Malesise se Madhe nga rritja e kapacitetit transportues i ujit, nepermjet rikonstruksionit te kanalit me veshje me beton dhe rikonstruksioni i te gjithe veprave te artit.  </t>
  </si>
  <si>
    <t>Kanali Ujites Ndroq-Callik</t>
  </si>
  <si>
    <t>18AJ802</t>
  </si>
  <si>
    <t>Mundeson ujitjen ne rreth 2000 ha (ne fazen  e pare), nepermjet rikonstruksionit te vepres se marrjes ne lumin Erzen (ne Ndroq), kryesisht portat dhe mekanizmat e komandimit te tyre si dhe rikonstruksioni i nje pjese te kanalit kryesore (veshje me beton dhe vepra arti)</t>
  </si>
  <si>
    <t>Detajimi i Kostos Totale të Produktit 2 sipas Artikujve Ekonomikë</t>
  </si>
  <si>
    <t>Kosto totale e produkti 2</t>
  </si>
  <si>
    <t>GJU 1, Dropull Poshtem Rezervuari  Dofti (Rez. Lume + Stp.p)</t>
  </si>
  <si>
    <t>Detajimi i Kostos Totale të Produktit 3 sipas Artikujve Ekonomikë</t>
  </si>
  <si>
    <t>Kosto totale e produkti 3</t>
  </si>
  <si>
    <t>Kanali Ujites Postribe</t>
  </si>
  <si>
    <t>Mundeson ujitjen ne rreth 700 ha , nepermjet rikonstruksionit te kanalit kryesore dhe veprave te artit ne bashkine Shkoder si dhe kryen funksionin e mbushjes se rezervuarit te Shtodrit</t>
  </si>
  <si>
    <t>Detajimi i Kostos Totale të Produktit 4 sipas Artikujve Ekonomikë</t>
  </si>
  <si>
    <t>Kosto totale e produkti 4</t>
  </si>
  <si>
    <t>Produkti 5</t>
  </si>
  <si>
    <t>Objekte te ujitjes te vitit 2021 - 2022</t>
  </si>
  <si>
    <t>Mundesojne permiresimin e ujitjes  nepermjet rehabilitimit/rikonstruksionit te kanaleve kryesore dhe veprave te artit</t>
  </si>
  <si>
    <t>Përmirësimi i infrastrukturës ujitese, mbrojtjes nga permbytja dhe sigurise se digave ne administrim te Bashkive dhe MBZHR (me fondin 1 miliarde leke/vit, ne Programin e Ujitjes dhe Kullimit)</t>
  </si>
  <si>
    <t>dige</t>
  </si>
  <si>
    <t>Detajimi i Kostos Totale të Produktit 5 sipas Artikujve Ekonomikë</t>
  </si>
  <si>
    <t>Kosto totale e produkti 5</t>
  </si>
  <si>
    <t>Produkti 6</t>
  </si>
  <si>
    <t>Detajimi i Kostos Totale të Produktit 6 sipas Artikujve Ekonomikë</t>
  </si>
  <si>
    <t>Kosto totale e produkti 6</t>
  </si>
  <si>
    <t>Produkti 7</t>
  </si>
  <si>
    <t>Detajimi i Kostos Totale të Produktit 7 sipas Artikujve Ekonomikë</t>
  </si>
  <si>
    <t>Kosto totale e produkti 7</t>
  </si>
  <si>
    <t>Produkti 8</t>
  </si>
  <si>
    <t>Detajimi i Kostos Totale të Produktit 8 sipas Artikujve Ekonomikë</t>
  </si>
  <si>
    <t>Kosto totale e produkti 8</t>
  </si>
  <si>
    <t>Produkti 9</t>
  </si>
  <si>
    <t>km</t>
  </si>
  <si>
    <t>Detajimi i Kostos Totale të Produktit 9 sipas Artikujve Ekonomikë</t>
  </si>
  <si>
    <t>Kosto totale e produkti 9</t>
  </si>
  <si>
    <t>Produkti 10</t>
  </si>
  <si>
    <t>Detajimi i Kostos Totale të Produktit 10 sipas Artikujve Ekonomikë</t>
  </si>
  <si>
    <t>Produkti 11</t>
  </si>
  <si>
    <t>Detajimi i Kostos Totale të Produktit 11 sipas Artikujve Ekonomikë</t>
  </si>
  <si>
    <t>Produkti 12</t>
  </si>
  <si>
    <t>Detajimi i Kostos Totale të Produktit 12 sipas Artikujve Ekonomikë</t>
  </si>
  <si>
    <t>Produkti 13</t>
  </si>
  <si>
    <t>Detajimi i Kostos Totale të Produktit 13 sipas Artikujve Ekonomikë</t>
  </si>
  <si>
    <t>Produkti 14</t>
  </si>
  <si>
    <t>Produkti 42</t>
  </si>
  <si>
    <t>Objekte te infrastruktures se ujitjes, mbrojtjes nga permbytja dhe diga te MBZHR dhe Bashkive per vitet 2020-2021-2022</t>
  </si>
  <si>
    <t>ha (hektare) / km / diga (per tu percaktuar me VKM perkatese per objektet qe financohen ne vitin 2020, 2021 dhe 2022)</t>
  </si>
  <si>
    <t>Detajimi i Kostos Totale të Produktit 42 sipas Artikujve Ekonomikë</t>
  </si>
  <si>
    <t>Kosto totale e produkti 42</t>
  </si>
  <si>
    <t>Rehabilitimi i Infrastrukturës së Ujitjes-Projekti i Burimeve Ujore dhe Ujitjes (financuar nga Banka Boterore)</t>
  </si>
  <si>
    <t>Rehabilitimi i Skemave Ujitese Krutje dhe Terbuf ne Lushnje, Kurjan-Strum ne Roskovec, Koshnice ne Devoll dhe me shtesen e financimit, perkatesisht skemat Tregtan 1 dhe Tregtan2 ne Has, Sllanica ne Uren Vajgurore,  Leminot ne Maliq, Dega Lushnje dhe Dega Çukas ne Leshnje-Divjake, Janjar ne Konispol dhe Deget e Krutjes V1 dhe V2 ne Divjake</t>
  </si>
  <si>
    <t>KM05016</t>
  </si>
  <si>
    <t xml:space="preserve">Permiresimi i ujitjes nepermjet rehabilitimit te plote te infrastruktures ujitese (rrjetit te kanaleve kryesore, veprave te artit, stacioneve te pompimit etj)  </t>
  </si>
  <si>
    <t>TVSH dhe KL per Projekti i Burimeve Ujore dhe Ujitjes (financuar nga Banka Boterore)</t>
  </si>
  <si>
    <t>M051029</t>
  </si>
  <si>
    <t>Krijimi i kuadrit strategjik për të menaxhuar në mënyrë të integruar burimet e ujit në nivel kombëtar dhe në basenet e Lumenjve Drin-Buna dhe Seman (financuar nga Granti SIDA)</t>
  </si>
  <si>
    <t>Administrimi i ujerave/ Grant i Burimeve ujore dhe ujitjes/ Granti suedez SIDA</t>
  </si>
  <si>
    <t>GM05048</t>
  </si>
  <si>
    <t xml:space="preserve">Parashtron krijimin e kuadrit strategjik për të menaxhuar në mënyrë të integruar burimet e ujit në nivel kombëtar dhe në basenet e Lumenjve Drin-Buna dhe Seman, nëpërmjet: (a) përgatitjes së strategjisë Kombëtare MIBU; (b) përgatitjen e dy planeve të rëna dakord RBM për basenet e Drini-Buna dhe Semani; dhe, (c) krijimin e një baze të dhënash për Burimet e Ujit; </t>
  </si>
  <si>
    <t>Numer/planesh</t>
  </si>
  <si>
    <t>TVSH per Grant te Burimeve ujore (financuar nga SIDA/grant</t>
  </si>
  <si>
    <t>M051289</t>
  </si>
  <si>
    <t xml:space="preserve">Mbeshtetje me TVSH e grantit per projektin </t>
  </si>
  <si>
    <t>Ofrimi i shërbimeve të qëndrueshme dhe të besueshme të kullimit, nëpërmjet rehabilitimit dhe mirëmbajtjes ciklike të sistemeve kryesore kulluese me gravitet dhe ngritje mekanike (hidrovore)</t>
  </si>
  <si>
    <t>Përqindja e sipërfaqes kulluese, që i kryhet procesi ciklik normal i pastrimit të rrjetit kryesorë kullues (1 herë në 5-6 vjet) , kundrejt sipërfaqes potencialisht të kullueshme (280 000 ha)</t>
  </si>
  <si>
    <t>Përqindja e hidrovoreve të rehabilituara/ndërtuara/rikonstruktuar, kundrejt totalit të nevojshëm (14 hidrovorë)</t>
  </si>
  <si>
    <t xml:space="preserve">Shpenzimet Korrente </t>
  </si>
  <si>
    <t xml:space="preserve">Sipërfaqe kulluese me rrjetin kryesorë kullues të pastruar </t>
  </si>
  <si>
    <t>Mundësohet pastrimi nga bimesia dhe depozitimi i dherave, me ekskavator, të rrjetit të kanaleve kryesorë si dhe kryhet riparimi i veprave të artit, për kthimin e tyre në kushtet e projektit fillestarë, duke ndikuar në mirfunksionimin e rrjetit dytesorë dhe tercial kullues, që shkarkojnë ujërat kullues në këto kanale kryesorë.</t>
  </si>
  <si>
    <t>Kosto totale e produktit sipas artikujve ekonomikë</t>
  </si>
  <si>
    <r>
      <rPr>
        <b/>
        <sz val="8"/>
        <rFont val="Garamond"/>
        <family val="1"/>
      </rPr>
      <t>Produkti 2</t>
    </r>
    <r>
      <rPr>
        <sz val="8"/>
        <rFont val="Garamond"/>
        <family val="1"/>
      </rPr>
      <t xml:space="preserve"> </t>
    </r>
  </si>
  <si>
    <t xml:space="preserve">Sipërfaqe kulluese, që i mundësohet kullimi me ngritje mekanike me hidrovorë </t>
  </si>
  <si>
    <t xml:space="preserve">Mundësohet largimi i ujerave kullues për tokat ulta, që nuk kullojnë me gravitet, nëpërmjet garantimit të funksionimit të sigurtë  të 27 stacioneve të pompimit të kullimit (hidrovore), që largojnë rreth 390m3 ujë/sekondë </t>
  </si>
  <si>
    <t>Operimi i Infrastruktures se Ujitjes dhe Kullimit</t>
  </si>
  <si>
    <t xml:space="preserve">Paga e punonjesve te 4 Drejtorive te Ujitjes dhe te Kullimit Durres, Fier, Korçe dhe Lezhe, kryesisht per operimim e makinerise se rende dhe 27 hidrovoreve si dhe inpektimet teknike te infrastruktures. </t>
  </si>
  <si>
    <t>punonjes</t>
  </si>
  <si>
    <t>Mbikqyrje e infrastruktures se ujitjes, kullimit dhe mbrojtjes nga permbytja (Aktiviteti i Drejtorive te Ujitjes dhe te Kullimit)</t>
  </si>
  <si>
    <t>Shpenzime operative te funksionimit te aktivitetit te drejtorive te ujitjes dhe te kullimit</t>
  </si>
  <si>
    <t>Drejtori te Ujitjes dhe te Kullimit</t>
  </si>
  <si>
    <t>Përmirësimit teknik të hidrovoreve</t>
  </si>
  <si>
    <t>Rehabilitimi i hidrovorit te Çukes ne Sarande</t>
  </si>
  <si>
    <t xml:space="preserve">hidrovore </t>
  </si>
  <si>
    <t xml:space="preserve">Kosto totale e projektit </t>
  </si>
  <si>
    <t>Rehabilitimi i hidrovoreve ne vitet 2021-2022</t>
  </si>
  <si>
    <t xml:space="preserve">Mundësohet rikonstruksioni i ndërtesave dhe rinovimi i paisjeve elektromekanike (lektropompa, panele elektrike të komandimit, paisje të pastrimit të zgarave etj), pasi këto hidrovore janë në përdorim mbi 30 vjet, pa ju nënshtruar rikonstruksioneve të plota. Ky proces garanton një punë të sigurt, dhe mundëson rivendosjen e kapacitetit të largimit të ujit sipas projektit fillestarë, duke përmiresuar dukshëm kullimin për rreth 550 ha. </t>
  </si>
  <si>
    <t>Objektivi 3 i Politikës së Programit</t>
  </si>
  <si>
    <t xml:space="preserve">Permiresimi i strukturave të mbrojtjes lumore dhe detare. </t>
  </si>
  <si>
    <t>Vepra të mbrojtjes nga përmbytja të rehabilituara/ndërtuara (argjinatura gjatësore dhe penele terthorë), kundrejt totalit të nevojshëm (300 km)</t>
  </si>
  <si>
    <t>Permiresimi I mbrojtjes nga permbytja</t>
  </si>
  <si>
    <t xml:space="preserve">Thellimi i lumit Devoll 500m poshte regullatorit Maliq </t>
  </si>
  <si>
    <t>18AK301</t>
  </si>
  <si>
    <t xml:space="preserve">Nepermjet procesit te germimit realizohet thellimi dhe zgjerimit i shtratit te lumit Devoll, qe mundeson rritjen e aftesise larguese te ujerave dhe permiresimin e treguesve te kullimit te tokes bujqesore (torfike qe ka pesuar ulje) te fushes se maliqit.  </t>
  </si>
  <si>
    <t xml:space="preserve">Mbrojtje nga lumi Vjose Zona Selenice,Vlore </t>
  </si>
  <si>
    <t>18AK302</t>
  </si>
  <si>
    <t xml:space="preserve">Nepermjet ndertimimit te argjinaturave gjatesore dhe peneleve terthore (me gure, gabion dhe veshje betoni) mundesohet mbrojtja nga errozini dhe permbytja nga lumi Vjose i tokave bujqesore dhe zonave te banuara ne Selenice </t>
  </si>
  <si>
    <t xml:space="preserve">Mbrojtja nga Lumi Kalasa,Sarande </t>
  </si>
  <si>
    <t>18AK303</t>
  </si>
  <si>
    <t xml:space="preserve">Nepermjet ndertimimit te argjinaturave gjatesore dhe peneleve terthore (me gure, gabion dhe veshje betoni) mundesohet mbrojtja nga errozini dhe permbytja nga lumi Kalases  i tokave bujqesore (zona e staneve Bajkaj, dhe zona e Pularise Shijan) </t>
  </si>
  <si>
    <t xml:space="preserve">Kosto totale e produktit </t>
  </si>
  <si>
    <t xml:space="preserve">Produkti 4 </t>
  </si>
  <si>
    <t>Argjinatura e Lumit Shkumbin (vetem argjinatura)</t>
  </si>
  <si>
    <t>18AK304</t>
  </si>
  <si>
    <t xml:space="preserve">Nepermjet procesit te skarifikimit, mbushjes dhe mbilartesimit rritet qendrueshmeria e trupit te argjinatures qe mbron nga permbytja nga lumi Shkumbin tokat bujqesore dhe zonat e banuara, kryesisht ne zonen e Divjakes. </t>
  </si>
  <si>
    <t xml:space="preserve">Produkti 5 </t>
  </si>
  <si>
    <t xml:space="preserve">Mbrojtja ne Lumin Vjosa, krahu i djathte Ferras, Fier </t>
  </si>
  <si>
    <t>18AK305</t>
  </si>
  <si>
    <t>Nepermjet rehabilitimit te argjinatures gjatesore dhe ndertimit te peneleve terthore (me gure, gabion dhe veshje betoni) mundesohet mbrojtja nga errozini dhe permbytja nga lumi Vjosa  i tokave bujqesore te fshatrave  Qarr, Martine dhe Bishan</t>
  </si>
  <si>
    <t xml:space="preserve">Mbrojtje nga permbytjetja nga lumi Osum ne Tapi </t>
  </si>
  <si>
    <t>18AK306</t>
  </si>
  <si>
    <t>Nepermjet rehabilitimit te argjinatures gjatesore dhe ndertimit te peneleve terthore (me gure, gabion dhe veshje betoni) mundesohet mbrojtja nga errozini dhe permbytja nga lumi Osum  i tokave bujqesore dhe zonave te banuara ne Tapi, si dhe mbrohet stacioni i ujit te pishem.</t>
  </si>
  <si>
    <t>Rehabilitim i argjinatures se lumit Buna, Pentar-Luarez,Shkoder</t>
  </si>
  <si>
    <t>18AK307</t>
  </si>
  <si>
    <t>Nepermjet rehabilitimit te argjinatures gjatesore (prerje e bimesise, skarifikim, mbingritje veshje me gure e betoni) mundesohet rritja e qendrueshmerise se argjinatures gjatesore qe mbron nga permbytja e lumit Buna  tokat bujqesore dhe zonat e banuara ne Njesine Administrative Dajç, bashkia Shkoder</t>
  </si>
  <si>
    <t>Mbrojtje nga lumi Devoll, Ura Zemblak+Diga</t>
  </si>
  <si>
    <t>18AK308</t>
  </si>
  <si>
    <t>Nepermjet rehabilitimit te argjinatures gjatesore (prerje e bimesise, skarifikim, mbingritje veshje me gure e betoni) mundesohet rritja e qendrueshmerise se argjinatures gjatesore te lumit Devoll si dhe rikonstruktohet diga e Zemblakut duke mundesuar nje komandim te sigurte te nivelit te ujit ne kete dige. Kostoja e 2019 perfshin edhe rehabilitimin e diges</t>
  </si>
  <si>
    <t>Pastrim i Perroit te Draçit (Faza II)</t>
  </si>
  <si>
    <t>M051493</t>
  </si>
  <si>
    <t xml:space="preserve">Nepermjet procesit te germimit realizohet thellimi dhe zgjerimit i shtratit te perroit te Draçit, qe mundeson rritjen e aftesise larguese te ujerave dhe shmangien e permbytjeve te fushes se Kavajes dhe zonave turistike </t>
  </si>
  <si>
    <t>Argjinature mborjtese nga Lumi Drin i Zi, Brezhdan (Loti 2)</t>
  </si>
  <si>
    <t>18AK309</t>
  </si>
  <si>
    <t>Nepermjet rehabilitimit te argjinatures gjatesore dhe ndertimit te peneleve terthore (me gure, gabion dhe veshje betoni) mundesohet mbrojtja nga errozini dhe permbytja nga lumi Drin i Zi  i tokave bujqesore dhe zonave te banuara ne fshatin Brezhdan, Diber</t>
  </si>
  <si>
    <t>Kosto totale e produktit 10</t>
  </si>
  <si>
    <t>Mbrojtje nga lumi Drin i Zi, Zalli i Sines, Lot 2</t>
  </si>
  <si>
    <t>Nepermjet rehabilitimit te argjinatures gjatesore dhe ndertimit te peneleve terthore (me gure, gabion dhe veshje betoni) mundesohet mbrojtja nga errozini dhe permbytja nga lumi Drin i Zi  i tokave bujqesore dhe zonen Zalli I Sines, Diber</t>
  </si>
  <si>
    <t>Kosto totale e produktit 11</t>
  </si>
  <si>
    <t>Kosto totale e produktit 12</t>
  </si>
  <si>
    <t>Mbrojtje nga permbytjet nga lumi Osum ne Starove, Berat</t>
  </si>
  <si>
    <t>Nepermjet rehabilitimit te argjinatures gjatesore dhe ndertimit te peneleve terthore (me gure, gabion dhe veshje betoni) mundesohet mbrojtja nga errozini dhe permbytja nga lumi Osum I tokave bujqesore ne zonen e Staroves</t>
  </si>
  <si>
    <t>Kosto totale e produktit 13</t>
  </si>
  <si>
    <t>Objekte te mbrojtjes nga permbytja per vitet  2021 - 2022</t>
  </si>
  <si>
    <t>Mundesohet rritja e sigurise se mbrojtjes nga permbytja nepermjet rehabilitimit/ndertimit te argjinaturave mbrojtese</t>
  </si>
  <si>
    <t>Studim e Projektim</t>
  </si>
  <si>
    <t>Projekte zbatimi per objektet e infrastruktures se ujitjes, kullimit dhe mbrojtjes nga permbytja</t>
  </si>
  <si>
    <t>Pregatiten projektet e detajuara per objektet qe do te financohen ne vitin pasardhes si dhe behet azhornimi I projekteve egzistuese te pafinancuara</t>
  </si>
  <si>
    <t>set</t>
  </si>
  <si>
    <t>Irfan Tarelli</t>
  </si>
  <si>
    <t>Përmirësimi i politikave kombëtare për ujitjen, kullimin dhe mbrojtjen nga përmbytja, në përshtatje me ndryshimet klimaterike, duke kordinuar ndërtimin, rehabilitimin dhe mirëmbajtjen e sistemit të ujitjes, kullimit dhe mbrojtjes nga përmbytja si dhe reformimin e menaxhimit të ketyre sistemeve, nëpërmjet transferimit të një pjese të përgjegjësive të ujitjes dhe kullimit nga MBZHR tek  Bashkitë/ Organizatat e Përdoruesve të Ujit, për të siguruar qëndrueshmërinë e ketyre sistemeve, reduktimin e presionit në financat publike, rritjen e përgjegjësise dhe përmirësimit të kthimit të kostove, me ndikim  në rritjen e produktivitetit bujqësor kombëtar.</t>
  </si>
  <si>
    <t>FORMATI STANDARD I PËRGATITJES SË KËRKESAVE BUXHETORE PBA 2020-2022</t>
  </si>
  <si>
    <t xml:space="preserve">Këshillimi dhe Informacioni Bujqësor </t>
  </si>
  <si>
    <t>Përmirësimi i njohurive të fermerëve dhe agrobizneseve duke ofruar asistencë teknike falas me qëllim rritjen e prodhimit</t>
  </si>
  <si>
    <t>Pesha specifike e prodhimit bujqësor në PBB</t>
  </si>
  <si>
    <t>Fermerë që aplikojnë paketa dhe karta teknologjike të ofruara nga ekstensioni, kundrejt numrit total të fermerëve të asistuar</t>
  </si>
  <si>
    <t>Numri i fermërëve që marrin informacion nga strukturat e ekstensionit</t>
  </si>
  <si>
    <t>Rritja e numrit të fermerëve të asistuar nga ekstensioni për aplikimet në skemat kombëtare dhe IPARD</t>
  </si>
  <si>
    <t>Rritja e numrit të grave fermere të informuara përmes strukturave të Shërbimit Këshillimor publik</t>
  </si>
  <si>
    <t>Rritja e të ardhurave nga bazat eksperimentale prodhuese të 5 QTTB-ve</t>
  </si>
  <si>
    <t xml:space="preserve">Ofrimi për fermerët i kartave dhe paketave teknologjike me elementë të përmirësuar dhe rekomandime të dala nga studimet e kryera nga QTTB-të. </t>
  </si>
  <si>
    <t>Numri i kartave teknologjike të ofruara për fermerët</t>
  </si>
  <si>
    <t>Paketat dhe kartat teknologjike të prodhuara nga 5 QTTB që ju vihen në dispozicion fermerëve dhe agrobizneseve dhe aplikohen prej tyre</t>
  </si>
  <si>
    <t>90506AA</t>
  </si>
  <si>
    <t>Nga 5 QTTB kryhen studime, testime dhe rigjenerime të cilat përmes paketave dhe kartave teknologjike ju vihen në dispozicion fermerëve dhe agrobizneseve dhe aplikohen prej tyre.</t>
  </si>
  <si>
    <t>Nr fermerësh</t>
  </si>
  <si>
    <r>
      <t xml:space="preserve">Detajimi i Kostos Totale të </t>
    </r>
    <r>
      <rPr>
        <b/>
        <sz val="11"/>
        <color indexed="10"/>
        <rFont val="Garamond"/>
        <family val="1"/>
      </rPr>
      <t>Produktit 1</t>
    </r>
    <r>
      <rPr>
        <b/>
        <sz val="11"/>
        <color indexed="8"/>
        <rFont val="Garamond"/>
        <family val="1"/>
      </rPr>
      <t xml:space="preserve"> sipas Artikujve Ekonomikë</t>
    </r>
  </si>
  <si>
    <t>Qendra të Transferimit të Teknologjive Bujqësore funksionale</t>
  </si>
  <si>
    <t>90506AB</t>
  </si>
  <si>
    <t>Qendrat e Transferimit të Teknologjive Bujqësore për ushtrimin e funksioneve të tyre duhet të realizojnë shpenzime për realizimin e programeve vjetore dhe mirëmbatjen e vet insitucioneve</t>
  </si>
  <si>
    <t>Nr punonjësish</t>
  </si>
  <si>
    <r>
      <t>Detajimi i Kostos Totale të</t>
    </r>
    <r>
      <rPr>
        <b/>
        <sz val="11"/>
        <color indexed="10"/>
        <rFont val="Garamond"/>
        <family val="1"/>
      </rPr>
      <t xml:space="preserve"> Produktit 2 </t>
    </r>
    <r>
      <rPr>
        <b/>
        <sz val="11"/>
        <color indexed="8"/>
        <rFont val="Garamond"/>
        <family val="1"/>
      </rPr>
      <t>sipas Artikujve Ekonomikë</t>
    </r>
  </si>
  <si>
    <t>Gra të informuara dhe trajnuara nga shërbimi këshillimor publik</t>
  </si>
  <si>
    <t>90506AC</t>
  </si>
  <si>
    <t>QTTB-të në bashkëpunim me AREB ofrojnë trajnime specifike për gratë fermerë në kuadrin e zbutjes së pabarazisë gjinore</t>
  </si>
  <si>
    <r>
      <t>Detajimi i Kostos Totale të</t>
    </r>
    <r>
      <rPr>
        <b/>
        <sz val="11"/>
        <color indexed="10"/>
        <rFont val="Garamond"/>
        <family val="1"/>
      </rPr>
      <t xml:space="preserve"> Produktit 3 </t>
    </r>
    <r>
      <rPr>
        <b/>
        <sz val="11"/>
        <color indexed="8"/>
        <rFont val="Garamond"/>
        <family val="1"/>
      </rPr>
      <t>sipas Artikujve Ekonomikë</t>
    </r>
  </si>
  <si>
    <t>Fermerë të asistuar nga Agjensitë Rajonale të Ekstensionit Bujqësor për aplikimet në skemat kombëtare dhe IPARD</t>
  </si>
  <si>
    <t>90506AD</t>
  </si>
  <si>
    <t>Strukturat e Agjensive Rajonale të Ekstensionit Bujqësor informojnë fermerët dhe agrobizneset dhe i asistojnë ata për plotësimin e aplikimeve në skemat mbështetëse dhe ato të IPARD</t>
  </si>
  <si>
    <r>
      <t>Detajimi i Kostos Totale të</t>
    </r>
    <r>
      <rPr>
        <b/>
        <sz val="11"/>
        <color indexed="10"/>
        <rFont val="Garamond"/>
        <family val="1"/>
      </rPr>
      <t xml:space="preserve"> Produktit 4 </t>
    </r>
    <r>
      <rPr>
        <b/>
        <sz val="11"/>
        <color indexed="8"/>
        <rFont val="Garamond"/>
        <family val="1"/>
      </rPr>
      <t>sipas Artikujve Ekonomikë</t>
    </r>
  </si>
  <si>
    <t>Fermerë të informuar dhe asistuar nga strukturat e ekstensionit</t>
  </si>
  <si>
    <t>90506AE</t>
  </si>
  <si>
    <t xml:space="preserve">Agjensitë Rajonale të Ekstensionit Bujqësor nëpërmjet aktiviteteve të planifikuara vjetore asistojnë dhe informojnë fermerët </t>
  </si>
  <si>
    <r>
      <t>Detajimi i Kostos Totale të</t>
    </r>
    <r>
      <rPr>
        <b/>
        <sz val="11"/>
        <color indexed="10"/>
        <rFont val="Garamond"/>
        <family val="1"/>
      </rPr>
      <t xml:space="preserve"> Produktit 5</t>
    </r>
  </si>
  <si>
    <t>Kosto totale e produktit 5</t>
  </si>
  <si>
    <t>Kodi i Projektit të Investimeve</t>
  </si>
  <si>
    <t xml:space="preserve">Blerje pajisje, sisteme dhe makineri </t>
  </si>
  <si>
    <t xml:space="preserve">Pajisje kompjuterike të blera nga QTTB </t>
  </si>
  <si>
    <t>Për realizimin e detyrave funksionale është e nevojshme pajisja e stafit me pajisje kompjuterike</t>
  </si>
  <si>
    <t>cope</t>
  </si>
  <si>
    <t>Blerje pajisjesh kompjuterike, ndërtime dhe rikonstruksione.</t>
  </si>
  <si>
    <t xml:space="preserve">Studime dhe projektime të realizuara </t>
  </si>
  <si>
    <t xml:space="preserve">Për ndërtimin e magazinës për ruajtjen e produkteve në bazën eksperimentale të QTTB Lushnjë nevojitet një studim dhe realizmin i një detyre projektimi  </t>
  </si>
  <si>
    <r>
      <t xml:space="preserve">Detajimi i Kostos Totale të </t>
    </r>
    <r>
      <rPr>
        <b/>
        <sz val="11"/>
        <color indexed="10"/>
        <rFont val="Garamond"/>
        <family val="1"/>
      </rPr>
      <t xml:space="preserve">Produktit 1 </t>
    </r>
    <r>
      <rPr>
        <b/>
        <sz val="11"/>
        <color indexed="8"/>
        <rFont val="Garamond"/>
        <family val="1"/>
      </rPr>
      <t>sipas Artikujve Ekonomikë</t>
    </r>
  </si>
  <si>
    <t>18AL505</t>
  </si>
  <si>
    <t xml:space="preserve">Për rikonstruksionin e Hangarit të Mekanikës Bujqësore në QTTB Korçë i nevojitet një studim dhe realizimi i një detyre projektimi  </t>
  </si>
  <si>
    <r>
      <t xml:space="preserve">Detajimi i Kostos Totale të </t>
    </r>
    <r>
      <rPr>
        <b/>
        <sz val="11"/>
        <color indexed="10"/>
        <rFont val="Garamond"/>
        <family val="1"/>
      </rPr>
      <t xml:space="preserve">Produktit 2 </t>
    </r>
    <r>
      <rPr>
        <b/>
        <sz val="11"/>
        <color indexed="8"/>
        <rFont val="Garamond"/>
        <family val="1"/>
      </rPr>
      <t>sipas Artikujve Ekonomikë</t>
    </r>
  </si>
  <si>
    <t>Magazinë me sandwich për ruajtjen e prodhimit në QTTB Lushnje e ndërtuar</t>
  </si>
  <si>
    <t>Ky objekt ndihmon në manipulimin e prodhimit dhe siguron prodhimin e farës së gjeneracioneve të larta</t>
  </si>
  <si>
    <t>m2</t>
  </si>
  <si>
    <r>
      <t xml:space="preserve">Detajimi i Kostos Totale të </t>
    </r>
    <r>
      <rPr>
        <b/>
        <sz val="11"/>
        <color indexed="10"/>
        <rFont val="Garamond"/>
        <family val="1"/>
      </rPr>
      <t xml:space="preserve">Produktit 3 </t>
    </r>
    <r>
      <rPr>
        <b/>
        <sz val="11"/>
        <color indexed="8"/>
        <rFont val="Garamond"/>
        <family val="1"/>
      </rPr>
      <t>sipas Artikujve Ekonomikë</t>
    </r>
  </si>
  <si>
    <t>Rrethim ambjenti në QTTB Korçë</t>
  </si>
  <si>
    <t>QTTB Korçë  ka  një perimetër rreth 600 ml  dhe brenda këtij territori përfshihen zyra, laboratorë, magazina, hangarë të mjeteve bujqësore ambjente pune të bazës eksperimentale e prodhuese  si dhe pemtorja mëmë e sektorit të kërkimeve. Kjo ndodhet larg qendrës së banuar dhe në teren të hapur nga të gjitha anët e si i tillë ky ambjent është i rrezikuar nga elementë keqbërës, zjarre, përkeqësim të kushteve sanitare etj. Për këtë arsye është i domosdoshëm rrethim i këtij amjenti që siguron mbrojtjen e këtyre objekteve si pasuri e institucionit, kushtet për realizimin e transferimit të teknologjive bujqësore në të gjithë vendin, kushtet higjeno sanitare etj</t>
  </si>
  <si>
    <t>ml</t>
  </si>
  <si>
    <r>
      <t xml:space="preserve">Detajimi i Kostos Totale të </t>
    </r>
    <r>
      <rPr>
        <b/>
        <sz val="11"/>
        <color indexed="10"/>
        <rFont val="Garamond"/>
        <family val="1"/>
      </rPr>
      <t xml:space="preserve">Produktit 4 </t>
    </r>
    <r>
      <rPr>
        <b/>
        <sz val="11"/>
        <color indexed="8"/>
        <rFont val="Garamond"/>
        <family val="1"/>
      </rPr>
      <t>sipas Artikujve Ekonomikë</t>
    </r>
  </si>
  <si>
    <t>Sisitemi ujitës në QTTB Vlorë i instaluar ( faza 2)</t>
  </si>
  <si>
    <t>18AL504</t>
  </si>
  <si>
    <t>Ky sistem realizon furnizimin me ujë të bazës prodhuese në QTTB Vlorë duke ndikuar në realizimin e prodhimeve të saj.</t>
  </si>
  <si>
    <r>
      <t xml:space="preserve">Detajimi i Kostos Totale të </t>
    </r>
    <r>
      <rPr>
        <b/>
        <sz val="11"/>
        <color indexed="10"/>
        <rFont val="Garamond"/>
        <family val="1"/>
      </rPr>
      <t xml:space="preserve">Produktit 5 </t>
    </r>
    <r>
      <rPr>
        <b/>
        <sz val="11"/>
        <color indexed="8"/>
        <rFont val="Garamond"/>
        <family val="1"/>
      </rPr>
      <t>sipas Artikujve Ekonomikë</t>
    </r>
  </si>
  <si>
    <t>Hangari i mekanikës bujqësore në QTTB Korçë i rikonstruktuar dhe rikostruksion ambjentesh</t>
  </si>
  <si>
    <t>Me qëllim sigurimin dhe ruajtjen e makinerive e agregateve bujqësore nga agjentet atmosferike dhe dëmtimin e tyre të QTTB Korçë nevojitet ndërtimi i një hangari</t>
  </si>
  <si>
    <r>
      <t xml:space="preserve">Detajimi i Kostos Totale të </t>
    </r>
    <r>
      <rPr>
        <b/>
        <sz val="11"/>
        <color indexed="10"/>
        <rFont val="Garamond"/>
        <family val="1"/>
      </rPr>
      <t xml:space="preserve">Produktit 6 </t>
    </r>
    <r>
      <rPr>
        <b/>
        <sz val="11"/>
        <color indexed="8"/>
        <rFont val="Garamond"/>
        <family val="1"/>
      </rPr>
      <t>sipas Artikujve Ekonomikë</t>
    </r>
  </si>
  <si>
    <t>Kosto totale e produktit 6</t>
  </si>
  <si>
    <t>Pajisje laboratorike në QTTB Lushnjë e blerë</t>
  </si>
  <si>
    <t>Për realizimin e analizave në laboratorin e QTTB Lushnjë është e nevojshme blerja e një pajisjeje laboratorike</t>
  </si>
  <si>
    <r>
      <t xml:space="preserve">Detajimi i Kostos Totale të </t>
    </r>
    <r>
      <rPr>
        <b/>
        <sz val="11"/>
        <color indexed="10"/>
        <rFont val="Garamond"/>
        <family val="1"/>
      </rPr>
      <t xml:space="preserve">Produktit 7 </t>
    </r>
    <r>
      <rPr>
        <b/>
        <sz val="11"/>
        <color indexed="8"/>
        <rFont val="Garamond"/>
        <family val="1"/>
      </rPr>
      <t>sipas Artikujve Ekonomikë</t>
    </r>
  </si>
  <si>
    <t>Kosto totale e produktit 7</t>
  </si>
  <si>
    <t>Blerje mjetesh dhe pajisjesh</t>
  </si>
  <si>
    <t xml:space="preserve">Mjelëse mekanike në QTTB Korcë e blerë </t>
  </si>
  <si>
    <t>18AL605</t>
  </si>
  <si>
    <t xml:space="preserve">Blerja e mjelëses mekanike nga QTTB Korcë është e nevojshme për mjeljen në mënyrë mekanike të qumështit </t>
  </si>
  <si>
    <r>
      <t xml:space="preserve">Detajimi i Kostos Totale të </t>
    </r>
    <r>
      <rPr>
        <b/>
        <sz val="11"/>
        <color indexed="10"/>
        <rFont val="Garamond"/>
        <family val="1"/>
      </rPr>
      <t>Produktit 8</t>
    </r>
    <r>
      <rPr>
        <b/>
        <sz val="11"/>
        <color indexed="8"/>
        <rFont val="Garamond"/>
        <family val="1"/>
      </rPr>
      <t xml:space="preserve"> sipas Artikujve Ekonomikë</t>
    </r>
  </si>
  <si>
    <t>Kosto totale e produktit 8</t>
  </si>
  <si>
    <t xml:space="preserve">Pajisje kompjuterike te AREB-ve te blera </t>
  </si>
  <si>
    <t>Për realizimin e detyrave funksionale, Agjensive Rajonale të Ekstensionit Bujqësor ju nevojitet pajisja me kompjutera (tableta)</t>
  </si>
  <si>
    <r>
      <t xml:space="preserve">Detajimi i Kostos Totale të </t>
    </r>
    <r>
      <rPr>
        <b/>
        <sz val="11"/>
        <color indexed="10"/>
        <rFont val="Garamond"/>
        <family val="1"/>
      </rPr>
      <t xml:space="preserve">Produktit 9 </t>
    </r>
    <r>
      <rPr>
        <b/>
        <sz val="11"/>
        <color indexed="8"/>
        <rFont val="Garamond"/>
        <family val="1"/>
      </rPr>
      <t>sipas Artikujve Ekonomikë</t>
    </r>
  </si>
  <si>
    <t>Kosto totale e produktit 9</t>
  </si>
  <si>
    <t xml:space="preserve">Pajisje laboratorike për QTTB Fushë Krujë  </t>
  </si>
  <si>
    <t xml:space="preserve">Pajisja e laboratorit me aparatura të kohës është domosdoshmëri për zbatimin dhe ndjekjen e  projekteve dhe kryerjen e shërbimeve me cilësi ndaj klienteve. </t>
  </si>
  <si>
    <r>
      <t xml:space="preserve">Detajimi i Kostos Totale të </t>
    </r>
    <r>
      <rPr>
        <b/>
        <sz val="11"/>
        <color indexed="10"/>
        <rFont val="Garamond"/>
        <family val="1"/>
      </rPr>
      <t>Produktit 10</t>
    </r>
    <r>
      <rPr>
        <b/>
        <sz val="11"/>
        <color indexed="8"/>
        <rFont val="Garamond"/>
        <family val="1"/>
      </rPr>
      <t xml:space="preserve"> sipas Artikujve Ekonomikë</t>
    </r>
  </si>
  <si>
    <t>Agregatë bujqësore në QTTB Vlorë të blera</t>
  </si>
  <si>
    <t>Për funksionimin dhe përmirësimin e punës në bazën prodhuese në QTTB Vlorë del e nevojshme pajisja me agregatë bujqësor</t>
  </si>
  <si>
    <r>
      <t xml:space="preserve">Detajimi i Kostos Totale të </t>
    </r>
    <r>
      <rPr>
        <b/>
        <sz val="11"/>
        <color indexed="10"/>
        <rFont val="Garamond"/>
        <family val="1"/>
      </rPr>
      <t>Produktit 11</t>
    </r>
    <r>
      <rPr>
        <b/>
        <sz val="11"/>
        <color indexed="8"/>
        <rFont val="Garamond"/>
        <family val="1"/>
      </rPr>
      <t xml:space="preserve"> sipas Artikujve Ekonomikë</t>
    </r>
  </si>
  <si>
    <t>Pajisje laboratorike për QTTB Shkodër të blera</t>
  </si>
  <si>
    <t>Këto pajisje janë të nevojshme për kryerjen e analizave të misrit dhe bimëve medicinale si 2 prioritetet e kësaj QTTB</t>
  </si>
  <si>
    <r>
      <t xml:space="preserve">Detajimi i Kostos Totale të </t>
    </r>
    <r>
      <rPr>
        <b/>
        <sz val="11"/>
        <color indexed="10"/>
        <rFont val="Garamond"/>
        <family val="1"/>
      </rPr>
      <t>Produktit 12</t>
    </r>
    <r>
      <rPr>
        <b/>
        <sz val="11"/>
        <color indexed="8"/>
        <rFont val="Garamond"/>
        <family val="1"/>
      </rPr>
      <t xml:space="preserve"> sipas Artikujve Ekonomikë</t>
    </r>
  </si>
  <si>
    <t>Pjerin Shoshi</t>
  </si>
  <si>
    <t>EMP</t>
  </si>
  <si>
    <t>Adela Baboçi</t>
  </si>
  <si>
    <t>Jetika Spahiu</t>
  </si>
  <si>
    <t>Festim Shytaj</t>
  </si>
  <si>
    <t>Albana Meta</t>
  </si>
  <si>
    <t>Menaxhim i Qëndrueshëm i Tokës Bujqësore</t>
  </si>
  <si>
    <t>Krijimi i një sistemi modern  informacioni mbi tokën  bujqësore si një instrument efektiv në realizimin e politikës për një administrim të qëndrueshëm të tokës bujqësore, përdorimit, mbrojtjes, konsolidimit dhe zhvillimin e tregut të saj.</t>
  </si>
  <si>
    <t xml:space="preserve">Administrimi i qëndrueshëm i tokës bujqësore nëpërmjet përmirësimit të vazhdueshëm të sistemit të informacionit dhe funksionimit të një kadastre toke të shumëllojshme. </t>
  </si>
  <si>
    <t>Sipërfaqja e tokës së dixhitalizuar në %</t>
  </si>
  <si>
    <t xml:space="preserve">Krijimi i sistemit të informacionit për tokën (LIS) dhe integrimi në GIS  </t>
  </si>
  <si>
    <t>Trend rrites</t>
  </si>
  <si>
    <t>Sipërfaqe toke bujqësore në (ha), e integruar në Sistemin e Informacionit Gjeografik (GIS)</t>
  </si>
  <si>
    <t xml:space="preserve">Sistemi i informacionit mbi tokën LIS i plotësuar dhe integrimi i saj në GIS </t>
  </si>
  <si>
    <t xml:space="preserve">Ky produkt do të kontribuojë në kërkesat që ka qeveria për; mbledhjen, përpunimin, organizimin, përmirësimin e vazhdueshëm të të dhënave; në ndërtimin e principeve të drejta për menaxhimin e qëndueshëm të burimeve tokësore, proçesin e monitorimit të politikave, strategjive si dhe në ndërtimin e politikave të zhvillimit të sektorit të bujqësisë, lidhur ngushtë këto dhe me mbrojtjen e tokës bujqësore. </t>
  </si>
  <si>
    <t>Koordinatori i GMS/ Nëpunësi Autorizues</t>
  </si>
  <si>
    <t>Garantimi i sigurisë ushqimore, shëndetit dhe mirëqenies së kafshëve, dhe shëndetit të bimëve përmes adoptimit të standardeve përkatëse të BE në kuadrin normativ vendas, zhvillimit të kapaciteteve administrative dhe infrastrukturës fizike të nevojshme për zbatimin e këtij kuadri normativ si dhe forcimit të kontrollit zyrtar si element i rëndësishëm i sistemit të sigurisë ushqimore, për të garantuar jetën dhe shëndetin e konsumatorit, shëndetin dhe mirëqënien e kafshëve dhe shëndetin e bimëve, si dhe lehtësimi i rritjes së eksportit.</t>
  </si>
  <si>
    <t xml:space="preserve">Fuqizimi i sistemit të kontrollit dhe inspektimit, duke përfshirë të gjithë zinxhirin ushqimor nga ferma në tavolinë. </t>
  </si>
  <si>
    <t xml:space="preserve"> </t>
  </si>
  <si>
    <t>Numri i jokonformiteteve të konstatuara</t>
  </si>
  <si>
    <t>Numri i operatorëve që aplikojnë sistemin HACCAP</t>
  </si>
  <si>
    <t>Numri i rasteve të sëmundshmërisë së njerëzve nga kafshët</t>
  </si>
  <si>
    <t>Rritja e munrit të certifikatave të unifikuara për eksport</t>
  </si>
  <si>
    <t>Kontrolli dhe monitorimi i sëmundjeve infektive dhe zoonotike në kafshët e gjalla (ISUV dhe Agjencitë Rajonale të Shërbimit Veterinar dhe Mbrojtjes së Bimëve)</t>
  </si>
  <si>
    <t>Kafshë të prekura nga Bruceloza</t>
  </si>
  <si>
    <t>Kafshë të prekura nga plasja</t>
  </si>
  <si>
    <t>Kafshë të prekura nga turbekulozi</t>
  </si>
  <si>
    <t>Kafshë të prekura nga LSD</t>
  </si>
  <si>
    <t>Kafshë të vaksinuara, të gjurmuara</t>
  </si>
  <si>
    <t>90502AA</t>
  </si>
  <si>
    <t>Vaksinimi  është një proces në zbatim të strategjisë së miratuar dhe kryhet me vaksinë të blerë që mbulohet nga buxheti i MBZHR (Agjencitë Rajonale të Shërbimit Veterinar dhe mbrojtjes së Bimëve).</t>
  </si>
  <si>
    <t>Numër vaksinash</t>
  </si>
  <si>
    <r>
      <t xml:space="preserve">Detajimi i Kostos Totale të </t>
    </r>
    <r>
      <rPr>
        <b/>
        <sz val="8"/>
        <color rgb="FFFF0000"/>
        <rFont val="Times New Roman"/>
        <family val="1"/>
        <charset val="238"/>
      </rPr>
      <t>Produktit 1</t>
    </r>
    <r>
      <rPr>
        <b/>
        <sz val="8"/>
        <color theme="1"/>
        <rFont val="Times New Roman"/>
        <family val="1"/>
        <charset val="238"/>
      </rPr>
      <t xml:space="preserve"> sipas Artikujve Ekonomikë</t>
    </r>
  </si>
  <si>
    <t>Kafshë të shëndetshme dhe të kontrolluara</t>
  </si>
  <si>
    <t>90502AB</t>
  </si>
  <si>
    <t>Zbaton politikat e shëndetit dhe mirëqenies së kafshëve të gjalla, si dhe programet e parandalimit, kontrollit, eliminimit deri në çrrënjosjen e sëmundjeve infektive në kafshë, sipas përcaktimeve të legjislacionit veterinar (realizohet nga Agjencitë Rajonale të Shërbimit Veterinar dhe mbrojtjes së Bimëve)</t>
  </si>
  <si>
    <t>Numër kontrollesh</t>
  </si>
  <si>
    <r>
      <t>Detajimi i Kostos Totale të</t>
    </r>
    <r>
      <rPr>
        <b/>
        <sz val="8"/>
        <color rgb="FFFF0000"/>
        <rFont val="Times New Roman"/>
        <family val="1"/>
        <charset val="238"/>
      </rPr>
      <t xml:space="preserve"> Produktit 2 </t>
    </r>
    <r>
      <rPr>
        <b/>
        <sz val="8"/>
        <color theme="1"/>
        <rFont val="Times New Roman"/>
        <family val="1"/>
        <charset val="238"/>
      </rPr>
      <t>sipas Artikujve Ekonomikë</t>
    </r>
  </si>
  <si>
    <t>Matrikuj për kafshët e gjalla të blerë</t>
  </si>
  <si>
    <t>90502AC</t>
  </si>
  <si>
    <t>Për vitin 2020 do të realizohet një fushatë masive për matrikullimin e kafshëve të gjalla, gjedhë dhe të imta. Blerja e matrikujve do të mbulohet nga buxheti i shtetit dhe do të bëhet falas</t>
  </si>
  <si>
    <t>Numër matrikujsh</t>
  </si>
  <si>
    <r>
      <t>Detajimi i Kostos Totale të</t>
    </r>
    <r>
      <rPr>
        <b/>
        <sz val="8"/>
        <color rgb="FFFF0000"/>
        <rFont val="Times New Roman"/>
        <family val="1"/>
        <charset val="238"/>
      </rPr>
      <t xml:space="preserve"> Produktit 3 </t>
    </r>
    <r>
      <rPr>
        <b/>
        <sz val="8"/>
        <color theme="1"/>
        <rFont val="Times New Roman"/>
        <family val="1"/>
        <charset val="238"/>
      </rPr>
      <t>sipas Artikujve Ekonomikë</t>
    </r>
  </si>
  <si>
    <t>Analiza të kryera  në kuadër të monitorimeve të programeve të miratuara nga Ministria e Bujqësisë dhe Zhvillimit Rural (realizuar nga ISUV).</t>
  </si>
  <si>
    <t>90502AD</t>
  </si>
  <si>
    <t>Për të rritur mundësinë e eksportit të produkteve shtazore dhe të kafshëve të gjalla, në vendet e BE, hartohen programe kombëtare të monitorimit të mbetjeve, si një detyrim përballë vendeve të BE. Këto programe mbështeten nga buxheti i MBZHR.</t>
  </si>
  <si>
    <t>Numër analizash të kryera nga Instituti i Sigurisë Ushqimore dhe Veterinarisë (ISUV).</t>
  </si>
  <si>
    <r>
      <t>Detajimi i Kostos Totale të</t>
    </r>
    <r>
      <rPr>
        <b/>
        <sz val="8"/>
        <color rgb="FFFF0000"/>
        <rFont val="Times New Roman"/>
        <family val="1"/>
        <charset val="238"/>
      </rPr>
      <t xml:space="preserve"> Produktit 4 </t>
    </r>
    <r>
      <rPr>
        <b/>
        <sz val="8"/>
        <color theme="1"/>
        <rFont val="Times New Roman"/>
        <family val="1"/>
        <charset val="238"/>
      </rPr>
      <t>sipas Artikujve Ekonomikë</t>
    </r>
  </si>
  <si>
    <t>Emergjenca veterinare dhe emergjenca për sigurinë ushqimore</t>
  </si>
  <si>
    <t>90502AE</t>
  </si>
  <si>
    <t>Në aparat mbahet gjithmonë një zë i cili përdoret për emergjencat veterinare dhe emergjencat për sigurinë ushqimore. Ky zë përdoret në rastet e shpërthimit të sëmundjeve ose epidemive të cilat janë të pa parashikueshme.</t>
  </si>
  <si>
    <t>Numër kafshësh të dëmshpërblyera</t>
  </si>
  <si>
    <r>
      <t>Detajimi i Kostos Totale të</t>
    </r>
    <r>
      <rPr>
        <b/>
        <sz val="8"/>
        <color rgb="FFFF0000"/>
        <rFont val="Times New Roman"/>
        <family val="1"/>
        <charset val="238"/>
      </rPr>
      <t xml:space="preserve"> Produktit 5 </t>
    </r>
    <r>
      <rPr>
        <b/>
        <sz val="8"/>
        <color theme="1"/>
        <rFont val="Times New Roman"/>
        <family val="1"/>
        <charset val="238"/>
      </rPr>
      <t>sipas Artikujve Ekonomikë</t>
    </r>
  </si>
  <si>
    <t>90502AF</t>
  </si>
  <si>
    <t>Në fund të vitin 2019 është parashikuar të miratohet ligji për ndryshime në  ligjin veterinar te sherbimit veterinar. Me miratimin e ligjit, në vitin 2020 të gjitha komunat do të punësojnë nga një veteriner zyrtar me qëllim që të rritet kontrolli dhe fusha e mbulimit të vendit me mjekë veterinerë.</t>
  </si>
  <si>
    <t>Numër veterinerësh</t>
  </si>
  <si>
    <r>
      <t>Detajimi i Kostos Totale të</t>
    </r>
    <r>
      <rPr>
        <b/>
        <sz val="8"/>
        <color rgb="FFFF0000"/>
        <rFont val="Times New Roman"/>
        <family val="1"/>
        <charset val="238"/>
      </rPr>
      <t xml:space="preserve"> Produktit 6 </t>
    </r>
    <r>
      <rPr>
        <b/>
        <sz val="8"/>
        <color theme="1"/>
        <rFont val="Times New Roman"/>
        <family val="1"/>
        <charset val="238"/>
      </rPr>
      <t>sipas Artikujve Ekonomikë</t>
    </r>
  </si>
  <si>
    <t>Përmirësimi i kushteve të punës për laburantët që punojnë në ISUV çdo ditë me gazra dhe sëmundje infektive të ndryshme</t>
  </si>
  <si>
    <r>
      <t xml:space="preserve">Detajimi i Kostos Totale të </t>
    </r>
    <r>
      <rPr>
        <b/>
        <sz val="8"/>
        <color rgb="FFFF0000"/>
        <rFont val="Times New Roman"/>
        <family val="1"/>
        <charset val="238"/>
      </rPr>
      <t xml:space="preserve">Produktit 1 </t>
    </r>
    <r>
      <rPr>
        <b/>
        <sz val="8"/>
        <color theme="1"/>
        <rFont val="Times New Roman"/>
        <family val="1"/>
        <charset val="238"/>
      </rPr>
      <t>sipas Artikujve Ekonomikë</t>
    </r>
  </si>
  <si>
    <t>Përmirësimi i kushteve të punës për Agjencite Rajonale te Sherbimit Veterinar dhe Mbrojtjes se Bimeve</t>
  </si>
  <si>
    <r>
      <t xml:space="preserve">Detajimi i Kostos Totale të </t>
    </r>
    <r>
      <rPr>
        <b/>
        <sz val="8"/>
        <color rgb="FFFF0000"/>
        <rFont val="Times New Roman"/>
        <family val="1"/>
        <charset val="238"/>
      </rPr>
      <t xml:space="preserve">Produktit 2 </t>
    </r>
    <r>
      <rPr>
        <b/>
        <sz val="8"/>
        <color theme="1"/>
        <rFont val="Times New Roman"/>
        <family val="1"/>
        <charset val="238"/>
      </rPr>
      <t>sipas Artikujve Ekonomikë</t>
    </r>
  </si>
  <si>
    <t>Përmirësimi i mbrojtjes së konsumatorit, për luftimin e sëmundjeve zoonotike, faza II (Projekti PAZA)</t>
  </si>
  <si>
    <t xml:space="preserve">Projekti i BE, IPA 2012 për sëmundjet zoonotike (projekti PAZA) </t>
  </si>
  <si>
    <t>GM05036</t>
  </si>
  <si>
    <t>Vaksinimi  është një proces në zbatim të strategjisë së miratuar dhe kryhet me vaksina të blera. Procesi mbulohet nga grandi i donatorit BE dhe bashkëfinancimi i Qeverisë Shqiptare nëpërmjet buxhetit të MBZHR si TVSH dhe kosto lokale. (vaksinimi realizohet nga Agjencitë Rajonale të Shërbimit Veterinar dhe mbrojtjes së Bimëve).</t>
  </si>
  <si>
    <t>Kafshë të vaksinuara</t>
  </si>
  <si>
    <r>
      <t xml:space="preserve">Detajimi i Kostos Totale të </t>
    </r>
    <r>
      <rPr>
        <b/>
        <sz val="8"/>
        <color rgb="FFFF0000"/>
        <rFont val="Times New Roman"/>
        <family val="1"/>
        <charset val="238"/>
      </rPr>
      <t xml:space="preserve">Produktit 3 </t>
    </r>
    <r>
      <rPr>
        <b/>
        <sz val="8"/>
        <color theme="1"/>
        <rFont val="Times New Roman"/>
        <family val="1"/>
        <charset val="238"/>
      </rPr>
      <t>sipas Artikujve Ekonomikë</t>
    </r>
  </si>
  <si>
    <t>Projekjt i BE - IPA 2013 për Pajisje  laboratorike (ISUV dhe Drejtoritë Rajonale të AKU)</t>
  </si>
  <si>
    <t>GM05037</t>
  </si>
  <si>
    <t>Për të realizuar mundësinë e eksportit të produkteve shtazore dhe të kafshëve të gjalla, në vendet e BE, hartohen programe kombëtare të monitorimit të mbetjeve, si një detyrim përballë vendeve të BE. Këto programe mbështeten nga buxheti i MBZHR.</t>
  </si>
  <si>
    <t>Pajisje laboratorike të blera</t>
  </si>
  <si>
    <r>
      <t xml:space="preserve">Detajimi i Kostos Totale të </t>
    </r>
    <r>
      <rPr>
        <b/>
        <sz val="8"/>
        <color rgb="FFFF0000"/>
        <rFont val="Times New Roman"/>
        <family val="1"/>
        <charset val="238"/>
      </rPr>
      <t xml:space="preserve">Produktit 4 </t>
    </r>
    <r>
      <rPr>
        <b/>
        <sz val="8"/>
        <color theme="1"/>
        <rFont val="Times New Roman"/>
        <family val="1"/>
        <charset val="238"/>
      </rPr>
      <t>sipas Artikujve Ekonomikë</t>
    </r>
  </si>
  <si>
    <t>Forcimi i kontrollit të ushqimit, rritja e garancinë së konsumatorit për cilësinë, sigurinë dhe standartin.</t>
  </si>
  <si>
    <t>Numër gjobash të vendosura nga inspektimet në terren</t>
  </si>
  <si>
    <t>Numër biznesesh të mbyllura për mosplotesimin e kushteve të sigurisë ushqimore</t>
  </si>
  <si>
    <t>Numri i rasteve të produkteve ushqimore të asgjesuara</t>
  </si>
  <si>
    <t>Numri i ngarkesave të kthyera në PIK</t>
  </si>
  <si>
    <t>90502AG</t>
  </si>
  <si>
    <t>AKU zgjeron gjithnjë e më shumë aktivitet e saj. Në punën e tij si institucion totalisht buxhetor ka nevojë për shpenzime nga buxheti i shtetit.</t>
  </si>
  <si>
    <t>Numër inspektimesh</t>
  </si>
  <si>
    <t>90502AH</t>
  </si>
  <si>
    <t>Mbrojtja e bimëve të kultivuara apo spontane nga parazitët, në ambjentet e mbrojtura dhe në fushë të hapur. Kontrolli i të cilave parashikohet të mbështetet me buxhetin e MBZHR.</t>
  </si>
  <si>
    <t>Sipërfaqe në (ha) e trajtuar</t>
  </si>
  <si>
    <t>Autoriteti Kombëtar i Ushqimit zgjeron gjithnjë e më shumë aktivitet e saj. Në punën e tij si institucion totalisht buxhetor ka nevojë për investime nga buxheti i shtetit.</t>
  </si>
  <si>
    <t>Dokumenti Sektorial për Sigurinë Ushqimore dhe Veterinarinë (IPA II)</t>
  </si>
  <si>
    <t>Financim i huaj dhe bashkëfinancim për Dokumenti Sektorial për Sigurinë Ushqimore dhe Veterinarinë IPA II</t>
  </si>
  <si>
    <t>GM05054</t>
  </si>
  <si>
    <t>Përafrimi i standardeve aktuale me ato të BE, të sigurisë së produkteve ushqimore, të shëndetit dhe mirëqenies së kafshëve, të mbrojtjes së bimëve, me qëllim zbatimin e legjislacionit.</t>
  </si>
  <si>
    <t>Numër dokumenti</t>
  </si>
  <si>
    <t>Kontrolli dhe çrrënjosja e sëmundjes së tërbimit III (IPA 2017)</t>
  </si>
  <si>
    <t xml:space="preserve">Ne lidhje me projektin e crrenjosjes se terbimit parashikohen te zhvillohen 3 fushata vaksinimi ku ne cdo fushate do te shperndahen 560,000 vaksina ne gjithe vendin. </t>
  </si>
  <si>
    <t>Numër vaksinimesh</t>
  </si>
  <si>
    <t>Monitorimi për vaksinimin e sëmundjes së tërbimit III (IPA 2017)</t>
  </si>
  <si>
    <t>Fushatat e vaksinimit do te monitorohen permes kontrates se sherbimit “Monitorimi per vaksinimin e semundjes se terbimit – III”. Monitorimi pas vaksinimit do të konsistojë në mbledhjen e të paktën 324 dhelprave</t>
  </si>
  <si>
    <t>Numër monitorimesh</t>
  </si>
  <si>
    <t>Mbështetje për zhvillimin strukturor të sigurisë ushqimore</t>
  </si>
  <si>
    <r>
      <t xml:space="preserve">Detajimi i Kostos Totale të </t>
    </r>
    <r>
      <rPr>
        <b/>
        <sz val="8"/>
        <color rgb="FFFF0000"/>
        <rFont val="Times New Roman"/>
        <family val="1"/>
        <charset val="238"/>
      </rPr>
      <t xml:space="preserve">Produktit 5 </t>
    </r>
    <r>
      <rPr>
        <b/>
        <sz val="8"/>
        <color theme="1"/>
        <rFont val="Times New Roman"/>
        <family val="1"/>
        <charset val="238"/>
      </rPr>
      <t>sipas Artikujve Ekonomikë</t>
    </r>
  </si>
  <si>
    <t>Drejtuesi i EMP</t>
  </si>
  <si>
    <t>Numri i ambjenteve (infrastrukturë) të shtuara në institucion për persona me aftësi ndryshe</t>
  </si>
  <si>
    <t>Etleva Avdulaj</t>
  </si>
  <si>
    <t>Lindita Bajraktari</t>
  </si>
  <si>
    <t>Shtjefen Zyla</t>
  </si>
  <si>
    <t>Arjan Zeqiri</t>
  </si>
  <si>
    <t>Emri; ENEA  HOTI</t>
  </si>
  <si>
    <t>Emri;  BLEDAR ÇUÇI</t>
  </si>
  <si>
    <t>FORMAT 2: FORMATI STANDARD I PËRGATITJES SË KËRKESAVE BUXHETORE PBA 2020-2022</t>
  </si>
  <si>
    <t>Zhvillimi Rural duke mbështur prodhimin bujqësor, blegtoral, agroindustrinë dhe marketingun</t>
  </si>
  <si>
    <t xml:space="preserve">Zhvillimi i një sektori të qëndrueshëm dhe konkurrues bujqësor dhe ushqimor, për të nxitur një zhvillim ekonomik të ekuilibruar në zonat rurale, duke shtruar rrugën drejt integrimit të sektorit bujqësor dhe të agropërpunimit në BE, si një bazë për rritjen e standardeve të jetesës dhe uljes së varfërisë në zonat rurale. Përmbajtja e programit buron nga prioritetet zhvilluese të parashikuara në Strategjinë Ndërsektoriale për Zhvillimin Rural dhe Bujqësor. </t>
  </si>
  <si>
    <t>Qëllimi i politikës së Programit Buxhetor 04250 zhvillimi i sektorit të bujqësisë dhe atij rural në Shqipëri, për të përmirësuar performancën e tyre ekonomike dhe kushtet e jetesës në zonat rurale, për t'i përgatitur këta sektorë për anëtarësimin e ardhshëm në BE.</t>
  </si>
  <si>
    <t>Treguesit e Performancës në nivel Qëllimi*</t>
  </si>
  <si>
    <t>Treguesi 1. Numri i të punësuarëve në bujqësi dhe agropërpunim</t>
  </si>
  <si>
    <t>Treguesi 2. Volumi i Eksportit të produkteve bujqësore dhe të agropërpunimit, milionë lekë</t>
  </si>
  <si>
    <t xml:space="preserve">Treguesi 3. Raporti eksport - import bujqësia total </t>
  </si>
  <si>
    <t>1:3</t>
  </si>
  <si>
    <t>1:2.9</t>
  </si>
  <si>
    <t>1:2.8</t>
  </si>
  <si>
    <t>Treguesi 4. Raporti import-eksport  i produkteve bujqësore (bujqësi + blegtori)</t>
  </si>
  <si>
    <t>1:2.4</t>
  </si>
  <si>
    <t>1:2.2</t>
  </si>
  <si>
    <t>1:2.1</t>
  </si>
  <si>
    <t>Treguesi 5. Raporti import-eksport  i produkteve të agropërpunimit</t>
  </si>
  <si>
    <t>1:4.8</t>
  </si>
  <si>
    <t>1:4.6</t>
  </si>
  <si>
    <t>1:4.5</t>
  </si>
  <si>
    <t>Përmirësimi i konkurrueshmërisë së bujqësisë dhe industrisë agro-ushqimore si dhe përmirësimi i cilësisë së jetës përmes nxitjes së shumëllojshmërisë së veprimtarive ekonomike në zonat rurale</t>
  </si>
  <si>
    <t>Treguesit e Performancës për Objektivin 1**</t>
  </si>
  <si>
    <t>Numri i përfituesëve total të mbështetur nga Skemat Kombëtare</t>
  </si>
  <si>
    <t>Numri i përfitueseve (gra) të mbështetura nga Skemat Kombëtare</t>
  </si>
  <si>
    <t>Shpenzimet Korrente</t>
  </si>
  <si>
    <t>Produkti 1***</t>
  </si>
  <si>
    <t xml:space="preserve">Përfitues nga masat mbështetëse  </t>
  </si>
  <si>
    <t>Lidhet me numrin e përfituesve dhe fondet e transferuara në buxhetet e aplikantëve që shpallen fitues për të përfituar nga mbështetja për zhvillimin e bujqësisë</t>
  </si>
  <si>
    <t>Numër përfituesish</t>
  </si>
  <si>
    <r>
      <t xml:space="preserve">Detajimi i Kostos Totale të </t>
    </r>
    <r>
      <rPr>
        <b/>
        <sz val="8"/>
        <color indexed="10"/>
        <rFont val="Garamond"/>
        <family val="1"/>
      </rPr>
      <t>Produktit 1</t>
    </r>
    <r>
      <rPr>
        <b/>
        <sz val="8"/>
        <color indexed="8"/>
        <rFont val="Garamond"/>
        <family val="1"/>
      </rPr>
      <t xml:space="preserve"> sipas Artikujve Ekonomikë</t>
    </r>
  </si>
  <si>
    <t>Aktivitete promovuese të produkteve shqiptare në bujqësi, blegtori dhe agropërpunim të kryera</t>
  </si>
  <si>
    <t>Mbulimi i shpenzimeve për organizimin e aktiviteteve promovuese brenda dhe jashtë Shqipërisë në mbështetje të objektivave të ministrisë për përmirësimin e infrastrukturës së marketingut dhe nxitjen e biznesit vendas.</t>
  </si>
  <si>
    <t>Numër aktivitetesh promovuese</t>
  </si>
  <si>
    <r>
      <t>Detajimi i Kostos Totale të</t>
    </r>
    <r>
      <rPr>
        <b/>
        <sz val="8"/>
        <color indexed="10"/>
        <rFont val="Garamond"/>
        <family val="1"/>
      </rPr>
      <t xml:space="preserve"> Produktit 2 </t>
    </r>
    <r>
      <rPr>
        <b/>
        <sz val="8"/>
        <color indexed="8"/>
        <rFont val="Garamond"/>
        <family val="1"/>
      </rPr>
      <t>sipas Artikujve Ekonomikë</t>
    </r>
  </si>
  <si>
    <t>Fara dhe fidanë të analizuara, testuara dhe certifikuara</t>
  </si>
  <si>
    <r>
      <rPr>
        <b/>
        <sz val="8"/>
        <color indexed="8"/>
        <rFont val="Garamond"/>
        <family val="1"/>
      </rPr>
      <t>Enti Shtetëror i Farave dhe Fidanëve</t>
    </r>
    <r>
      <rPr>
        <sz val="8"/>
        <color indexed="8"/>
        <rFont val="Garamond"/>
        <family val="1"/>
      </rPr>
      <t xml:space="preserve"> kryen analizimin e treguesve agronomik dhe certifikimin e fara dhe fidanëve të prodhuar në vend si dhe testimin e farave dhe fidanëve të importuar për ti rregjistruar në Katalogun Kombëtar Shqiptar. Certifikimi dhe testimi i farave dhe fidanëve që hidhen në treg, shërben për të siguruar inpute cilësore për bujqësinë në tregun shqiptar. </t>
    </r>
  </si>
  <si>
    <t>Numër fidanësh frutor të certifikuar</t>
  </si>
  <si>
    <r>
      <t>Detajimi i Kostos Totale të</t>
    </r>
    <r>
      <rPr>
        <b/>
        <sz val="8"/>
        <color indexed="10"/>
        <rFont val="Garamond"/>
        <family val="1"/>
      </rPr>
      <t xml:space="preserve"> Produktit 3 </t>
    </r>
    <r>
      <rPr>
        <b/>
        <sz val="8"/>
        <color indexed="8"/>
        <rFont val="Garamond"/>
        <family val="1"/>
      </rPr>
      <t>sipas Artikujve Ekonomikë</t>
    </r>
  </si>
  <si>
    <t>Resurse gjenetike në fermë (buaj, të imëta) të ruajtura</t>
  </si>
  <si>
    <t>Ka të bëjë me ruajtjen e racave autoktone në rrezik zhdukje (speciet e buajve, bagëtive të imëta), sipas legjislacionit në fuqi si dhe grumbullimin e të dhënave zooteknike për racat kryesore të gjedhit në vend (Holshtejn dhe Xhers).</t>
  </si>
  <si>
    <t>Numër kafshësh</t>
  </si>
  <si>
    <r>
      <t>Detajimi i Kostos Totale të</t>
    </r>
    <r>
      <rPr>
        <b/>
        <sz val="8"/>
        <color indexed="10"/>
        <rFont val="Garamond"/>
        <family val="1"/>
      </rPr>
      <t xml:space="preserve"> Produktit 4 </t>
    </r>
    <r>
      <rPr>
        <b/>
        <sz val="8"/>
        <color indexed="8"/>
        <rFont val="Garamond"/>
        <family val="1"/>
      </rPr>
      <t>sipas Artikujve Ekonomikë</t>
    </r>
  </si>
  <si>
    <t>Mostra të degustuara të duhanit, për ruajtjen e shëndetit të konsumatorit</t>
  </si>
  <si>
    <r>
      <rPr>
        <b/>
        <sz val="8"/>
        <color indexed="8"/>
        <rFont val="Garamond"/>
        <family val="1"/>
      </rPr>
      <t>Shpenzime nga AKDC</t>
    </r>
    <r>
      <rPr>
        <sz val="8"/>
        <color indexed="8"/>
        <rFont val="Garamond"/>
        <family val="1"/>
      </rPr>
      <t xml:space="preserve"> për mostra të degustuara të duhanit, në drejtim të ruajtjes së shëndetit të konsumatorit</t>
    </r>
  </si>
  <si>
    <t>Numër Mostrash</t>
  </si>
  <si>
    <r>
      <t>Detajimi i Kostos Totale të</t>
    </r>
    <r>
      <rPr>
        <b/>
        <sz val="8"/>
        <color indexed="10"/>
        <rFont val="Garamond"/>
        <family val="1"/>
      </rPr>
      <t xml:space="preserve"> Produktit 5 </t>
    </r>
    <r>
      <rPr>
        <b/>
        <sz val="8"/>
        <color indexed="8"/>
        <rFont val="Garamond"/>
        <family val="1"/>
      </rPr>
      <t>sipas Artikujve Ekonomikë</t>
    </r>
  </si>
  <si>
    <t>Vrojtime statistikore për bujqësinë dhe agroindustrinë të kryera dhe të publikuara</t>
  </si>
  <si>
    <t>Shpenzime për kryerjen e vrojtimeve të bujqësisë dhe agroindustrisë për vitin kalendarik. Sektori i Statistikës në MBZHRAU në bashkëpunim me strukturat e varësisë së Ministrisë së Bujqësisë kryen vrojtime statistikore për bujqësinë dhe agroindustrinë në vend dhe publikon të dhënat zyrtare</t>
  </si>
  <si>
    <t>Numër vrojtimesh</t>
  </si>
  <si>
    <r>
      <t>Detajimi i Kostos Totale të</t>
    </r>
    <r>
      <rPr>
        <b/>
        <sz val="8"/>
        <color indexed="10"/>
        <rFont val="Garamond"/>
        <family val="1"/>
      </rPr>
      <t xml:space="preserve"> Produktit 6 </t>
    </r>
    <r>
      <rPr>
        <b/>
        <sz val="8"/>
        <color indexed="8"/>
        <rFont val="Garamond"/>
        <family val="1"/>
      </rPr>
      <t>sipas Artikujve Ekonomikë</t>
    </r>
  </si>
  <si>
    <t>Njësi vreshti dhe ullishte të rregjistruara</t>
  </si>
  <si>
    <t xml:space="preserve">Ka të bëjë me rregjistrimin e njësive shtesë të vreshtave dhe ullishtave në bazën e të dhënave për Kadastrën e vreshtarisë, verës dhe Ullirit në funksion të gjurmueshmërisë së origjinës së produktit dhe sigurisë ushqimore të konsumatorit. Aktualisht, në këtë bazë të dhënash deri në fund të vitit 2017 janë rregjistruar 43,639 njësi vreshti dhe ulliri. Për vitet në vazhdim do të shtohen çdo vit 10,000 njësi (Vreshti dhe ulliri sëbashku). </t>
  </si>
  <si>
    <t>Numër njësish vreshti dhe ulliri</t>
  </si>
  <si>
    <r>
      <t>Detajimi i Kostos Totale të</t>
    </r>
    <r>
      <rPr>
        <b/>
        <sz val="8"/>
        <color indexed="10"/>
        <rFont val="Garamond"/>
        <family val="1"/>
      </rPr>
      <t xml:space="preserve"> Produktit 7 </t>
    </r>
    <r>
      <rPr>
        <b/>
        <sz val="8"/>
        <color indexed="8"/>
        <rFont val="Garamond"/>
        <family val="1"/>
      </rPr>
      <t>sipas Artikujve Ekonomikë</t>
    </r>
  </si>
  <si>
    <t xml:space="preserve">Njësi të rikostruktuara </t>
  </si>
  <si>
    <t xml:space="preserve">Numër </t>
  </si>
  <si>
    <t>Kapitull 01</t>
  </si>
  <si>
    <t>Kapitull 03</t>
  </si>
  <si>
    <t>Kapitull 04</t>
  </si>
  <si>
    <t xml:space="preserve">Shënim: Shpjegoni supozimet dhe llogaritjet për Produktin 1 </t>
  </si>
  <si>
    <r>
      <t xml:space="preserve">Detajimi i Kostos Totale të </t>
    </r>
    <r>
      <rPr>
        <b/>
        <sz val="8"/>
        <color indexed="10"/>
        <rFont val="Garamond"/>
        <family val="1"/>
      </rPr>
      <t>Produktit 2</t>
    </r>
    <r>
      <rPr>
        <b/>
        <sz val="8"/>
        <color indexed="8"/>
        <rFont val="Garamond"/>
        <family val="1"/>
      </rPr>
      <t xml:space="preserve"> sipas Artikujve Ekonomikë</t>
    </r>
  </si>
  <si>
    <t>Shënim: Shpjegoni supozimet dhe llogaritjet për Produktin 2</t>
  </si>
  <si>
    <t>Blerje paisjesh elektronike</t>
  </si>
  <si>
    <r>
      <t xml:space="preserve">Detajimi i Kostos Totale të </t>
    </r>
    <r>
      <rPr>
        <b/>
        <sz val="8"/>
        <color indexed="10"/>
        <rFont val="Garamond"/>
        <family val="1"/>
      </rPr>
      <t>Produktit 3</t>
    </r>
    <r>
      <rPr>
        <b/>
        <sz val="8"/>
        <color indexed="8"/>
        <rFont val="Garamond"/>
        <family val="1"/>
      </rPr>
      <t xml:space="preserve"> sipas Artikujve Ekonomikë</t>
    </r>
  </si>
  <si>
    <t>Shënim: Shpjegoni supozimet dhe llogaritjet për Produktin 3</t>
  </si>
  <si>
    <r>
      <t xml:space="preserve">Detajimi i Kostos Totale të </t>
    </r>
    <r>
      <rPr>
        <b/>
        <sz val="8"/>
        <color indexed="10"/>
        <rFont val="Garamond"/>
        <family val="1"/>
      </rPr>
      <t>Produktit 4</t>
    </r>
    <r>
      <rPr>
        <b/>
        <sz val="8"/>
        <color indexed="8"/>
        <rFont val="Garamond"/>
        <family val="1"/>
      </rPr>
      <t xml:space="preserve"> sipas Artikujve Ekonomikë</t>
    </r>
  </si>
  <si>
    <t>Shënim: Shpjegoni supozimet dhe llogaritjet për Produktin 4</t>
  </si>
  <si>
    <t>Blerje pajisjesh elektronike per QTTB F. Kruje</t>
  </si>
  <si>
    <t>Do të bëhet blerje e paisjeve elektronike per QTTB F.Kruje</t>
  </si>
  <si>
    <r>
      <t xml:space="preserve">Detajimi i Kostos Totale të </t>
    </r>
    <r>
      <rPr>
        <b/>
        <sz val="8"/>
        <color indexed="10"/>
        <rFont val="Garamond"/>
        <family val="1"/>
      </rPr>
      <t>Produktit 5</t>
    </r>
    <r>
      <rPr>
        <b/>
        <sz val="8"/>
        <color indexed="8"/>
        <rFont val="Garamond"/>
        <family val="1"/>
      </rPr>
      <t xml:space="preserve"> sipas Artikujve Ekonomikë</t>
    </r>
  </si>
  <si>
    <t>Shënim: Shpjegoni supozimet dhe llogaritjet për Produktin 5</t>
  </si>
  <si>
    <r>
      <t xml:space="preserve">Detajimi i Kostos Totale të </t>
    </r>
    <r>
      <rPr>
        <b/>
        <sz val="8"/>
        <color indexed="10"/>
        <rFont val="Garamond"/>
        <family val="1"/>
      </rPr>
      <t>Produktit 6</t>
    </r>
    <r>
      <rPr>
        <b/>
        <sz val="8"/>
        <color indexed="8"/>
        <rFont val="Garamond"/>
        <family val="1"/>
      </rPr>
      <t xml:space="preserve"> sipas Artikujve Ekonomikë</t>
    </r>
  </si>
  <si>
    <t>Shënim: Shpjegoni supozimet dhe llogaritjet për Produktin 6</t>
  </si>
  <si>
    <r>
      <t xml:space="preserve">Detajimi i Kostos Totale të </t>
    </r>
    <r>
      <rPr>
        <b/>
        <sz val="8"/>
        <color indexed="10"/>
        <rFont val="Garamond"/>
        <family val="1"/>
      </rPr>
      <t>Produktit 7</t>
    </r>
    <r>
      <rPr>
        <b/>
        <sz val="8"/>
        <color indexed="8"/>
        <rFont val="Garamond"/>
        <family val="1"/>
      </rPr>
      <t xml:space="preserve"> sipas Artikujve Ekonomikë</t>
    </r>
  </si>
  <si>
    <t>Shënim: Shpjegoni supozimet dhe llogaritjet për Produktin 7</t>
  </si>
  <si>
    <t>Blerje paisje te ndryshme per laboratorin</t>
  </si>
  <si>
    <t>Blerje paisje</t>
  </si>
  <si>
    <t>Numer</t>
  </si>
  <si>
    <t>Mobilim zyrash</t>
  </si>
  <si>
    <t>Do te blihen paisje per mobilimin e zyrave te AZHBR</t>
  </si>
  <si>
    <t>Krijimi dhe Lehtësimi i Mbështetjes së Agrobiznesit (BERZH)</t>
  </si>
  <si>
    <t>Përfitues kredish nga subjektet e Agro-biznesit</t>
  </si>
  <si>
    <t>Shpenzime të mbështetura nga ndërhyrjet përmes projekteve me donatorët. Ky produkt ka të bëjë me zbatimin e Projekteve me financim të huaj dhe bashkëfinancim që zbatohen në fushën e bujqësisë dhe zhvillimit rural:   Projekti "Krijimi dhe Lehtësimi i Mbështetjes së Agrobiznesit (BERZH)"</t>
  </si>
  <si>
    <t>Numër</t>
  </si>
  <si>
    <t xml:space="preserve">Produkti 2 </t>
  </si>
  <si>
    <t>Përfitues nga Programi për Sektorin e ullinjëve</t>
  </si>
  <si>
    <t xml:space="preserve">Shpenzime të planifikuara si financim i huaj për dhënie grantesh subjekteve dhe fermerëve për mbjellje dhe përpunim në sektorin e ullishtarisë </t>
  </si>
  <si>
    <r>
      <t xml:space="preserve">Detajimi i Kostos Totale të </t>
    </r>
    <r>
      <rPr>
        <b/>
        <sz val="8"/>
        <color indexed="10"/>
        <rFont val="Garamond"/>
        <family val="1"/>
      </rPr>
      <t xml:space="preserve">Produktit 2 </t>
    </r>
    <r>
      <rPr>
        <b/>
        <sz val="8"/>
        <color indexed="8"/>
        <rFont val="Garamond"/>
        <family val="1"/>
      </rPr>
      <t>sipas Artikujve Ekonomikë</t>
    </r>
  </si>
  <si>
    <t>Programi- Për fuqizimin e agjencise se pagesave (ARDA)</t>
  </si>
  <si>
    <t>Përfitues nga Programi për fuqizimin e agjencise se pagesave</t>
  </si>
  <si>
    <t>Shpenzime të planifikuara si financim i huaj për krijimin e e sistemit te integruar ne AZHBR</t>
  </si>
  <si>
    <r>
      <t xml:space="preserve">Detajimi i Kostos Totale të </t>
    </r>
    <r>
      <rPr>
        <b/>
        <sz val="8"/>
        <color indexed="10"/>
        <rFont val="Garamond"/>
        <family val="1"/>
      </rPr>
      <t xml:space="preserve">Produktit 3 </t>
    </r>
    <r>
      <rPr>
        <b/>
        <sz val="8"/>
        <color indexed="8"/>
        <rFont val="Garamond"/>
        <family val="1"/>
      </rPr>
      <t>sipas Artikujve Ekonomikë</t>
    </r>
  </si>
  <si>
    <t>Programi- Për fuqizimin e agjencise se pagesave (ASSI)</t>
  </si>
  <si>
    <r>
      <t xml:space="preserve">Detajimi i Kostos Totale të </t>
    </r>
    <r>
      <rPr>
        <b/>
        <sz val="8"/>
        <color indexed="10"/>
        <rFont val="Garamond"/>
        <family val="1"/>
      </rPr>
      <t xml:space="preserve">Produktit 4 </t>
    </r>
    <r>
      <rPr>
        <b/>
        <sz val="8"/>
        <color indexed="8"/>
        <rFont val="Garamond"/>
        <family val="1"/>
      </rPr>
      <t>sipas Artikujve Ekonomikë</t>
    </r>
  </si>
  <si>
    <t>Mbështetje për modernizimin e Sektorit të blegtorisë në Shqipëri, IPA 2013</t>
  </si>
  <si>
    <t>Rritja e kapaciteteve të ekstensionit publik nëpërmjet trainimeve</t>
  </si>
  <si>
    <t xml:space="preserve">Shpenzime të mbështetura nga ndërhyrjet përmes projekteve me donatorët. Ky produkt ka të bëjë me zbatimin e Projekteve me financim të huaj dhe bashkëfinancim që zbatohen në fushën e bujqësisë dhe zhvillimit rural: 1.  Mbështetje për modernizimin e Sektorit të blegtorisë në Shqipëri, IPA 2013; </t>
  </si>
  <si>
    <t>Numer dokumentash te prodhuar</t>
  </si>
  <si>
    <t xml:space="preserve">Projekti i shërbimeve mjedisore </t>
  </si>
  <si>
    <t>Grante të dhëna përfituesëve në kuadrin e Projektit të shërbimeve mjedisore</t>
  </si>
  <si>
    <t>Fondet e planifikuara nga Banka Botërore si financim i huaj (Grant) për dhënien e granteve për mbrojtjen nga erozioni i pyjeve</t>
  </si>
  <si>
    <t>IPARD II</t>
  </si>
  <si>
    <t xml:space="preserve">Përfitues nga Programi IPARD II </t>
  </si>
  <si>
    <t>Ka të bëjë me numrin e përfituesëve dhe fondet e transferuara në buxhetet e aplikantëve që kryejnë  investime fizike në nivel ferme, ne perpunim dhe ne diversifikim dhe zhvillim biznesi dhe që shpallen fitues të fondeve të programit IPARD II</t>
  </si>
  <si>
    <r>
      <t xml:space="preserve">Detajimi i Kostos Totale të </t>
    </r>
    <r>
      <rPr>
        <b/>
        <sz val="8"/>
        <color indexed="10"/>
        <rFont val="Garamond"/>
        <family val="1"/>
      </rPr>
      <t xml:space="preserve">Produktit 7 </t>
    </r>
    <r>
      <rPr>
        <b/>
        <sz val="8"/>
        <color indexed="8"/>
        <rFont val="Garamond"/>
        <family val="1"/>
      </rPr>
      <t>sipas Artikujve Ekonomikë</t>
    </r>
  </si>
  <si>
    <t>GIZ - Zhvillimi I qendrueshem ne zonat rurale ne Shqiperi - SDRA</t>
  </si>
  <si>
    <t>Përfitues nga projekti</t>
  </si>
  <si>
    <t>Ka të bëjë me numrin e përfituesëve pwrmes dhwnies sw asistencws teknike fermerwve, subjekteve, grupeve tw interesit nw zonat rurale tw Shqipwrisw.</t>
  </si>
  <si>
    <r>
      <t xml:space="preserve">Detajimi i Kostos Totale të </t>
    </r>
    <r>
      <rPr>
        <b/>
        <sz val="8"/>
        <color indexed="10"/>
        <rFont val="Garamond"/>
        <family val="1"/>
      </rPr>
      <t xml:space="preserve">Produktit 8 </t>
    </r>
    <r>
      <rPr>
        <b/>
        <sz val="8"/>
        <color indexed="8"/>
        <rFont val="Garamond"/>
        <family val="1"/>
      </rPr>
      <t>sipas Artikujve Ekonomikë</t>
    </r>
  </si>
  <si>
    <t xml:space="preserve">FOOD4Health </t>
  </si>
  <si>
    <t>Ka të bëjë me institucionet përfituese tw varwsisw sw Ministrisw QTTB Korçw dhe Vlorw, pwrmes dhwnies sw asistencws teknike nw kuadwr tw projektit crossborder</t>
  </si>
  <si>
    <r>
      <t xml:space="preserve">Detajimi i Kostos Totale të </t>
    </r>
    <r>
      <rPr>
        <b/>
        <sz val="8"/>
        <color indexed="10"/>
        <rFont val="Garamond"/>
        <family val="1"/>
      </rPr>
      <t xml:space="preserve">Produktit 9 </t>
    </r>
    <r>
      <rPr>
        <b/>
        <sz val="8"/>
        <color indexed="8"/>
        <rFont val="Garamond"/>
        <family val="1"/>
      </rPr>
      <t>sipas Artikujve Ekonomikë</t>
    </r>
  </si>
  <si>
    <t>Ndryshimi në % i totalit të shpenzimeve të Programit</t>
  </si>
  <si>
    <t>Koordinatori i GMS/ Nënunësi Autorizues</t>
  </si>
  <si>
    <t xml:space="preserve">Emri: </t>
  </si>
  <si>
    <t xml:space="preserve">FORMAT 2.1 : FORMATI STANDARD I PËRGATITJES SË KËRKESAVE BUXHETORE PBA 2019-2021 </t>
  </si>
  <si>
    <t>Mbështetja për peshkim</t>
  </si>
  <si>
    <t>Menaxhimi i peshkimit dhe akuakulturës duke mbështetur sektorin me politika strukturore për tregjet, politikat tregtare dhe politikat ndërkombëtare me qëllim  zhvillimin e aktivitetit të peshkimit në përputhje me standardet e BE duke garantuar konkurueshmërinë, mbrojtjen e resurseve.</t>
  </si>
  <si>
    <t>Numër politikash strukturore të miratuara për peshkimin dhe akuakulturën</t>
  </si>
  <si>
    <t xml:space="preserve">Nr. Shoqatash /organizatash peshkimi te krijuara </t>
  </si>
  <si>
    <t>Nr Shkeljesh të vërejtura. Zbatim rekomandimesh në rritje</t>
  </si>
  <si>
    <t xml:space="preserve">Sasia e prodhimit te molusqeve (ne ton) </t>
  </si>
  <si>
    <t>Përqindja e pjesmarrjes së grave në industrinë e përpunimit të produkteve peshkore</t>
  </si>
  <si>
    <t>Menaxhim I infrastrukturës portuale  sipas politikave e standarteve të miratuar</t>
  </si>
  <si>
    <t>Nr Shkeljesh te verejtura. Zbatim rekomandimesh ne rritje</t>
  </si>
  <si>
    <t>Infrastrukture portuale e mirëmenaxhuar</t>
  </si>
  <si>
    <t xml:space="preserve">Ky produkt ka për qëllim menaxhimin e porteve Shëngjin, Vlore, Sarandë e Durrës dhe të tre ekonomive Zvezdë, Lin e Butrint duke bërë te mundur rritjen e produktivitetit të resurseve nëpërmjet menaxhimit të programeve të ripopullimit me rasate. </t>
  </si>
  <si>
    <t>numër porte dhe ekonomi peshkimi</t>
  </si>
  <si>
    <t>ok</t>
  </si>
  <si>
    <t xml:space="preserve">Kontrollet e inspektoriatit të peshkimit në subjektet e peshkimit. </t>
  </si>
  <si>
    <t xml:space="preserve">Kontrollet kanë për qëllim garantimin e zbatimit të politikave nëpërmjet inspektimit e kontrollit të subjekteve të peshkimit të licensuara dhe të palicensuara nga inspektoriati i peshkimit në rrethe. </t>
  </si>
  <si>
    <t>Sistemi i vrojtim monitorimit e survejimit në anijet e peshkimit të instaluara.</t>
  </si>
  <si>
    <t>Mirëmbajtja e sistemit të anijet dhe e sistemit te vrojtim  monitorimit e survejimit VMS, nëpërmjet QNOD</t>
  </si>
  <si>
    <t>sistem</t>
  </si>
  <si>
    <t xml:space="preserve">Raporte të kryera për një monitorim sa më të saktë të aktiviteteve të lidhur me peshkimin, akuakulturën dhe molusqet. </t>
  </si>
  <si>
    <t xml:space="preserve">Produkti synon një monitorim sa me te saktë të aktiviteteve lidhur me peshkimin, akuakulturën dhe molusqet. </t>
  </si>
  <si>
    <t>numër raportesh</t>
  </si>
  <si>
    <t>Ripopullim me rasate për pasurim të resurseve peshkore</t>
  </si>
  <si>
    <t xml:space="preserve">Ripopullim me rasate për rritjen e rezervave peshkore. Ky produkt ka për qëllim menaxhimin e rasateve në liqenin e Fierzes me 200.000 cope, liqenin ee Ulzës e Shkopetit me 150.000 copë, në Ujëmbldhesin e Bovillës me 50.000 copë, në liqenin Artificial të Tiranës me 50.000 copë rasate të llojeve krap, amur ballëgjerë. </t>
  </si>
  <si>
    <t>numër rasatesh</t>
  </si>
  <si>
    <t>Ngritje e infrastruktures se  markatave te peshkimit nëpër porte</t>
  </si>
  <si>
    <t xml:space="preserve"> Ndertimi i tregut te peshkut Vlore (markato)</t>
  </si>
  <si>
    <t xml:space="preserve">Infrastrukturë e përmirësuar në porte do të bëjë të mundur përmiresimin  e tregtimit të produkteve peshkore, si nëpërmjet ngritjes së markateve te peshkimit dhe kontrollit më të mirë të produkteve. </t>
  </si>
  <si>
    <t>numër projektesh</t>
  </si>
  <si>
    <r>
      <t xml:space="preserve">Detajimi i Kostos Totale të </t>
    </r>
    <r>
      <rPr>
        <b/>
        <sz val="8"/>
        <color indexed="10"/>
        <rFont val="Garamond"/>
        <family val="1"/>
      </rPr>
      <t xml:space="preserve">Produktit 1 </t>
    </r>
    <r>
      <rPr>
        <b/>
        <sz val="8"/>
        <color indexed="8"/>
        <rFont val="Garamond"/>
        <family val="1"/>
      </rPr>
      <t>sipas Artikujve Ekonomikë</t>
    </r>
  </si>
  <si>
    <t>Ndërtimi i Tregut  Shëngjin</t>
  </si>
  <si>
    <t>M051510</t>
  </si>
  <si>
    <t>numer tregu</t>
  </si>
  <si>
    <t>Standarte ndërkombëtare te perafruar (EU, ICCAT, GFCM)</t>
  </si>
  <si>
    <t>Nr standartesh të përafruar</t>
  </si>
  <si>
    <t>Numër Logbookeve të dorëzuar krahasuar me numrin e daljeve në peshkim</t>
  </si>
  <si>
    <t>Emërtimi i Treguesit x (shto tregues sipas rastit)</t>
  </si>
  <si>
    <t>Vlera Bazë</t>
  </si>
  <si>
    <t>Vlera e Synuar</t>
  </si>
  <si>
    <t>Standartet nderkombetare te perafruar (EU, ICCAT, GFCM</t>
  </si>
  <si>
    <t>Nëpërmjet këtij produkti, nën objektivin përafrimin dhe përshtatjen e standarteve, kryhen trajnime për stafin menaxhues dhe përfaqësues të OMP-ve</t>
  </si>
  <si>
    <t>numër aktivitetesh</t>
  </si>
  <si>
    <t>Produktet për Objektivin  2</t>
  </si>
  <si>
    <t>Dokumenti sektorial per Peshkimii</t>
  </si>
  <si>
    <t>Dokumenti sektorial për Peshkimi fonancimi i huaj IPA II</t>
  </si>
  <si>
    <t>18AJ 701</t>
  </si>
  <si>
    <t>Pergatitja e dokumjentit sektorial per peshkimin IPA II</t>
  </si>
  <si>
    <t>numer dokumenti</t>
  </si>
  <si>
    <t>Dizenjimi i nje porti peshkimi - IPA 2016</t>
  </si>
  <si>
    <t>Dizenjimi i portit te peshkimit Vlorëe</t>
  </si>
  <si>
    <t>Mbështetje për zhvillimin e tregjeve dhe prodhimtarisëe detare.</t>
  </si>
  <si>
    <t>Mbështetje për zhvillimin e tregjeve dhe prodhimtarisë detare.</t>
  </si>
  <si>
    <t>numër dokumenti</t>
  </si>
  <si>
    <t>Thellimi i grykëderdhjes të kanalit të Butrintit me detin</t>
  </si>
  <si>
    <t>Kodi i Projektit sipas listës se investimeve</t>
  </si>
  <si>
    <t>Thellimi i grykëderdhjes të kanalit tëe Butrintit me detin</t>
  </si>
  <si>
    <r>
      <t xml:space="preserve">Detajimi i Kostos Totale të </t>
    </r>
    <r>
      <rPr>
        <b/>
        <sz val="8"/>
        <color indexed="10"/>
        <rFont val="Times New Roman"/>
        <family val="1"/>
        <charset val="238"/>
      </rPr>
      <t xml:space="preserve">Produktit 1 </t>
    </r>
    <r>
      <rPr>
        <b/>
        <sz val="8"/>
        <color indexed="8"/>
        <rFont val="Times New Roman"/>
        <family val="1"/>
        <charset val="238"/>
      </rPr>
      <t>sipas Artikujve Ekonomikë</t>
    </r>
  </si>
  <si>
    <t>Studim dhe projektim i thellimit të grykëderdhjes së kanalit të Butrintit me detin</t>
  </si>
  <si>
    <t>Studim dhe projektim  i thellimit te grykëderdhjes së kanalit te Butrintit me detin</t>
  </si>
  <si>
    <t>Nr. Projektesh zbatimi</t>
  </si>
  <si>
    <r>
      <t xml:space="preserve">Detajimi i Kostos Totale të </t>
    </r>
    <r>
      <rPr>
        <b/>
        <sz val="8"/>
        <color indexed="10"/>
        <rFont val="Times New Roman"/>
        <family val="1"/>
        <charset val="238"/>
      </rPr>
      <t xml:space="preserve">Produktit 2 </t>
    </r>
    <r>
      <rPr>
        <b/>
        <sz val="8"/>
        <color indexed="8"/>
        <rFont val="Times New Roman"/>
        <family val="1"/>
        <charset val="238"/>
      </rPr>
      <t>sipas Artikujve Ekonomikë</t>
    </r>
  </si>
  <si>
    <t>Thellimi i kanalit te portit Vlore</t>
  </si>
  <si>
    <t>Permiresimi i infratruktures se peshkimit</t>
  </si>
  <si>
    <r>
      <t xml:space="preserve">Detajimi i Kostos Totale të </t>
    </r>
    <r>
      <rPr>
        <b/>
        <sz val="8"/>
        <color indexed="10"/>
        <rFont val="Times New Roman"/>
        <family val="1"/>
        <charset val="238"/>
      </rPr>
      <t xml:space="preserve">Produktit 4 </t>
    </r>
    <r>
      <rPr>
        <b/>
        <sz val="8"/>
        <color indexed="8"/>
        <rFont val="Times New Roman"/>
        <family val="1"/>
        <charset val="238"/>
      </rPr>
      <t>sipas Artikujve Ekonomikë</t>
    </r>
  </si>
  <si>
    <t>Lauresha Grezda</t>
  </si>
  <si>
    <t xml:space="preserve">Rregjistra të dixhitalizuara të njësive administrative </t>
  </si>
  <si>
    <t>Njësi administrative të integruara në aplikacionin Web GIS</t>
  </si>
  <si>
    <t>(hektar)</t>
  </si>
  <si>
    <r>
      <rPr>
        <b/>
        <sz val="8"/>
        <color rgb="FFFF0000"/>
        <rFont val="Garamond"/>
        <family val="1"/>
      </rPr>
      <t>Produkti 2</t>
    </r>
    <r>
      <rPr>
        <sz val="8"/>
        <color theme="1"/>
        <rFont val="Garamond"/>
        <family val="1"/>
      </rPr>
      <t>(shto produkte sipas rastit)</t>
    </r>
  </si>
  <si>
    <r>
      <t>Detajimi i Kostos Totale të</t>
    </r>
    <r>
      <rPr>
        <b/>
        <sz val="8"/>
        <color rgb="FFFF0000"/>
        <rFont val="Garamond"/>
        <family val="1"/>
      </rPr>
      <t xml:space="preserve"> Produktit X </t>
    </r>
    <r>
      <rPr>
        <b/>
        <sz val="8"/>
        <color theme="1"/>
        <rFont val="Garamond"/>
        <family val="1"/>
      </rPr>
      <t>sipas Artikujve Ekonomikë</t>
    </r>
  </si>
  <si>
    <t>Kosto totale e produktit X</t>
  </si>
  <si>
    <r>
      <rPr>
        <b/>
        <sz val="8"/>
        <color rgb="FFFF0000"/>
        <rFont val="Garamond"/>
        <family val="1"/>
      </rPr>
      <t>Produkti 3</t>
    </r>
    <r>
      <rPr>
        <sz val="8"/>
        <color theme="1"/>
        <rFont val="Garamond"/>
        <family val="1"/>
      </rPr>
      <t>(shto produkte sipas rastit)</t>
    </r>
  </si>
  <si>
    <t>Produkti X (shto produkte sipas rastit)</t>
  </si>
  <si>
    <r>
      <t xml:space="preserve">Detajimi i Kostos Totale të </t>
    </r>
    <r>
      <rPr>
        <b/>
        <sz val="8"/>
        <color rgb="FFFF0000"/>
        <rFont val="Garamond"/>
        <family val="1"/>
      </rPr>
      <t xml:space="preserve">Produktit 1&amp;2 …X </t>
    </r>
    <r>
      <rPr>
        <b/>
        <sz val="8"/>
        <color theme="1"/>
        <rFont val="Garamond"/>
        <family val="1"/>
      </rPr>
      <t>sipas Artikujve Ekonomikë</t>
    </r>
  </si>
  <si>
    <r>
      <t xml:space="preserve">Detajimi i Kostos Totale të </t>
    </r>
    <r>
      <rPr>
        <b/>
        <sz val="8"/>
        <color rgb="FFFF0000"/>
        <rFont val="Garamond"/>
        <family val="1"/>
      </rPr>
      <t>Produktit X</t>
    </r>
    <r>
      <rPr>
        <b/>
        <sz val="8"/>
        <color theme="1"/>
        <rFont val="Garamond"/>
        <family val="1"/>
      </rPr>
      <t xml:space="preserve"> sipas Artikujve Ekonomikë</t>
    </r>
  </si>
  <si>
    <r>
      <t xml:space="preserve">Detajimi i Kostos Totale të </t>
    </r>
    <r>
      <rPr>
        <b/>
        <sz val="8"/>
        <color rgb="FFFF0000"/>
        <rFont val="Garamond"/>
        <family val="1"/>
      </rPr>
      <t xml:space="preserve">Produktit X </t>
    </r>
    <r>
      <rPr>
        <b/>
        <sz val="8"/>
        <color theme="1"/>
        <rFont val="Garamond"/>
        <family val="1"/>
      </rPr>
      <t>sipas Artikujve Ekonomikë</t>
    </r>
  </si>
  <si>
    <t xml:space="preserve">Majlinda Bozgo </t>
  </si>
  <si>
    <t>28.01.2020</t>
  </si>
  <si>
    <r>
      <t xml:space="preserve">Bledar </t>
    </r>
    <r>
      <rPr>
        <b/>
        <sz val="9"/>
        <rFont val="Calibri"/>
        <family val="2"/>
      </rPr>
      <t>Çuçi</t>
    </r>
  </si>
  <si>
    <t>27.01.2020</t>
  </si>
  <si>
    <t>Data;  28.01.2020</t>
  </si>
  <si>
    <t>Shërbim në njësitë e vetëqeverisjes vendore</t>
  </si>
  <si>
    <t>Numër ambjentesh</t>
  </si>
  <si>
    <t>Blerje pajisjesh laboratorike për ISUV</t>
  </si>
  <si>
    <t>Numër pajisjesh të blera</t>
  </si>
  <si>
    <t>Blerje pajisjesh kompjuterike për ISUV</t>
  </si>
  <si>
    <t>Përmirësimi i kushteve të punës duke i plotësuar me mjetet e nevojshme dhe specifike për pajisjet laboratorike</t>
  </si>
  <si>
    <t>Ambjente të rikonstruktuara për Agjensinë Rajonale të Shërbimit Veterinar dhe Mbrojtjes së Bimëve, Shkodër.</t>
  </si>
  <si>
    <t>Përmirësimi i kushteve të punës për Agjencite Rajonale te Sherbimit Veterinar dhe Mbrojtjes se Bimeve, Shkodër</t>
  </si>
  <si>
    <t>Blerje pajisje kompjuterike për Agjensinë Rajonale të Shërbimit Veterinar dhe Mbrojtjes së Bimëve.</t>
  </si>
  <si>
    <r>
      <t xml:space="preserve">Detajimi i Kostos Totale të </t>
    </r>
    <r>
      <rPr>
        <b/>
        <sz val="8"/>
        <color rgb="FFFF0000"/>
        <rFont val="Times New Roman"/>
        <family val="1"/>
        <charset val="238"/>
      </rPr>
      <t xml:space="preserve">Produktit 6 </t>
    </r>
    <r>
      <rPr>
        <b/>
        <sz val="8"/>
        <color theme="1"/>
        <rFont val="Times New Roman"/>
        <family val="1"/>
        <charset val="238"/>
      </rPr>
      <t>sipas Artikujve Ekonomikë</t>
    </r>
  </si>
  <si>
    <r>
      <t xml:space="preserve">Detajimi i Kostos Totale të </t>
    </r>
    <r>
      <rPr>
        <b/>
        <sz val="8"/>
        <color rgb="FFFF0000"/>
        <rFont val="Times New Roman"/>
        <family val="1"/>
        <charset val="238"/>
      </rPr>
      <t xml:space="preserve">Produktit 7 </t>
    </r>
    <r>
      <rPr>
        <b/>
        <sz val="8"/>
        <color theme="1"/>
        <rFont val="Times New Roman"/>
        <family val="1"/>
        <charset val="238"/>
      </rPr>
      <t>sipas Artikujve Ekonomikë</t>
    </r>
  </si>
  <si>
    <t>Inspektime të kryera në fushën e sigurisë ushqimore (AKU)</t>
  </si>
  <si>
    <t>Sipërfaqe e trajtuar dhe e mbrojtur nga parazitët në fushën e bujqësisë</t>
  </si>
  <si>
    <t>Ambiente të rikonstruktuara për Autoritetin Kombëtar të Ushqimit</t>
  </si>
  <si>
    <t>Infrastrukturë për kontrollin zyrtar të AKU në Pikën e Inspektimit Kufitar (PIK) Durrës</t>
  </si>
  <si>
    <t>Ndërtimi i infrastrukturës për kontrollin zyrtar të AKU në PIK Durrës. Ndërtimi i magazinave frigoriferike, karantinës, si dhe blerje e pajisjeve të nevojshme.</t>
  </si>
  <si>
    <t>Kosto totale e produktit2</t>
  </si>
  <si>
    <t>Blerje e pajisjeve për grupin e inspektimit të AKU</t>
  </si>
  <si>
    <t>Autoriteti Kombëtar i Ushqimit zgjeron gjithnjë e më shumë aktivitet e saj. Në punën e tij si institucion totalisht buxhetor ka nevojë për investime nga buxheti i shtetit për blerjen e pajisjeve specifike për grupet e inspektorëve të terrenit.</t>
  </si>
  <si>
    <t>Pajisje të blera</t>
  </si>
  <si>
    <t>????</t>
  </si>
  <si>
    <t>Arian Jaupllari</t>
  </si>
  <si>
    <t>90503AA</t>
  </si>
  <si>
    <t>90503AB</t>
  </si>
  <si>
    <t>90503AC</t>
  </si>
  <si>
    <t>90503AD</t>
  </si>
  <si>
    <t>90503AF</t>
  </si>
  <si>
    <t>Përmirësimi i sistemit VMS</t>
  </si>
  <si>
    <t>Instalimi I sistemit per monitorimin e mjeteve te peshkimit</t>
  </si>
  <si>
    <t>numer (sistem)</t>
  </si>
  <si>
    <t>90503AE</t>
  </si>
  <si>
    <t>Politikat Ekzistuese Sipas Tavaneve</t>
  </si>
  <si>
    <t>Mundeson ujitjen ne rreth 2700 ha , nepermjet rikonstruksionit te kanalit kryesore dhe veprave te artit ne tre bashki Gjirokaster, Libohove dhe Dropull</t>
  </si>
  <si>
    <t>Kanali Ujites Ndroq Callik,  Faza II-te (Segmenti  nga dalja e Sifonit Erzen e ne vazhdim K 4030 m)</t>
  </si>
  <si>
    <t xml:space="preserve">Mundeson ujitjen ne rreth 1000 ha , ne pjesen fundore te skemes ujitese ne zonen Shijak e Durres nepermjet rikonstruksionit te kanalit kryesore dhe veprave te artit. </t>
  </si>
  <si>
    <t>Skema Ujitese Armen (Peshkepi-Armen), Selenice</t>
  </si>
  <si>
    <t xml:space="preserve">Mundeson ujitjen ne rreth 300 ha , ne zonen e selenices nepermjet rikonstruksionit te kanalit kryesore dhe veprave te artit. </t>
  </si>
  <si>
    <t>Ura ne Kufizuesin e Majte, Libofsh</t>
  </si>
  <si>
    <t>Mundeson rikonstruksioni i ures, veper arti e infrastruktures se ujitjes dhe kullimit, ne sherbim te kesaj infrastrukture</t>
  </si>
  <si>
    <t>ure (veper arti)</t>
  </si>
  <si>
    <t xml:space="preserve">Rehabilitim i kanalit ujites  Berat - Ura e Kuçit - Berat </t>
  </si>
  <si>
    <t xml:space="preserve">Mundeson ujitjen ne rreth 300 ha , nepermjet rikonstruksionit te kanalit kryesore dhe veprave te artit. </t>
  </si>
  <si>
    <t>Rehabilitimi i diges se rezervuarit Shtoder, Shkoder</t>
  </si>
  <si>
    <t xml:space="preserve">Mundeson rritjen e sigurise se diges, dhe permireson ujitjen ne rreth 2500 ha  </t>
  </si>
  <si>
    <t>Rikonstruksion i Urës në fshatin Varibop, mbi V-L-F</t>
  </si>
  <si>
    <t>Mundesohet permiresimi  infrastruktures ndihmese te ujitjes  nepermjet rehabilitimit/rikonstruksionit e kesaj veprave te artit</t>
  </si>
  <si>
    <t>Ure</t>
  </si>
  <si>
    <t>Blerje pompe qendrore te levizjes se ekskavatorit Fiat Hitachi</t>
  </si>
  <si>
    <t>Mundesohet intensifikimi  i punimeve ne  infrastrukturen e ujitjes me futjen ne pune edhe te nje ekskavatori per pastrimin e rrjetit ujites artit</t>
  </si>
  <si>
    <t>pompe</t>
  </si>
  <si>
    <t xml:space="preserve">Rikonstruksioni i godines se zyrave dhe magazina </t>
  </si>
  <si>
    <t>Mundesohet berjen funksionale te zyrave te DUK Korce me qellim permiresimin e kushteve te punes per personelin qe menaxhon infrastrukturen e ujitjes dhe te kullmit</t>
  </si>
  <si>
    <t>Godine (zyra)</t>
  </si>
  <si>
    <t>Riparimi i elektropompës së hidrovorit Drojë</t>
  </si>
  <si>
    <t xml:space="preserve">Mundesohet berja funksionale te elektropompes se hidrovorit te Drojes per largimin e ujerave nga sezoni ujites </t>
  </si>
  <si>
    <t>elektropome</t>
  </si>
  <si>
    <t>Mundesohet permiresimi i infrastruktures se ujitjes, infrastruktures se mbrojtjes nga permbytja dhe siguria e digave ne administrim te Bashkive</t>
  </si>
  <si>
    <t xml:space="preserve">Mundësohet rikonstruksioni i ndërteses dhe rinovimi i paisjeve elektromekanike (lektropompa, panele elektrike të komandimit, paisje të pastrimit të zgarave etj),  duke përmiresuar dukshëm kullimin për rreth 1 000 ha. </t>
  </si>
  <si>
    <t>Rehabilitimi i  hidrovorit te Hamallajt, Durres</t>
  </si>
  <si>
    <t>Mundësohet rikonstruksioni i ndërteses se demtuar nga termeti I dates 26 nentor 2019</t>
  </si>
  <si>
    <t>Rehabilitimi i hidrovorit Shllinxa, Kurbin</t>
  </si>
  <si>
    <t>Hidrovori Divjake</t>
  </si>
  <si>
    <t>Rikonstruksion hidrovori Gryke Zeze ,Gocaj, Lezhe</t>
  </si>
  <si>
    <t>Mundësohet rikonstruksioni i ndërtesave te ketyre 2 hidrovoreve</t>
  </si>
  <si>
    <t>Mbrojtja nga Lumi Vjosa të rrugës Ura e Leklit-Këlcyrë</t>
  </si>
  <si>
    <t>Nepermjet ndertimit te strukturave te mbrojtjes nga gerryerja mundesohet qendrueshmeria e bregut te lumit Vjosa dhe segmentit rrugor ne kete zone.</t>
  </si>
  <si>
    <t>Mbrojtje nga Lumi Seman ne Zhelizhan dhe Toshkez</t>
  </si>
  <si>
    <t>Nepermjet rehabilitimit te trupit te argjinatures, garantohet siguria e kesaj argjinature</t>
  </si>
  <si>
    <t>Argjinatura Bregdetare, Durres</t>
  </si>
  <si>
    <t xml:space="preserve">Sistemimi i Lumit Drinos në Palokastër </t>
  </si>
  <si>
    <t>Nepermjet rehabilitimit te shtratit te lumit mundesohet zgjerimi i seksionit dhe zvogelohet rreziku i daljes se ujit nga shtrati i lumit Drinos</t>
  </si>
  <si>
    <t>Mbrojtje nga lumi Vjose Fusha Hekal Mollajt</t>
  </si>
  <si>
    <t>Nepermjet rehabilitimit te argjinatures gjatesore dhe ndertimit te peneleve terthore (me gure, gabion dhe veshje betoni) mundesohet mbrojtja nga errozini dhe permbytja e tokave bujqesore ne zonen e Hekalit</t>
  </si>
  <si>
    <t>Mbrojtje nga lumi Vjose ne Pishe Poro, Fier</t>
  </si>
  <si>
    <t>Nepermjet rehabilitimit te argjinatures gjatesore dhe ndertimit te peneleve terthore (me gure, gabion dhe veshje betoni) mundesohet mbrojtja nga errozini ne Pish Poro</t>
  </si>
  <si>
    <t xml:space="preserve">Mbrojtje ne Kardhiq, Gjirokaster </t>
  </si>
  <si>
    <t>Nepermjet rehabilitimit te argjinatures gjatesore dhe ndertimit te peneleve terthore (me gure, gabion dhe veshje betoni) mundesohet mbrojtja nga errozini toak bujqesore dhe rrugen nacionale ne zonen e Kardhiqit</t>
  </si>
  <si>
    <t>Mbrojtje nga lumi Shkumbin ne lagjen Belvedere - Shushice (Faza 2)</t>
  </si>
  <si>
    <t>Nepermjet rehabilitimit te argjinatures gjatesore dhe ndertimit te peneleve terthore (me gure, gabion dhe veshje betoni) mundesohet mbrojtja nga errozini tokave bujqesore dhe zonave te banuara</t>
  </si>
  <si>
    <t>Rehabilitimi i KUL Kurbin</t>
  </si>
  <si>
    <t>Nepermjet rehabilitimit sillet ne kushtet e projektit  seksioni i ketij kanali duke garantuar percjelljen e prurjes se llogaritur, per minimizimin e rrezikut te permbytjes</t>
  </si>
  <si>
    <t>Rehabilitim i KUL Mamurras</t>
  </si>
  <si>
    <t>Sistemim i perrenjve malore mbi KUL Kurbin</t>
  </si>
  <si>
    <t>Nepermjet rehabilitimit sistemohen shtreterit e perrenjeve per minimizimin e rrezikut te permbytjes, nga vershimet e ujit</t>
  </si>
  <si>
    <t>28.01.202</t>
  </si>
  <si>
    <t>28.02.2020</t>
  </si>
  <si>
    <t>Shpenzime administrative kapitale për AZHBR, AKDC dhe ESHFF</t>
  </si>
  <si>
    <t xml:space="preserve">Do të rikonstruktohen godina ekzistuese dhe do te behet shtese per AZHBR. Do te rikonstruktohet ESHFF dhe AKDC nga demtimet e termetit. </t>
  </si>
  <si>
    <t>Blerje pajisjesh të ndryshme dhe pajisje elektronike AZHBR, AKDC dhe ESHFF</t>
  </si>
  <si>
    <t xml:space="preserve">Do të bëhet blerje e paisjeve elektronike per AZHBR ne vleren 8.5 mln leke; per AKDC ne vleren 0.5 mln leke dhe per ESHFF ne vleren 0.8 mln leke </t>
  </si>
  <si>
    <t>Blerje pajisjesh të ndryshme laboratorike per AKDC dhe ESHFF</t>
  </si>
  <si>
    <t>Do të bëhet blerje e paisjeve laboratorike per AKDC dhe nje frigorifer per ESHFF ne vleren 0.05 mln leke</t>
  </si>
  <si>
    <r>
      <t>Produkti</t>
    </r>
    <r>
      <rPr>
        <b/>
        <sz val="8"/>
        <color indexed="8"/>
        <rFont val="Garamond"/>
        <family val="1"/>
      </rPr>
      <t xml:space="preserve"> 5</t>
    </r>
  </si>
  <si>
    <t>Hapje faqe interneti</t>
  </si>
  <si>
    <t>Shpenzime per hapjen e faqes se internetit per AKDC</t>
  </si>
  <si>
    <t xml:space="preserve">Blerje uniforma </t>
  </si>
  <si>
    <t>Do te blihen uniforma per drejtorine e kontrollit ne AZHBR</t>
  </si>
  <si>
    <t>Programi- Për zhvillimin e qëndrueshëm të sektorit të ullinjve (ASDO)</t>
  </si>
  <si>
    <t>Ambjente të rikonstruktuara për Institutin e Sigurisë Ushqimore dhe Veterinarisë (Godina qëndrore)</t>
  </si>
  <si>
    <t>Ambjente të rikonstruktuara për Institutin e Sigurisë Ushqimore dhe Veterinarisë (Godina 2 katshe)</t>
  </si>
  <si>
    <r>
      <t xml:space="preserve">Detajimi i Kostos Totale të </t>
    </r>
    <r>
      <rPr>
        <b/>
        <sz val="8"/>
        <color rgb="FFFF0000"/>
        <rFont val="Times New Roman"/>
        <family val="1"/>
        <charset val="238"/>
      </rPr>
      <t xml:space="preserve">Produktit 8 </t>
    </r>
    <r>
      <rPr>
        <b/>
        <sz val="8"/>
        <color theme="1"/>
        <rFont val="Times New Roman"/>
        <family val="1"/>
        <charset val="238"/>
      </rPr>
      <t>sipas Artikujve Ekonomikë</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</si>
</sst>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0_ ;\-#,##0\ "/>
    <numFmt numFmtId="167" formatCode="0.0"/>
    <numFmt numFmtId="168" formatCode="#,##0.000"/>
    <numFmt numFmtId="169" formatCode="_(* #,##0.00_);_(* \(#,##0.00\);_(* &quot;-&quot;??_);_(@_)"/>
    <numFmt numFmtId="170" formatCode="_(* #,##0_);_(* \(#,##0\);_(* &quot;-&quot;??_);_(@_)"/>
  </numFmts>
  <fonts count="11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Garamond"/>
      <family val="1"/>
    </font>
    <font>
      <sz val="10"/>
      <name val="Arial"/>
      <family val="2"/>
    </font>
    <font>
      <b/>
      <sz val="10"/>
      <color theme="1"/>
      <name val="Garamond"/>
      <family val="1"/>
    </font>
    <font>
      <b/>
      <sz val="11"/>
      <color theme="1"/>
      <name val="Garamond"/>
      <family val="1"/>
    </font>
    <font>
      <sz val="8"/>
      <name val="Arial"/>
      <family val="2"/>
    </font>
    <font>
      <b/>
      <sz val="12"/>
      <color theme="1"/>
      <name val="Garamond"/>
      <family val="1"/>
    </font>
    <font>
      <b/>
      <sz val="9"/>
      <name val="Garamond"/>
      <family val="1"/>
    </font>
    <font>
      <b/>
      <sz val="8"/>
      <name val="Arial"/>
      <family val="2"/>
    </font>
    <font>
      <sz val="12"/>
      <name val="Garamond"/>
      <family val="1"/>
    </font>
    <font>
      <b/>
      <sz val="12"/>
      <name val="Garamond"/>
      <family val="1"/>
    </font>
    <font>
      <b/>
      <sz val="14"/>
      <name val="Garamond"/>
      <family val="1"/>
    </font>
    <font>
      <b/>
      <sz val="14"/>
      <color rgb="FFFF0000"/>
      <name val="Garamond"/>
      <family val="1"/>
    </font>
    <font>
      <b/>
      <sz val="14"/>
      <color theme="1"/>
      <name val="Garamond"/>
      <family val="1"/>
    </font>
    <font>
      <sz val="12"/>
      <color theme="1"/>
      <name val="Calibri"/>
      <family val="2"/>
      <scheme val="minor"/>
    </font>
    <font>
      <sz val="12"/>
      <color theme="1"/>
      <name val="Garamond"/>
      <family val="1"/>
    </font>
    <font>
      <sz val="14"/>
      <color theme="1"/>
      <name val="Garamond"/>
      <family val="1"/>
    </font>
    <font>
      <sz val="11"/>
      <name val="Garamond"/>
      <family val="1"/>
    </font>
    <font>
      <b/>
      <sz val="11"/>
      <color rgb="FFFF0000"/>
      <name val="Calibri"/>
      <family val="2"/>
      <scheme val="minor"/>
    </font>
    <font>
      <sz val="9"/>
      <color theme="1"/>
      <name val="Garamond"/>
      <family val="1"/>
    </font>
    <font>
      <sz val="8"/>
      <color theme="1"/>
      <name val="Garamond"/>
      <family val="1"/>
    </font>
    <font>
      <b/>
      <sz val="9"/>
      <color theme="1"/>
      <name val="Garamond"/>
      <family val="1"/>
    </font>
    <font>
      <sz val="8"/>
      <color rgb="FFFF0000"/>
      <name val="Garamond"/>
      <family val="1"/>
    </font>
    <font>
      <b/>
      <sz val="8"/>
      <color theme="1"/>
      <name val="Garamond"/>
      <family val="1"/>
    </font>
    <font>
      <b/>
      <sz val="8"/>
      <color rgb="FFFF0000"/>
      <name val="Garamond"/>
      <family val="1"/>
    </font>
    <font>
      <sz val="8"/>
      <name val="Garamond"/>
      <family val="1"/>
    </font>
    <font>
      <i/>
      <sz val="9"/>
      <color theme="1"/>
      <name val="Garamond"/>
      <family val="1"/>
    </font>
    <font>
      <i/>
      <sz val="8"/>
      <color theme="1"/>
      <name val="Garamond"/>
      <family val="1"/>
    </font>
    <font>
      <b/>
      <i/>
      <sz val="9"/>
      <color rgb="FFFF0000"/>
      <name val="Garamond"/>
      <family val="1"/>
    </font>
    <font>
      <b/>
      <sz val="9"/>
      <color rgb="FFFF0000"/>
      <name val="Garamond"/>
      <family val="1"/>
    </font>
    <font>
      <sz val="8"/>
      <color rgb="FFC00000"/>
      <name val="Garamond"/>
      <family val="1"/>
    </font>
    <font>
      <i/>
      <sz val="8"/>
      <color rgb="FFC00000"/>
      <name val="Garamond"/>
      <family val="1"/>
    </font>
    <font>
      <b/>
      <sz val="11"/>
      <name val="Calibri"/>
      <family val="2"/>
      <scheme val="minor"/>
    </font>
    <font>
      <sz val="9"/>
      <name val="Garamond"/>
      <family val="1"/>
    </font>
    <font>
      <b/>
      <sz val="8"/>
      <name val="Garamond"/>
      <family val="1"/>
    </font>
    <font>
      <sz val="8"/>
      <color theme="1"/>
      <name val="Garamond"/>
      <family val="1"/>
      <charset val="238"/>
    </font>
    <font>
      <sz val="8"/>
      <color theme="1"/>
      <name val="Calibri"/>
      <family val="2"/>
      <scheme val="minor"/>
    </font>
    <font>
      <i/>
      <sz val="9"/>
      <name val="Garamond"/>
      <family val="1"/>
    </font>
    <font>
      <b/>
      <i/>
      <sz val="9"/>
      <name val="Garamond"/>
      <family val="1"/>
    </font>
    <font>
      <i/>
      <sz val="8"/>
      <name val="Garamond"/>
      <family val="1"/>
    </font>
    <font>
      <b/>
      <sz val="10"/>
      <name val="Garamond"/>
      <family val="1"/>
    </font>
    <font>
      <sz val="8"/>
      <color theme="1"/>
      <name val="Times New Roman"/>
      <family val="1"/>
    </font>
    <font>
      <b/>
      <sz val="11"/>
      <name val="Garamond"/>
      <family val="1"/>
    </font>
    <font>
      <b/>
      <i/>
      <sz val="8"/>
      <name val="Garamond"/>
      <family val="1"/>
    </font>
    <font>
      <sz val="9"/>
      <color theme="1"/>
      <name val="Garamond"/>
      <family val="1"/>
      <charset val="238"/>
    </font>
    <font>
      <sz val="9"/>
      <name val="Garamond"/>
      <family val="1"/>
      <charset val="238"/>
    </font>
    <font>
      <sz val="11"/>
      <color theme="1"/>
      <name val="Garamond"/>
      <family val="1"/>
    </font>
    <font>
      <sz val="11"/>
      <color rgb="FF000000"/>
      <name val="Garamond"/>
      <family val="1"/>
    </font>
    <font>
      <sz val="11"/>
      <color rgb="FFFF0000"/>
      <name val="Garamond"/>
      <family val="1"/>
    </font>
    <font>
      <b/>
      <sz val="11"/>
      <color rgb="FFFF0000"/>
      <name val="Garamond"/>
      <family val="1"/>
    </font>
    <font>
      <b/>
      <sz val="11"/>
      <color indexed="10"/>
      <name val="Garamond"/>
      <family val="1"/>
    </font>
    <font>
      <b/>
      <sz val="11"/>
      <color indexed="8"/>
      <name val="Garamond"/>
      <family val="1"/>
    </font>
    <font>
      <i/>
      <sz val="11"/>
      <color theme="1"/>
      <name val="Garamond"/>
      <family val="1"/>
    </font>
    <font>
      <b/>
      <i/>
      <sz val="11"/>
      <color rgb="FFFF0000"/>
      <name val="Garamond"/>
      <family val="1"/>
    </font>
    <font>
      <i/>
      <sz val="11"/>
      <color theme="1"/>
      <name val="Calibri"/>
      <family val="2"/>
      <scheme val="minor"/>
    </font>
    <font>
      <i/>
      <sz val="9"/>
      <color theme="1"/>
      <name val="Calibri"/>
      <family val="2"/>
      <scheme val="minor"/>
    </font>
    <font>
      <b/>
      <sz val="9"/>
      <color indexed="81"/>
      <name val="Tahoma"/>
      <family val="2"/>
    </font>
    <font>
      <sz val="9"/>
      <color indexed="81"/>
      <name val="Tahoma"/>
      <family val="2"/>
    </font>
    <font>
      <b/>
      <sz val="11"/>
      <color theme="1"/>
      <name val="Times New Roman"/>
      <family val="1"/>
      <charset val="238"/>
    </font>
    <font>
      <b/>
      <sz val="11"/>
      <color rgb="FFFF0000"/>
      <name val="Times New Roman"/>
      <family val="1"/>
      <charset val="238"/>
    </font>
    <font>
      <sz val="11"/>
      <color theme="1"/>
      <name val="Times New Roman"/>
      <family val="1"/>
      <charset val="238"/>
    </font>
    <font>
      <b/>
      <sz val="10"/>
      <color theme="1"/>
      <name val="Times New Roman"/>
      <family val="1"/>
      <charset val="238"/>
    </font>
    <font>
      <sz val="10"/>
      <color theme="1"/>
      <name val="Times New Roman"/>
      <family val="1"/>
      <charset val="238"/>
    </font>
    <font>
      <sz val="9"/>
      <color theme="1"/>
      <name val="Times New Roman"/>
      <family val="1"/>
      <charset val="238"/>
    </font>
    <font>
      <sz val="8"/>
      <color theme="1"/>
      <name val="Times New Roman"/>
      <family val="1"/>
      <charset val="238"/>
    </font>
    <font>
      <sz val="8"/>
      <name val="Times New Roman"/>
      <family val="1"/>
      <charset val="238"/>
    </font>
    <font>
      <b/>
      <sz val="9"/>
      <color theme="1"/>
      <name val="Times New Roman"/>
      <family val="1"/>
      <charset val="238"/>
    </font>
    <font>
      <b/>
      <sz val="8"/>
      <color theme="1"/>
      <name val="Times New Roman"/>
      <family val="1"/>
      <charset val="238"/>
    </font>
    <font>
      <b/>
      <sz val="8"/>
      <color rgb="FFFF0000"/>
      <name val="Times New Roman"/>
      <family val="1"/>
      <charset val="238"/>
    </font>
    <font>
      <i/>
      <sz val="9"/>
      <color theme="1"/>
      <name val="Times New Roman"/>
      <family val="1"/>
      <charset val="238"/>
    </font>
    <font>
      <i/>
      <sz val="8"/>
      <color theme="1"/>
      <name val="Times New Roman"/>
      <family val="1"/>
      <charset val="238"/>
    </font>
    <font>
      <b/>
      <i/>
      <sz val="9"/>
      <color rgb="FFFF0000"/>
      <name val="Times New Roman"/>
      <family val="1"/>
      <charset val="238"/>
    </font>
    <font>
      <b/>
      <sz val="9"/>
      <color rgb="FFFF0000"/>
      <name val="Times New Roman"/>
      <family val="1"/>
      <charset val="238"/>
    </font>
    <font>
      <sz val="40"/>
      <color theme="1"/>
      <name val="Times New Roman"/>
      <family val="1"/>
      <charset val="238"/>
    </font>
    <font>
      <b/>
      <sz val="9"/>
      <name val="Times New Roman"/>
      <family val="1"/>
      <charset val="238"/>
    </font>
    <font>
      <b/>
      <sz val="8"/>
      <color indexed="10"/>
      <name val="Garamond"/>
      <family val="1"/>
    </font>
    <font>
      <b/>
      <sz val="8"/>
      <color indexed="8"/>
      <name val="Garamond"/>
      <family val="1"/>
    </font>
    <font>
      <b/>
      <i/>
      <sz val="10"/>
      <color rgb="FFFF0000"/>
      <name val="Garamond"/>
      <family val="1"/>
    </font>
    <font>
      <sz val="8"/>
      <color indexed="8"/>
      <name val="Garamond"/>
      <family val="1"/>
    </font>
    <font>
      <b/>
      <i/>
      <sz val="8"/>
      <color rgb="FFFF0000"/>
      <name val="Garamond"/>
      <family val="1"/>
    </font>
    <font>
      <b/>
      <i/>
      <sz val="9"/>
      <color theme="1"/>
      <name val="Garamond"/>
      <family val="1"/>
    </font>
    <font>
      <b/>
      <i/>
      <sz val="8"/>
      <color theme="1"/>
      <name val="Garamond"/>
      <family val="1"/>
    </font>
    <font>
      <b/>
      <sz val="10"/>
      <color theme="1"/>
      <name val="Garamond"/>
      <family val="1"/>
      <charset val="238"/>
    </font>
    <font>
      <sz val="9"/>
      <color theme="1"/>
      <name val="Calibri"/>
      <family val="2"/>
      <scheme val="minor"/>
    </font>
    <font>
      <b/>
      <sz val="8"/>
      <name val="Garamond"/>
      <family val="1"/>
      <charset val="238"/>
    </font>
    <font>
      <b/>
      <sz val="8"/>
      <color theme="1"/>
      <name val="Garamond"/>
      <family val="1"/>
      <charset val="238"/>
    </font>
    <font>
      <b/>
      <sz val="8"/>
      <color rgb="FFFF0000"/>
      <name val="Garamond"/>
      <family val="1"/>
      <charset val="238"/>
    </font>
    <font>
      <b/>
      <sz val="8"/>
      <color indexed="10"/>
      <name val="Times New Roman"/>
      <family val="1"/>
      <charset val="238"/>
    </font>
    <font>
      <b/>
      <sz val="8"/>
      <color indexed="8"/>
      <name val="Times New Roman"/>
      <family val="1"/>
      <charset val="238"/>
    </font>
    <font>
      <b/>
      <sz val="9"/>
      <name val="Calibri"/>
      <family val="2"/>
    </font>
    <font>
      <u/>
      <sz val="11"/>
      <color theme="1"/>
      <name val="Calibri"/>
      <family val="2"/>
      <scheme val="minor"/>
    </font>
    <font>
      <sz val="8"/>
      <name val="Garamond"/>
      <family val="1"/>
      <charset val="238"/>
    </font>
    <font>
      <sz val="10"/>
      <name val="Times New Roman"/>
      <family val="1"/>
      <charset val="238"/>
    </font>
    <font>
      <sz val="10"/>
      <name val="Times New Roman"/>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2E74B5"/>
      </left>
      <right/>
      <top style="medium">
        <color rgb="FF2E74B5"/>
      </top>
      <bottom style="medium">
        <color rgb="FF2E74B5"/>
      </bottom>
      <diagonal/>
    </border>
    <border>
      <left/>
      <right/>
      <top style="medium">
        <color rgb="FF2E74B5"/>
      </top>
      <bottom style="medium">
        <color rgb="FF2E74B5"/>
      </bottom>
      <diagonal/>
    </border>
    <border>
      <left/>
      <right style="medium">
        <color rgb="FF2E74B5"/>
      </right>
      <top style="medium">
        <color rgb="FF2E74B5"/>
      </top>
      <bottom style="medium">
        <color rgb="FF2E74B5"/>
      </bottom>
      <diagonal/>
    </border>
    <border>
      <left style="medium">
        <color rgb="FF2E74B5"/>
      </left>
      <right style="medium">
        <color rgb="FF2E74B5"/>
      </right>
      <top style="medium">
        <color rgb="FF2E74B5"/>
      </top>
      <bottom style="medium">
        <color rgb="FF2E74B5"/>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2E74B5"/>
      </left>
      <right style="medium">
        <color rgb="FF2E74B5"/>
      </right>
      <top style="medium">
        <color rgb="FF2E74B5"/>
      </top>
      <bottom/>
      <diagonal/>
    </border>
    <border>
      <left/>
      <right style="medium">
        <color rgb="FF2E74B5"/>
      </right>
      <top/>
      <bottom/>
      <diagonal/>
    </border>
    <border>
      <left style="medium">
        <color rgb="FF2E74B5"/>
      </left>
      <right style="medium">
        <color rgb="FF2E74B5"/>
      </right>
      <top/>
      <bottom style="medium">
        <color rgb="FF2E74B5"/>
      </bottom>
      <diagonal/>
    </border>
    <border>
      <left/>
      <right style="medium">
        <color rgb="FF2E74B5"/>
      </right>
      <top/>
      <bottom style="medium">
        <color rgb="FF2E74B5"/>
      </bottom>
      <diagonal/>
    </border>
    <border>
      <left/>
      <right/>
      <top style="medium">
        <color rgb="FF2E74B5"/>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rgb="FF2E74B5"/>
      </left>
      <right/>
      <top/>
      <bottom style="medium">
        <color rgb="FF2E74B5"/>
      </bottom>
      <diagonal/>
    </border>
    <border>
      <left/>
      <right/>
      <top/>
      <bottom style="medium">
        <color rgb="FF2E74B5"/>
      </bottom>
      <diagonal/>
    </border>
    <border>
      <left style="medium">
        <color rgb="FF2E74B5"/>
      </left>
      <right style="medium">
        <color rgb="FF2E74B5"/>
      </right>
      <top/>
      <bottom/>
      <diagonal/>
    </border>
    <border>
      <left style="medium">
        <color indexed="64"/>
      </left>
      <right style="medium">
        <color rgb="FF2E74B5"/>
      </right>
      <top style="medium">
        <color indexed="64"/>
      </top>
      <bottom style="medium">
        <color rgb="FF2E74B5"/>
      </bottom>
      <diagonal/>
    </border>
    <border>
      <left style="medium">
        <color rgb="FF2E74B5"/>
      </left>
      <right style="medium">
        <color rgb="FF2E74B5"/>
      </right>
      <top style="medium">
        <color indexed="64"/>
      </top>
      <bottom style="medium">
        <color rgb="FF2E74B5"/>
      </bottom>
      <diagonal/>
    </border>
    <border>
      <left style="medium">
        <color rgb="FF2E74B5"/>
      </left>
      <right style="medium">
        <color indexed="64"/>
      </right>
      <top style="medium">
        <color indexed="64"/>
      </top>
      <bottom style="medium">
        <color rgb="FF2E74B5"/>
      </bottom>
      <diagonal/>
    </border>
    <border>
      <left style="medium">
        <color indexed="64"/>
      </left>
      <right style="medium">
        <color rgb="FF2E74B5"/>
      </right>
      <top/>
      <bottom style="medium">
        <color rgb="FF2E74B5"/>
      </bottom>
      <diagonal/>
    </border>
    <border>
      <left style="medium">
        <color rgb="FF2E74B5"/>
      </left>
      <right style="medium">
        <color indexed="64"/>
      </right>
      <top/>
      <bottom style="medium">
        <color rgb="FF2E74B5"/>
      </bottom>
      <diagonal/>
    </border>
    <border>
      <left/>
      <right style="medium">
        <color indexed="64"/>
      </right>
      <top/>
      <bottom style="medium">
        <color rgb="FF2E74B5"/>
      </bottom>
      <diagonal/>
    </border>
    <border>
      <left style="medium">
        <color indexed="64"/>
      </left>
      <right style="medium">
        <color rgb="FF2E74B5"/>
      </right>
      <top/>
      <bottom style="medium">
        <color indexed="64"/>
      </bottom>
      <diagonal/>
    </border>
    <border>
      <left style="medium">
        <color rgb="FF2E74B5"/>
      </left>
      <right style="medium">
        <color rgb="FF2E74B5"/>
      </right>
      <top/>
      <bottom style="medium">
        <color indexed="64"/>
      </bottom>
      <diagonal/>
    </border>
    <border>
      <left/>
      <right style="medium">
        <color rgb="FF2E74B5"/>
      </right>
      <top/>
      <bottom style="medium">
        <color indexed="64"/>
      </bottom>
      <diagonal/>
    </border>
    <border>
      <left/>
      <right style="medium">
        <color indexed="64"/>
      </right>
      <top/>
      <bottom style="medium">
        <color indexed="64"/>
      </bottom>
      <diagonal/>
    </border>
    <border>
      <left style="medium">
        <color rgb="FF2E74B5"/>
      </left>
      <right style="medium">
        <color rgb="FF2E74B5"/>
      </right>
      <top style="medium">
        <color rgb="FF2E74B5"/>
      </top>
      <bottom style="thin">
        <color indexed="64"/>
      </bottom>
      <diagonal/>
    </border>
    <border>
      <left style="medium">
        <color rgb="FF2E74B5"/>
      </left>
      <right/>
      <top style="medium">
        <color rgb="FF2E74B5"/>
      </top>
      <bottom/>
      <diagonal/>
    </border>
    <border>
      <left/>
      <right style="medium">
        <color rgb="FF2E74B5"/>
      </right>
      <top style="medium">
        <color rgb="FF2E74B5"/>
      </top>
      <bottom/>
      <diagonal/>
    </border>
    <border>
      <left style="medium">
        <color rgb="FF2E74B5"/>
      </left>
      <right/>
      <top/>
      <bottom/>
      <diagonal/>
    </border>
    <border>
      <left style="thin">
        <color indexed="64"/>
      </left>
      <right style="thin">
        <color indexed="64"/>
      </right>
      <top/>
      <bottom style="thin">
        <color indexed="64"/>
      </bottom>
      <diagonal/>
    </border>
    <border>
      <left/>
      <right style="thin">
        <color indexed="64"/>
      </right>
      <top/>
      <bottom style="medium">
        <color rgb="FF2E74B5"/>
      </bottom>
      <diagonal/>
    </border>
    <border>
      <left style="thin">
        <color indexed="64"/>
      </left>
      <right style="medium">
        <color rgb="FF2E74B5"/>
      </right>
      <top/>
      <bottom style="medium">
        <color rgb="FF2E74B5"/>
      </bottom>
      <diagonal/>
    </border>
    <border>
      <left style="thin">
        <color indexed="64"/>
      </left>
      <right/>
      <top/>
      <bottom style="medium">
        <color rgb="FF2E74B5"/>
      </bottom>
      <diagonal/>
    </border>
    <border>
      <left/>
      <right style="thin">
        <color indexed="64"/>
      </right>
      <top style="medium">
        <color rgb="FF2E74B5"/>
      </top>
      <bottom style="medium">
        <color rgb="FF2E74B5"/>
      </bottom>
      <diagonal/>
    </border>
    <border>
      <left style="medium">
        <color rgb="FF2E74B5"/>
      </left>
      <right style="thin">
        <color indexed="64"/>
      </right>
      <top/>
      <bottom style="medium">
        <color rgb="FF2E74B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2E74B5"/>
      </left>
      <right style="thin">
        <color indexed="64"/>
      </right>
      <top style="medium">
        <color rgb="FF2E74B5"/>
      </top>
      <bottom style="medium">
        <color rgb="FF2E74B5"/>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rgb="FF2E74B5"/>
      </left>
      <right style="medium">
        <color rgb="FF2E74B5"/>
      </right>
      <top style="thin">
        <color indexed="64"/>
      </top>
      <bottom style="medium">
        <color rgb="FF2E74B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4" tint="-0.249977111117893"/>
      </left>
      <right style="medium">
        <color theme="4" tint="-0.249977111117893"/>
      </right>
      <top style="medium">
        <color theme="4" tint="-0.249977111117893"/>
      </top>
      <bottom/>
      <diagonal/>
    </border>
    <border>
      <left style="thin">
        <color indexed="64"/>
      </left>
      <right/>
      <top/>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bottom style="medium">
        <color rgb="FF2E74B5"/>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2E74B5"/>
      </top>
      <bottom style="medium">
        <color rgb="FF2E74B5"/>
      </bottom>
      <diagonal/>
    </border>
    <border>
      <left style="medium">
        <color theme="4" tint="-0.249977111117893"/>
      </left>
      <right/>
      <top style="medium">
        <color rgb="FF2E74B5"/>
      </top>
      <bottom style="medium">
        <color theme="4" tint="-0.249977111117893"/>
      </bottom>
      <diagonal/>
    </border>
    <border>
      <left/>
      <right style="medium">
        <color theme="4" tint="-0.249977111117893"/>
      </right>
      <top style="medium">
        <color rgb="FF2E74B5"/>
      </top>
      <bottom style="medium">
        <color theme="4" tint="-0.249977111117893"/>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31" fillId="0" borderId="0"/>
    <xf numFmtId="9"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169" fontId="1" fillId="0" borderId="0" applyFont="0" applyFill="0" applyBorder="0" applyAlignment="0" applyProtection="0"/>
  </cellStyleXfs>
  <cellXfs count="1067">
    <xf numFmtId="0" fontId="0" fillId="0" borderId="0" xfId="0"/>
    <xf numFmtId="0" fontId="23" fillId="33" borderId="13" xfId="0" applyFont="1" applyFill="1" applyBorder="1" applyAlignment="1">
      <alignment horizontal="left" vertical="center" wrapText="1"/>
    </xf>
    <xf numFmtId="0" fontId="21" fillId="34" borderId="0" xfId="0" applyFont="1" applyFill="1"/>
    <xf numFmtId="0" fontId="0" fillId="34" borderId="0" xfId="0" applyFill="1"/>
    <xf numFmtId="0" fontId="23" fillId="33" borderId="0" xfId="0" applyFont="1" applyFill="1" applyBorder="1" applyAlignment="1">
      <alignment horizontal="left" vertical="center" wrapText="1"/>
    </xf>
    <xf numFmtId="0" fontId="18" fillId="33" borderId="0" xfId="0" applyFont="1" applyFill="1" applyBorder="1" applyAlignment="1">
      <alignment horizontal="center" vertical="center" wrapText="1"/>
    </xf>
    <xf numFmtId="0" fontId="23" fillId="34" borderId="13" xfId="0" applyFont="1" applyFill="1" applyBorder="1" applyAlignment="1">
      <alignment horizontal="left" vertical="center" wrapText="1"/>
    </xf>
    <xf numFmtId="0" fontId="23" fillId="34" borderId="13" xfId="0" applyFont="1" applyFill="1" applyBorder="1" applyAlignment="1">
      <alignment horizontal="center" vertical="center" wrapText="1"/>
    </xf>
    <xf numFmtId="0" fontId="27" fillId="34" borderId="27" xfId="0" applyFont="1" applyFill="1" applyBorder="1"/>
    <xf numFmtId="49" fontId="26" fillId="34" borderId="27" xfId="0" applyNumberFormat="1" applyFont="1" applyFill="1" applyBorder="1" applyAlignment="1">
      <alignment horizontal="center"/>
    </xf>
    <xf numFmtId="164" fontId="27" fillId="34" borderId="27" xfId="0" applyNumberFormat="1" applyFont="1" applyFill="1" applyBorder="1"/>
    <xf numFmtId="0" fontId="0" fillId="33" borderId="0" xfId="0" applyFill="1"/>
    <xf numFmtId="0" fontId="28" fillId="33" borderId="0" xfId="0" applyFont="1" applyFill="1"/>
    <xf numFmtId="0" fontId="22" fillId="33" borderId="0" xfId="0" applyFont="1" applyFill="1"/>
    <xf numFmtId="0" fontId="27" fillId="33" borderId="27" xfId="0" applyFont="1" applyFill="1" applyBorder="1"/>
    <xf numFmtId="0" fontId="27" fillId="33" borderId="0" xfId="0" applyFont="1" applyFill="1"/>
    <xf numFmtId="0" fontId="26" fillId="33" borderId="0" xfId="0" applyFont="1" applyFill="1"/>
    <xf numFmtId="0" fontId="26" fillId="33" borderId="0" xfId="0" applyFont="1" applyFill="1" applyBorder="1"/>
    <xf numFmtId="0" fontId="27" fillId="33" borderId="0" xfId="0" applyFont="1" applyFill="1" applyBorder="1"/>
    <xf numFmtId="0" fontId="26" fillId="33" borderId="26" xfId="0" applyFont="1" applyFill="1" applyBorder="1"/>
    <xf numFmtId="0" fontId="27" fillId="33" borderId="27" xfId="0" applyFont="1" applyFill="1" applyBorder="1" applyAlignment="1">
      <alignment horizontal="center"/>
    </xf>
    <xf numFmtId="0" fontId="26" fillId="33" borderId="27" xfId="0" applyFont="1" applyFill="1" applyBorder="1"/>
    <xf numFmtId="164" fontId="26" fillId="33" borderId="27" xfId="0" applyNumberFormat="1" applyFont="1" applyFill="1" applyBorder="1"/>
    <xf numFmtId="0" fontId="21" fillId="33" borderId="0" xfId="0" applyFont="1" applyFill="1"/>
    <xf numFmtId="0" fontId="24" fillId="33" borderId="16" xfId="0" applyFont="1" applyFill="1" applyBorder="1"/>
    <xf numFmtId="0" fontId="24" fillId="33" borderId="17" xfId="0" applyFont="1" applyFill="1" applyBorder="1"/>
    <xf numFmtId="0" fontId="24" fillId="33" borderId="14" xfId="0" applyFont="1" applyFill="1" applyBorder="1"/>
    <xf numFmtId="0" fontId="24" fillId="33" borderId="19" xfId="0" applyFont="1" applyFill="1" applyBorder="1"/>
    <xf numFmtId="0" fontId="24" fillId="33" borderId="21" xfId="0" applyFont="1" applyFill="1" applyBorder="1"/>
    <xf numFmtId="0" fontId="32" fillId="33" borderId="13" xfId="0" applyFont="1" applyFill="1" applyBorder="1" applyAlignment="1">
      <alignment horizontal="left" vertical="center" wrapText="1"/>
    </xf>
    <xf numFmtId="49" fontId="20" fillId="33" borderId="13" xfId="0" applyNumberFormat="1" applyFont="1" applyFill="1" applyBorder="1" applyAlignment="1">
      <alignment horizontal="center" vertical="center" wrapText="1"/>
    </xf>
    <xf numFmtId="49" fontId="0" fillId="33" borderId="0" xfId="0" applyNumberFormat="1" applyFill="1"/>
    <xf numFmtId="49" fontId="28" fillId="33" borderId="0" xfId="0" applyNumberFormat="1" applyFont="1" applyFill="1"/>
    <xf numFmtId="49" fontId="25" fillId="33" borderId="0" xfId="0" applyNumberFormat="1" applyFont="1" applyFill="1"/>
    <xf numFmtId="49" fontId="26" fillId="33" borderId="0" xfId="0" applyNumberFormat="1" applyFont="1" applyFill="1"/>
    <xf numFmtId="49" fontId="27" fillId="33" borderId="0" xfId="0" applyNumberFormat="1" applyFont="1" applyFill="1" applyBorder="1"/>
    <xf numFmtId="49" fontId="26" fillId="33" borderId="0" xfId="0" applyNumberFormat="1" applyFont="1" applyFill="1" applyBorder="1"/>
    <xf numFmtId="49" fontId="24" fillId="33" borderId="16" xfId="0" applyNumberFormat="1" applyFont="1" applyFill="1" applyBorder="1"/>
    <xf numFmtId="49" fontId="24" fillId="33" borderId="14" xfId="0" applyNumberFormat="1" applyFont="1" applyFill="1" applyBorder="1"/>
    <xf numFmtId="49" fontId="24" fillId="33" borderId="21" xfId="0" applyNumberFormat="1" applyFont="1" applyFill="1" applyBorder="1"/>
    <xf numFmtId="164" fontId="0" fillId="33" borderId="0" xfId="0" applyNumberFormat="1" applyFill="1"/>
    <xf numFmtId="49" fontId="26" fillId="33" borderId="27" xfId="0" applyNumberFormat="1" applyFont="1" applyFill="1" applyBorder="1" applyAlignment="1">
      <alignment horizontal="center"/>
    </xf>
    <xf numFmtId="164" fontId="27" fillId="33" borderId="27" xfId="0" applyNumberFormat="1" applyFont="1" applyFill="1" applyBorder="1"/>
    <xf numFmtId="164" fontId="27" fillId="33" borderId="0" xfId="0" applyNumberFormat="1" applyFont="1" applyFill="1" applyBorder="1"/>
    <xf numFmtId="0" fontId="0" fillId="33" borderId="0" xfId="0" applyFill="1" applyBorder="1"/>
    <xf numFmtId="0" fontId="21" fillId="33" borderId="0" xfId="0" applyFont="1" applyFill="1" applyBorder="1"/>
    <xf numFmtId="0" fontId="27" fillId="33" borderId="22" xfId="0" applyFont="1" applyFill="1" applyBorder="1"/>
    <xf numFmtId="0" fontId="0" fillId="0" borderId="0" xfId="0" applyBorder="1"/>
    <xf numFmtId="0" fontId="35" fillId="0" borderId="0" xfId="0" applyFont="1" applyFill="1" applyAlignment="1">
      <alignment horizontal="center"/>
    </xf>
    <xf numFmtId="0" fontId="0" fillId="0" borderId="0" xfId="0" applyFill="1"/>
    <xf numFmtId="0" fontId="20" fillId="33" borderId="13" xfId="0" applyFont="1" applyFill="1" applyBorder="1" applyAlignment="1">
      <alignment horizontal="left" vertical="center" wrapText="1"/>
    </xf>
    <xf numFmtId="0" fontId="18" fillId="0" borderId="0" xfId="0" applyFont="1" applyFill="1" applyBorder="1" applyAlignment="1">
      <alignment horizontal="center"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center"/>
    </xf>
    <xf numFmtId="0" fontId="36" fillId="0" borderId="0" xfId="0" applyFont="1" applyFill="1" applyBorder="1" applyAlignment="1">
      <alignment horizontal="center" vertical="center" wrapText="1"/>
    </xf>
    <xf numFmtId="0" fontId="20" fillId="35" borderId="13" xfId="0" applyFont="1" applyFill="1" applyBorder="1" applyAlignment="1">
      <alignment vertical="center" wrapText="1"/>
    </xf>
    <xf numFmtId="0" fontId="37" fillId="33" borderId="3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33" borderId="37" xfId="0" applyFont="1" applyFill="1" applyBorder="1" applyAlignment="1">
      <alignment horizontal="center" vertical="center" wrapText="1"/>
    </xf>
    <xf numFmtId="0" fontId="37" fillId="33" borderId="36" xfId="0" applyFont="1" applyFill="1" applyBorder="1" applyAlignment="1">
      <alignment vertical="center" wrapText="1"/>
    </xf>
    <xf numFmtId="3" fontId="37" fillId="33" borderId="37" xfId="0" applyNumberFormat="1" applyFont="1" applyFill="1" applyBorder="1" applyAlignment="1">
      <alignment horizontal="center" vertical="center"/>
    </xf>
    <xf numFmtId="9" fontId="37" fillId="33" borderId="37" xfId="0" applyNumberFormat="1" applyFont="1" applyFill="1" applyBorder="1" applyAlignment="1">
      <alignment horizontal="center" vertical="center"/>
    </xf>
    <xf numFmtId="9" fontId="37" fillId="0" borderId="0" xfId="0" applyNumberFormat="1" applyFont="1" applyFill="1" applyBorder="1" applyAlignment="1">
      <alignment horizontal="center" vertical="center"/>
    </xf>
    <xf numFmtId="0" fontId="37" fillId="33" borderId="36" xfId="0" applyFont="1" applyFill="1" applyBorder="1" applyAlignment="1">
      <alignment horizontal="left" vertical="center" wrapText="1"/>
    </xf>
    <xf numFmtId="3" fontId="37" fillId="0" borderId="0" xfId="0" applyNumberFormat="1" applyFont="1" applyFill="1" applyBorder="1" applyAlignment="1">
      <alignment horizontal="center" vertical="center"/>
    </xf>
    <xf numFmtId="0" fontId="38" fillId="35" borderId="36" xfId="0" applyFont="1" applyFill="1" applyBorder="1" applyAlignment="1">
      <alignment vertical="center" wrapText="1"/>
    </xf>
    <xf numFmtId="3" fontId="37" fillId="33" borderId="37" xfId="44" applyNumberFormat="1" applyFont="1" applyFill="1" applyBorder="1" applyAlignment="1">
      <alignment horizontal="center" vertical="center"/>
    </xf>
    <xf numFmtId="3" fontId="37" fillId="0" borderId="0" xfId="44" applyNumberFormat="1" applyFont="1" applyFill="1" applyBorder="1" applyAlignment="1">
      <alignment horizontal="center" vertical="center"/>
    </xf>
    <xf numFmtId="9" fontId="39" fillId="0" borderId="0" xfId="0" applyNumberFormat="1" applyFont="1" applyFill="1" applyBorder="1" applyAlignment="1">
      <alignment horizontal="center" vertical="center"/>
    </xf>
    <xf numFmtId="0" fontId="40"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41" fillId="35" borderId="10" xfId="0" applyFont="1" applyFill="1" applyBorder="1" applyAlignment="1">
      <alignment horizontal="left" vertical="center" wrapText="1"/>
    </xf>
    <xf numFmtId="0" fontId="39" fillId="35" borderId="12" xfId="0" applyFont="1" applyFill="1" applyBorder="1" applyAlignment="1">
      <alignment horizontal="center" vertical="center"/>
    </xf>
    <xf numFmtId="0" fontId="37"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40" fillId="33" borderId="3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33" borderId="37" xfId="0" applyFont="1" applyFill="1" applyBorder="1" applyAlignment="1">
      <alignment horizontal="center" vertical="center" wrapText="1"/>
    </xf>
    <xf numFmtId="3" fontId="37" fillId="33" borderId="36" xfId="0" applyNumberFormat="1"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65" fontId="37" fillId="33" borderId="37" xfId="0" applyNumberFormat="1" applyFont="1" applyFill="1" applyBorder="1" applyAlignment="1">
      <alignment horizontal="center" vertical="center"/>
    </xf>
    <xf numFmtId="165" fontId="37" fillId="0" borderId="0" xfId="0" applyNumberFormat="1" applyFont="1" applyFill="1" applyBorder="1" applyAlignment="1">
      <alignment horizontal="center" vertical="center"/>
    </xf>
    <xf numFmtId="0" fontId="36" fillId="0" borderId="36" xfId="0" applyFont="1" applyBorder="1" applyAlignment="1">
      <alignment horizontal="left" vertical="center" wrapText="1" indent="1"/>
    </xf>
    <xf numFmtId="0" fontId="43" fillId="0" borderId="36" xfId="0" applyFont="1" applyBorder="1" applyAlignment="1">
      <alignment horizontal="left" vertical="center" wrapText="1" indent="1"/>
    </xf>
    <xf numFmtId="3" fontId="44" fillId="33" borderId="37" xfId="0" applyNumberFormat="1" applyFont="1" applyFill="1" applyBorder="1" applyAlignment="1">
      <alignment horizontal="center" vertical="center"/>
    </xf>
    <xf numFmtId="9" fontId="44" fillId="0" borderId="0" xfId="44" applyFont="1" applyFill="1" applyBorder="1" applyAlignment="1">
      <alignment horizontal="center" vertical="center"/>
    </xf>
    <xf numFmtId="165" fontId="44" fillId="33" borderId="37" xfId="0" applyNumberFormat="1" applyFont="1" applyFill="1" applyBorder="1" applyAlignment="1">
      <alignment horizontal="center" vertical="center"/>
    </xf>
    <xf numFmtId="165" fontId="44" fillId="0" borderId="0" xfId="0" applyNumberFormat="1" applyFont="1" applyFill="1" applyBorder="1" applyAlignment="1">
      <alignment horizontal="center" vertical="center"/>
    </xf>
    <xf numFmtId="0" fontId="36" fillId="33" borderId="36" xfId="0" applyFont="1" applyFill="1" applyBorder="1" applyAlignment="1">
      <alignment horizontal="left" vertical="center" wrapText="1" indent="1"/>
    </xf>
    <xf numFmtId="0" fontId="43" fillId="33" borderId="36" xfId="0" applyFont="1" applyFill="1" applyBorder="1" applyAlignment="1">
      <alignment horizontal="left" vertical="center" wrapText="1" indent="1"/>
    </xf>
    <xf numFmtId="3" fontId="44" fillId="0" borderId="0" xfId="0" applyNumberFormat="1" applyFont="1" applyFill="1" applyBorder="1" applyAlignment="1">
      <alignment horizontal="center" vertical="center"/>
    </xf>
    <xf numFmtId="165" fontId="37" fillId="33" borderId="37" xfId="44" applyNumberFormat="1" applyFont="1" applyFill="1" applyBorder="1" applyAlignment="1">
      <alignment horizontal="center" vertical="center"/>
    </xf>
    <xf numFmtId="9" fontId="37" fillId="33" borderId="37" xfId="44" applyFont="1" applyFill="1" applyBorder="1" applyAlignment="1">
      <alignment horizontal="center" vertical="center"/>
    </xf>
    <xf numFmtId="9" fontId="37" fillId="0" borderId="0" xfId="44" applyFont="1" applyFill="1" applyBorder="1" applyAlignment="1">
      <alignment horizontal="center" vertical="center"/>
    </xf>
    <xf numFmtId="0" fontId="45" fillId="0" borderId="42" xfId="0" applyFont="1" applyBorder="1" applyAlignment="1">
      <alignment horizontal="left" vertical="center" wrapText="1" indent="1"/>
    </xf>
    <xf numFmtId="0" fontId="46" fillId="34" borderId="36" xfId="0" applyFont="1" applyFill="1" applyBorder="1" applyAlignment="1">
      <alignment vertical="center" wrapText="1"/>
    </xf>
    <xf numFmtId="3" fontId="40" fillId="34" borderId="35" xfId="0" applyNumberFormat="1" applyFont="1" applyFill="1" applyBorder="1" applyAlignment="1">
      <alignment horizontal="center" vertical="center"/>
    </xf>
    <xf numFmtId="3" fontId="40" fillId="34" borderId="37" xfId="0" applyNumberFormat="1" applyFont="1" applyFill="1" applyBorder="1" applyAlignment="1">
      <alignment horizontal="center" vertical="center"/>
    </xf>
    <xf numFmtId="3" fontId="40" fillId="0" borderId="0" xfId="0" applyNumberFormat="1" applyFont="1" applyFill="1" applyBorder="1" applyAlignment="1">
      <alignment horizontal="center" vertical="center"/>
    </xf>
    <xf numFmtId="0" fontId="41" fillId="35" borderId="40" xfId="0" applyFont="1" applyFill="1" applyBorder="1" applyAlignment="1">
      <alignment vertical="center" wrapText="1"/>
    </xf>
    <xf numFmtId="0" fontId="39" fillId="35" borderId="12" xfId="0" applyFont="1" applyFill="1" applyBorder="1" applyAlignment="1">
      <alignment horizontal="center" vertical="center" wrapText="1"/>
    </xf>
    <xf numFmtId="3" fontId="0" fillId="0" borderId="0" xfId="0" applyNumberFormat="1"/>
    <xf numFmtId="3" fontId="44" fillId="0" borderId="37" xfId="0" applyNumberFormat="1" applyFont="1" applyBorder="1" applyAlignment="1">
      <alignment horizontal="center" vertical="center"/>
    </xf>
    <xf numFmtId="3" fontId="37" fillId="0" borderId="37" xfId="0" applyNumberFormat="1" applyFont="1" applyBorder="1" applyAlignment="1">
      <alignment horizontal="center" vertical="center"/>
    </xf>
    <xf numFmtId="0" fontId="46" fillId="0" borderId="42" xfId="0" applyFont="1" applyBorder="1" applyAlignment="1">
      <alignment horizontal="left" vertical="center" wrapText="1" indent="1"/>
    </xf>
    <xf numFmtId="3" fontId="47" fillId="0" borderId="0" xfId="0" applyNumberFormat="1" applyFont="1" applyFill="1" applyBorder="1" applyAlignment="1">
      <alignment horizontal="center" vertical="center" wrapText="1"/>
    </xf>
    <xf numFmtId="0" fontId="46" fillId="34" borderId="39" xfId="0" applyFont="1" applyFill="1" applyBorder="1" applyAlignment="1">
      <alignment vertical="center" wrapText="1"/>
    </xf>
    <xf numFmtId="0" fontId="37" fillId="33" borderId="43" xfId="0" applyFont="1" applyFill="1" applyBorder="1" applyAlignment="1">
      <alignment horizontal="left" vertical="center" wrapText="1"/>
    </xf>
    <xf numFmtId="3" fontId="37" fillId="33" borderId="44" xfId="0" applyNumberFormat="1" applyFont="1" applyFill="1" applyBorder="1" applyAlignment="1">
      <alignment horizontal="center" vertical="center" wrapText="1"/>
    </xf>
    <xf numFmtId="3" fontId="37" fillId="33" borderId="45" xfId="0" applyNumberFormat="1" applyFont="1" applyFill="1" applyBorder="1" applyAlignment="1">
      <alignment horizontal="center" vertical="center" wrapText="1"/>
    </xf>
    <xf numFmtId="0" fontId="37" fillId="33" borderId="46" xfId="0" applyFont="1" applyFill="1" applyBorder="1" applyAlignment="1">
      <alignment horizontal="left" vertical="center" wrapText="1"/>
    </xf>
    <xf numFmtId="3" fontId="37" fillId="33" borderId="47" xfId="0" applyNumberFormat="1" applyFont="1" applyFill="1" applyBorder="1" applyAlignment="1">
      <alignment horizontal="center" vertical="center" wrapText="1"/>
    </xf>
    <xf numFmtId="3" fontId="37" fillId="33" borderId="0" xfId="0" applyNumberFormat="1" applyFont="1" applyFill="1" applyBorder="1" applyAlignment="1">
      <alignment horizontal="center" vertical="center" wrapText="1"/>
    </xf>
    <xf numFmtId="165" fontId="37" fillId="33" borderId="48" xfId="0" applyNumberFormat="1" applyFont="1" applyFill="1" applyBorder="1" applyAlignment="1">
      <alignment horizontal="center" vertical="center"/>
    </xf>
    <xf numFmtId="0" fontId="37" fillId="33" borderId="49" xfId="0" applyFont="1" applyFill="1" applyBorder="1" applyAlignment="1">
      <alignment horizontal="left" vertical="center" wrapText="1"/>
    </xf>
    <xf numFmtId="0" fontId="37" fillId="33" borderId="50" xfId="0" applyFont="1" applyFill="1" applyBorder="1" applyAlignment="1">
      <alignment horizontal="center" vertical="center" wrapText="1"/>
    </xf>
    <xf numFmtId="165" fontId="37" fillId="33" borderId="51" xfId="0" applyNumberFormat="1" applyFont="1" applyFill="1" applyBorder="1" applyAlignment="1">
      <alignment horizontal="center" vertical="center"/>
    </xf>
    <xf numFmtId="165" fontId="37" fillId="33" borderId="52" xfId="0" applyNumberFormat="1" applyFont="1" applyFill="1" applyBorder="1" applyAlignment="1">
      <alignment horizontal="center" vertical="center"/>
    </xf>
    <xf numFmtId="3" fontId="44" fillId="0" borderId="37" xfId="0" applyNumberFormat="1" applyFont="1" applyFill="1" applyBorder="1" applyAlignment="1">
      <alignment horizontal="center" vertical="center"/>
    </xf>
    <xf numFmtId="3" fontId="37" fillId="0" borderId="37" xfId="0" applyNumberFormat="1" applyFont="1" applyFill="1" applyBorder="1" applyAlignment="1">
      <alignment horizontal="center" vertical="center"/>
    </xf>
    <xf numFmtId="3" fontId="48" fillId="0" borderId="0" xfId="0" applyNumberFormat="1" applyFont="1" applyFill="1" applyBorder="1" applyAlignment="1">
      <alignment horizontal="center" vertical="center"/>
    </xf>
    <xf numFmtId="9" fontId="42" fillId="33" borderId="37" xfId="0" applyNumberFormat="1" applyFont="1" applyFill="1" applyBorder="1" applyAlignment="1">
      <alignment horizontal="center" vertical="center"/>
    </xf>
    <xf numFmtId="9" fontId="47" fillId="0" borderId="0" xfId="0" applyNumberFormat="1" applyFont="1" applyFill="1" applyBorder="1" applyAlignment="1">
      <alignment horizontal="center" vertical="center"/>
    </xf>
    <xf numFmtId="9" fontId="42" fillId="0" borderId="0" xfId="0" applyNumberFormat="1" applyFont="1" applyFill="1" applyBorder="1" applyAlignment="1">
      <alignment horizontal="center" vertical="center"/>
    </xf>
    <xf numFmtId="9" fontId="42" fillId="33" borderId="37" xfId="44" applyNumberFormat="1" applyFont="1" applyFill="1" applyBorder="1" applyAlignment="1">
      <alignment horizontal="center" vertical="center"/>
    </xf>
    <xf numFmtId="0" fontId="41" fillId="35" borderId="40" xfId="0" applyFont="1" applyFill="1" applyBorder="1" applyAlignment="1">
      <alignment horizontal="left" vertical="center" wrapText="1"/>
    </xf>
    <xf numFmtId="9" fontId="44" fillId="33" borderId="37" xfId="44" applyFont="1" applyFill="1" applyBorder="1" applyAlignment="1">
      <alignment horizontal="center" vertical="center"/>
    </xf>
    <xf numFmtId="0" fontId="36" fillId="0" borderId="36" xfId="0" applyFont="1" applyFill="1" applyBorder="1" applyAlignment="1">
      <alignment horizontal="left" vertical="center" wrapText="1" indent="1"/>
    </xf>
    <xf numFmtId="0" fontId="43" fillId="0" borderId="36" xfId="0" applyFont="1" applyFill="1" applyBorder="1" applyAlignment="1">
      <alignment horizontal="left" vertical="center" wrapText="1" indent="1"/>
    </xf>
    <xf numFmtId="0" fontId="41" fillId="35" borderId="36" xfId="0" applyFont="1" applyFill="1" applyBorder="1" applyAlignment="1">
      <alignment horizontal="left" vertical="center" wrapText="1"/>
    </xf>
    <xf numFmtId="0" fontId="41" fillId="35" borderId="42" xfId="0" applyFont="1" applyFill="1" applyBorder="1" applyAlignment="1">
      <alignment horizontal="left" vertical="center" wrapText="1"/>
    </xf>
    <xf numFmtId="0" fontId="37" fillId="0" borderId="36" xfId="0" applyFont="1" applyFill="1" applyBorder="1" applyAlignment="1">
      <alignment horizontal="left" vertical="center" wrapText="1"/>
    </xf>
    <xf numFmtId="9" fontId="41" fillId="35" borderId="13" xfId="0" applyNumberFormat="1" applyFont="1" applyFill="1" applyBorder="1" applyAlignment="1">
      <alignment horizontal="center" vertical="center" wrapText="1"/>
    </xf>
    <xf numFmtId="0" fontId="37" fillId="33" borderId="39" xfId="0" applyFont="1" applyFill="1" applyBorder="1" applyAlignment="1">
      <alignment horizontal="left" vertical="center" wrapText="1"/>
    </xf>
    <xf numFmtId="0" fontId="37" fillId="33" borderId="0" xfId="0" applyFont="1" applyFill="1" applyBorder="1" applyAlignment="1">
      <alignment horizontal="center" vertical="center" wrapText="1"/>
    </xf>
    <xf numFmtId="0" fontId="45" fillId="0" borderId="53" xfId="0" applyFont="1" applyBorder="1" applyAlignment="1">
      <alignment horizontal="left" vertical="center" wrapText="1" indent="1"/>
    </xf>
    <xf numFmtId="0" fontId="46" fillId="36" borderId="36" xfId="0" applyFont="1" applyFill="1" applyBorder="1" applyAlignment="1">
      <alignment vertical="center" wrapText="1"/>
    </xf>
    <xf numFmtId="3" fontId="40" fillId="36" borderId="37" xfId="0" applyNumberFormat="1" applyFont="1" applyFill="1" applyBorder="1" applyAlignment="1">
      <alignment horizontal="center" vertical="center"/>
    </xf>
    <xf numFmtId="3" fontId="40" fillId="35" borderId="37" xfId="0" applyNumberFormat="1" applyFont="1" applyFill="1" applyBorder="1" applyAlignment="1">
      <alignment horizontal="center" vertical="center"/>
    </xf>
    <xf numFmtId="3" fontId="40" fillId="0" borderId="37" xfId="0" applyNumberFormat="1" applyFont="1" applyBorder="1" applyAlignment="1">
      <alignment horizontal="center" vertical="center"/>
    </xf>
    <xf numFmtId="0" fontId="38" fillId="0" borderId="0" xfId="0" applyFont="1" applyBorder="1" applyAlignment="1">
      <alignment horizontal="left" vertical="center" wrapText="1" indent="1"/>
    </xf>
    <xf numFmtId="3" fontId="37" fillId="0" borderId="0" xfId="0" applyNumberFormat="1" applyFont="1" applyBorder="1" applyAlignment="1">
      <alignment horizontal="center" vertical="center"/>
    </xf>
    <xf numFmtId="0" fontId="24" fillId="0" borderId="14" xfId="0" applyFont="1" applyBorder="1"/>
    <xf numFmtId="0" fontId="24" fillId="0" borderId="0" xfId="0" applyFont="1" applyBorder="1"/>
    <xf numFmtId="0" fontId="38" fillId="0" borderId="0" xfId="0" applyFont="1"/>
    <xf numFmtId="0" fontId="24" fillId="0" borderId="0" xfId="0" applyFont="1" applyBorder="1" applyAlignment="1">
      <alignment horizontal="center" vertical="center" wrapText="1"/>
    </xf>
    <xf numFmtId="0" fontId="24" fillId="0" borderId="0" xfId="0" applyFont="1" applyFill="1" applyBorder="1"/>
    <xf numFmtId="0" fontId="49" fillId="34" borderId="0" xfId="0" applyFont="1" applyFill="1" applyAlignment="1">
      <alignment horizontal="center"/>
    </xf>
    <xf numFmtId="0" fontId="37" fillId="0" borderId="36" xfId="0" applyFont="1" applyFill="1" applyBorder="1" applyAlignment="1">
      <alignment vertical="center" wrapText="1"/>
    </xf>
    <xf numFmtId="9" fontId="37" fillId="0" borderId="37" xfId="0" applyNumberFormat="1" applyFont="1" applyFill="1" applyBorder="1" applyAlignment="1">
      <alignment horizontal="center" vertical="center" wrapText="1"/>
    </xf>
    <xf numFmtId="0" fontId="37" fillId="0" borderId="37" xfId="0" applyFont="1" applyFill="1" applyBorder="1" applyAlignment="1">
      <alignment horizontal="center" vertical="center" wrapText="1"/>
    </xf>
    <xf numFmtId="0" fontId="42" fillId="0" borderId="36" xfId="0" applyFont="1" applyFill="1" applyBorder="1" applyAlignment="1">
      <alignment vertical="center" wrapText="1"/>
    </xf>
    <xf numFmtId="165" fontId="42" fillId="0" borderId="37" xfId="0" applyNumberFormat="1" applyFont="1" applyFill="1" applyBorder="1" applyAlignment="1">
      <alignment horizontal="center" vertical="center"/>
    </xf>
    <xf numFmtId="0" fontId="42" fillId="33" borderId="36" xfId="0" applyFont="1" applyFill="1" applyBorder="1" applyAlignment="1">
      <alignment horizontal="left" vertical="center" wrapText="1"/>
    </xf>
    <xf numFmtId="9" fontId="42" fillId="0" borderId="37" xfId="0" applyNumberFormat="1" applyFont="1" applyFill="1" applyBorder="1" applyAlignment="1">
      <alignment horizontal="center" vertical="center"/>
    </xf>
    <xf numFmtId="0" fontId="24" fillId="37" borderId="36" xfId="0" applyFont="1" applyFill="1" applyBorder="1" applyAlignment="1">
      <alignment vertical="center" wrapText="1"/>
    </xf>
    <xf numFmtId="4" fontId="0" fillId="0" borderId="0" xfId="0" applyNumberFormat="1"/>
    <xf numFmtId="0" fontId="42" fillId="33" borderId="36" xfId="0" applyFont="1" applyFill="1" applyBorder="1" applyAlignment="1">
      <alignment vertical="center" wrapText="1"/>
    </xf>
    <xf numFmtId="4" fontId="42" fillId="0" borderId="37" xfId="44" applyNumberFormat="1" applyFont="1" applyFill="1" applyBorder="1" applyAlignment="1">
      <alignment horizontal="center" vertical="center"/>
    </xf>
    <xf numFmtId="0" fontId="35" fillId="0" borderId="0" xfId="0" applyFont="1"/>
    <xf numFmtId="3" fontId="42" fillId="0" borderId="37" xfId="44" applyNumberFormat="1" applyFont="1" applyFill="1" applyBorder="1" applyAlignment="1">
      <alignment horizontal="center" vertical="center"/>
    </xf>
    <xf numFmtId="0" fontId="51" fillId="35" borderId="36" xfId="0" applyFont="1" applyFill="1" applyBorder="1" applyAlignment="1">
      <alignment horizontal="left" vertical="center" wrapText="1"/>
    </xf>
    <xf numFmtId="3" fontId="37" fillId="0" borderId="36" xfId="0" applyNumberFormat="1" applyFont="1" applyFill="1" applyBorder="1" applyAlignment="1">
      <alignment horizontal="center" vertical="center" wrapText="1"/>
    </xf>
    <xf numFmtId="3" fontId="52" fillId="0" borderId="37" xfId="0" applyNumberFormat="1" applyFont="1" applyBorder="1" applyAlignment="1">
      <alignment horizontal="center" vertical="center"/>
    </xf>
    <xf numFmtId="0" fontId="53" fillId="0" borderId="0" xfId="0" applyFont="1" applyAlignment="1">
      <alignment wrapText="1"/>
    </xf>
    <xf numFmtId="9" fontId="37" fillId="0" borderId="37" xfId="44" applyFont="1" applyBorder="1" applyAlignment="1">
      <alignment horizontal="center" vertical="center"/>
    </xf>
    <xf numFmtId="165" fontId="1" fillId="0" borderId="0" xfId="44" applyNumberFormat="1" applyFont="1"/>
    <xf numFmtId="0" fontId="54" fillId="0" borderId="36" xfId="0" applyFont="1" applyBorder="1" applyAlignment="1">
      <alignment horizontal="left" vertical="center" wrapText="1" indent="1"/>
    </xf>
    <xf numFmtId="165" fontId="42" fillId="0" borderId="37" xfId="44" applyNumberFormat="1" applyFont="1" applyBorder="1" applyAlignment="1">
      <alignment horizontal="center" vertical="center"/>
    </xf>
    <xf numFmtId="9" fontId="42" fillId="0" borderId="37" xfId="44" applyFont="1" applyBorder="1" applyAlignment="1">
      <alignment horizontal="center" vertical="center"/>
    </xf>
    <xf numFmtId="0" fontId="55" fillId="0" borderId="13" xfId="0" applyFont="1" applyBorder="1" applyAlignment="1">
      <alignment horizontal="left" vertical="center" wrapText="1" indent="1"/>
    </xf>
    <xf numFmtId="3" fontId="56" fillId="0" borderId="37" xfId="0" applyNumberFormat="1" applyFont="1" applyBorder="1" applyAlignment="1">
      <alignment horizontal="center" vertical="center"/>
    </xf>
    <xf numFmtId="0" fontId="24" fillId="34" borderId="13" xfId="0" applyFont="1" applyFill="1" applyBorder="1" applyAlignment="1">
      <alignment vertical="center" wrapText="1"/>
    </xf>
    <xf numFmtId="3" fontId="51" fillId="34" borderId="37" xfId="0" applyNumberFormat="1" applyFont="1" applyFill="1" applyBorder="1" applyAlignment="1">
      <alignment horizontal="center" vertical="center"/>
    </xf>
    <xf numFmtId="0" fontId="57" fillId="35" borderId="40" xfId="0" applyFont="1" applyFill="1" applyBorder="1" applyAlignment="1">
      <alignment horizontal="center" vertical="center"/>
    </xf>
    <xf numFmtId="0" fontId="57" fillId="35" borderId="38" xfId="0" applyFont="1" applyFill="1" applyBorder="1" applyAlignment="1">
      <alignment horizontal="center" vertical="center"/>
    </xf>
    <xf numFmtId="9" fontId="51" fillId="35" borderId="13" xfId="0" applyNumberFormat="1" applyFont="1" applyFill="1" applyBorder="1" applyAlignment="1">
      <alignment horizontal="center" vertical="center" wrapText="1"/>
    </xf>
    <xf numFmtId="0" fontId="58" fillId="0" borderId="0" xfId="0" applyFont="1" applyFill="1" applyBorder="1" applyAlignment="1">
      <alignment vertical="top" wrapText="1"/>
    </xf>
    <xf numFmtId="0" fontId="51" fillId="33" borderId="35" xfId="0" applyFont="1" applyFill="1" applyBorder="1" applyAlignment="1">
      <alignment horizontal="center" vertical="center" wrapText="1"/>
    </xf>
    <xf numFmtId="0" fontId="51" fillId="33" borderId="37" xfId="0" applyFont="1" applyFill="1" applyBorder="1" applyAlignment="1">
      <alignment horizontal="center" vertical="center" wrapText="1"/>
    </xf>
    <xf numFmtId="165" fontId="42" fillId="33" borderId="37" xfId="0" applyNumberFormat="1" applyFont="1" applyFill="1" applyBorder="1" applyAlignment="1">
      <alignment horizontal="center" vertical="center"/>
    </xf>
    <xf numFmtId="0" fontId="50" fillId="0" borderId="36" xfId="0" applyFont="1" applyBorder="1" applyAlignment="1">
      <alignment horizontal="left" vertical="center" wrapText="1" indent="1"/>
    </xf>
    <xf numFmtId="3" fontId="42" fillId="0" borderId="37" xfId="0" applyNumberFormat="1" applyFont="1" applyBorder="1" applyAlignment="1">
      <alignment horizontal="center" vertical="center"/>
    </xf>
    <xf numFmtId="0" fontId="55" fillId="0" borderId="53" xfId="0" applyFont="1" applyBorder="1" applyAlignment="1">
      <alignment horizontal="left" vertical="center" wrapText="1" indent="1"/>
    </xf>
    <xf numFmtId="3" fontId="42" fillId="33" borderId="36" xfId="0" applyNumberFormat="1" applyFont="1" applyFill="1" applyBorder="1" applyAlignment="1">
      <alignment horizontal="center" vertical="center" wrapText="1"/>
    </xf>
    <xf numFmtId="0" fontId="51" fillId="35" borderId="13" xfId="0" applyFont="1" applyFill="1" applyBorder="1" applyAlignment="1">
      <alignment horizontal="left" vertical="center" wrapText="1"/>
    </xf>
    <xf numFmtId="166" fontId="42" fillId="0" borderId="36" xfId="45" applyNumberFormat="1" applyFont="1" applyFill="1" applyBorder="1" applyAlignment="1">
      <alignment horizontal="center" vertical="center" wrapText="1"/>
    </xf>
    <xf numFmtId="3" fontId="42" fillId="0" borderId="36" xfId="0" applyNumberFormat="1" applyFont="1" applyFill="1" applyBorder="1" applyAlignment="1">
      <alignment horizontal="center" vertical="center" wrapText="1"/>
    </xf>
    <xf numFmtId="0" fontId="55" fillId="0" borderId="34" xfId="0" applyFont="1" applyBorder="1" applyAlignment="1">
      <alignment horizontal="left" vertical="center" wrapText="1" indent="1"/>
    </xf>
    <xf numFmtId="0" fontId="42" fillId="0" borderId="36" xfId="0" applyFont="1" applyFill="1" applyBorder="1" applyAlignment="1">
      <alignment horizontal="left" vertical="center" wrapText="1"/>
    </xf>
    <xf numFmtId="3" fontId="56" fillId="0" borderId="35" xfId="0" applyNumberFormat="1" applyFont="1" applyBorder="1" applyAlignment="1">
      <alignment horizontal="center" vertical="center"/>
    </xf>
    <xf numFmtId="0" fontId="24" fillId="37" borderId="13" xfId="0" applyFont="1" applyFill="1" applyBorder="1" applyAlignment="1">
      <alignment vertical="center" wrapText="1"/>
    </xf>
    <xf numFmtId="165" fontId="42" fillId="33" borderId="13" xfId="0" applyNumberFormat="1" applyFont="1" applyFill="1" applyBorder="1" applyAlignment="1">
      <alignment horizontal="center" vertical="center"/>
    </xf>
    <xf numFmtId="17" fontId="0" fillId="0" borderId="0" xfId="0" applyNumberFormat="1"/>
    <xf numFmtId="3" fontId="42" fillId="33" borderId="37" xfId="0" applyNumberFormat="1" applyFont="1" applyFill="1" applyBorder="1" applyAlignment="1">
      <alignment horizontal="center" vertical="center"/>
    </xf>
    <xf numFmtId="164" fontId="42" fillId="33" borderId="36" xfId="0" applyNumberFormat="1" applyFont="1" applyFill="1" applyBorder="1" applyAlignment="1">
      <alignment horizontal="center" vertical="center" wrapText="1"/>
    </xf>
    <xf numFmtId="0" fontId="24" fillId="0" borderId="13" xfId="0" applyFont="1" applyBorder="1" applyAlignment="1">
      <alignment horizontal="left" vertical="center" wrapText="1" indent="1"/>
    </xf>
    <xf numFmtId="3" fontId="51" fillId="0" borderId="37" xfId="0" applyNumberFormat="1" applyFont="1" applyBorder="1" applyAlignment="1">
      <alignment horizontal="center" vertical="center"/>
    </xf>
    <xf numFmtId="0" fontId="42" fillId="35" borderId="36" xfId="0" applyFont="1" applyFill="1" applyBorder="1" applyAlignment="1">
      <alignment vertical="center" wrapText="1"/>
    </xf>
    <xf numFmtId="0" fontId="51" fillId="0" borderId="35" xfId="0" applyFont="1" applyFill="1" applyBorder="1" applyAlignment="1">
      <alignment horizontal="center" vertical="center" wrapText="1"/>
    </xf>
    <xf numFmtId="0" fontId="51" fillId="0" borderId="37" xfId="0" applyFont="1" applyFill="1" applyBorder="1" applyAlignment="1">
      <alignment horizontal="center" vertical="center" wrapText="1"/>
    </xf>
    <xf numFmtId="164" fontId="42" fillId="0" borderId="36" xfId="0" applyNumberFormat="1" applyFont="1" applyFill="1" applyBorder="1" applyAlignment="1">
      <alignment horizontal="center" vertical="center" wrapText="1"/>
    </xf>
    <xf numFmtId="3" fontId="60" fillId="0" borderId="37" xfId="0" applyNumberFormat="1" applyFont="1" applyBorder="1" applyAlignment="1">
      <alignment horizontal="center" vertical="center"/>
    </xf>
    <xf numFmtId="0" fontId="51" fillId="35" borderId="36" xfId="0" applyFont="1" applyFill="1" applyBorder="1" applyAlignment="1">
      <alignment vertical="center" wrapText="1"/>
    </xf>
    <xf numFmtId="0" fontId="51" fillId="35" borderId="13" xfId="0" applyFont="1" applyFill="1" applyBorder="1" applyAlignment="1">
      <alignment vertical="center" wrapText="1"/>
    </xf>
    <xf numFmtId="0" fontId="42" fillId="35" borderId="11" xfId="0" applyFont="1" applyFill="1" applyBorder="1" applyAlignment="1">
      <alignment vertical="center"/>
    </xf>
    <xf numFmtId="0" fontId="42" fillId="35" borderId="12" xfId="0" applyFont="1" applyFill="1" applyBorder="1" applyAlignment="1">
      <alignment vertical="center"/>
    </xf>
    <xf numFmtId="0" fontId="42" fillId="35" borderId="10" xfId="0" applyFont="1" applyFill="1" applyBorder="1" applyAlignment="1">
      <alignment vertical="center"/>
    </xf>
    <xf numFmtId="0" fontId="40" fillId="33" borderId="0" xfId="0" applyFont="1" applyFill="1" applyBorder="1" applyAlignment="1">
      <alignment horizontal="center" vertical="center" wrapText="1"/>
    </xf>
    <xf numFmtId="0" fontId="24" fillId="35" borderId="13" xfId="0" applyFont="1" applyFill="1" applyBorder="1" applyAlignment="1">
      <alignment vertical="center" wrapText="1"/>
    </xf>
    <xf numFmtId="3" fontId="51" fillId="35" borderId="37" xfId="0" applyNumberFormat="1" applyFont="1" applyFill="1" applyBorder="1" applyAlignment="1">
      <alignment horizontal="center" vertical="center"/>
    </xf>
    <xf numFmtId="3" fontId="51" fillId="37" borderId="37" xfId="0" applyNumberFormat="1" applyFont="1" applyFill="1" applyBorder="1" applyAlignment="1">
      <alignment horizontal="center" vertical="center"/>
    </xf>
    <xf numFmtId="0" fontId="24" fillId="34" borderId="36" xfId="0" applyFont="1" applyFill="1" applyBorder="1" applyAlignment="1">
      <alignment vertical="center" wrapText="1"/>
    </xf>
    <xf numFmtId="0" fontId="24" fillId="0" borderId="16" xfId="0" applyFont="1" applyBorder="1"/>
    <xf numFmtId="0" fontId="24" fillId="0" borderId="17" xfId="0" applyFont="1" applyBorder="1"/>
    <xf numFmtId="0" fontId="24" fillId="0" borderId="19" xfId="0" applyFont="1" applyBorder="1"/>
    <xf numFmtId="0" fontId="24" fillId="0" borderId="21" xfId="0" applyFont="1" applyBorder="1"/>
    <xf numFmtId="0" fontId="24" fillId="0" borderId="22" xfId="0" applyFont="1" applyBorder="1"/>
    <xf numFmtId="0" fontId="61" fillId="0" borderId="0" xfId="0" applyFont="1"/>
    <xf numFmtId="0" fontId="62" fillId="0" borderId="0" xfId="0" applyFont="1" applyFill="1" applyBorder="1" applyAlignment="1">
      <alignment vertical="center"/>
    </xf>
    <xf numFmtId="0" fontId="0" fillId="0" borderId="0" xfId="0" applyFont="1"/>
    <xf numFmtId="0" fontId="0" fillId="0" borderId="0" xfId="0" applyFont="1" applyBorder="1"/>
    <xf numFmtId="0" fontId="21" fillId="33" borderId="13" xfId="0" applyFont="1" applyFill="1" applyBorder="1" applyAlignment="1">
      <alignment horizontal="left" vertical="center" wrapText="1"/>
    </xf>
    <xf numFmtId="0" fontId="21" fillId="35" borderId="13" xfId="0" applyFont="1" applyFill="1" applyBorder="1" applyAlignment="1">
      <alignment vertical="center" wrapText="1"/>
    </xf>
    <xf numFmtId="0" fontId="63" fillId="33" borderId="35" xfId="0" applyFont="1" applyFill="1" applyBorder="1" applyAlignment="1">
      <alignment horizontal="center" vertical="center" wrapText="1"/>
    </xf>
    <xf numFmtId="0" fontId="63" fillId="33" borderId="14" xfId="0" applyFont="1" applyFill="1" applyBorder="1" applyAlignment="1">
      <alignment horizontal="center" vertical="center" wrapText="1"/>
    </xf>
    <xf numFmtId="0" fontId="63" fillId="0" borderId="14" xfId="0" applyFont="1" applyFill="1" applyBorder="1" applyAlignment="1">
      <alignment horizontal="center" vertical="center" wrapText="1"/>
    </xf>
    <xf numFmtId="9" fontId="63" fillId="33" borderId="57" xfId="0" applyNumberFormat="1" applyFont="1" applyFill="1" applyBorder="1" applyAlignment="1">
      <alignment horizontal="center" vertical="center" wrapText="1"/>
    </xf>
    <xf numFmtId="9" fontId="63" fillId="33" borderId="37" xfId="44" applyNumberFormat="1" applyFont="1" applyFill="1" applyBorder="1" applyAlignment="1">
      <alignment horizontal="center" vertical="center"/>
    </xf>
    <xf numFmtId="9" fontId="63" fillId="33" borderId="37" xfId="0" applyNumberFormat="1" applyFont="1" applyFill="1" applyBorder="1" applyAlignment="1">
      <alignment horizontal="center" vertical="center"/>
    </xf>
    <xf numFmtId="9" fontId="63" fillId="33" borderId="58" xfId="0" applyNumberFormat="1" applyFont="1" applyFill="1" applyBorder="1" applyAlignment="1">
      <alignment horizontal="center" vertical="center"/>
    </xf>
    <xf numFmtId="0" fontId="64" fillId="33" borderId="57" xfId="0" applyFont="1" applyFill="1" applyBorder="1" applyAlignment="1">
      <alignment wrapText="1"/>
    </xf>
    <xf numFmtId="1" fontId="63" fillId="33" borderId="37" xfId="0" applyNumberFormat="1" applyFont="1" applyFill="1" applyBorder="1" applyAlignment="1">
      <alignment horizontal="center" vertical="center"/>
    </xf>
    <xf numFmtId="1" fontId="63" fillId="33" borderId="58" xfId="0" applyNumberFormat="1" applyFont="1" applyFill="1" applyBorder="1" applyAlignment="1">
      <alignment horizontal="center" vertical="center"/>
    </xf>
    <xf numFmtId="0" fontId="63" fillId="33" borderId="14" xfId="0" applyFont="1" applyFill="1" applyBorder="1" applyAlignment="1">
      <alignment horizontal="left" vertical="center" wrapText="1"/>
    </xf>
    <xf numFmtId="0" fontId="63" fillId="33" borderId="37" xfId="44" applyNumberFormat="1" applyFont="1" applyFill="1" applyBorder="1" applyAlignment="1">
      <alignment horizontal="center" vertical="center"/>
    </xf>
    <xf numFmtId="0" fontId="63" fillId="0" borderId="59" xfId="0" applyFont="1" applyFill="1" applyBorder="1" applyAlignment="1">
      <alignment horizontal="left" vertical="center" wrapText="1"/>
    </xf>
    <xf numFmtId="1" fontId="63" fillId="33" borderId="37" xfId="44" applyNumberFormat="1" applyFont="1" applyFill="1" applyBorder="1" applyAlignment="1">
      <alignment horizontal="center" vertical="center"/>
    </xf>
    <xf numFmtId="0" fontId="21" fillId="35" borderId="36" xfId="0" applyFont="1" applyFill="1" applyBorder="1" applyAlignment="1">
      <alignment vertical="center" wrapText="1"/>
    </xf>
    <xf numFmtId="0" fontId="63" fillId="0" borderId="60" xfId="0" applyFont="1" applyFill="1" applyBorder="1" applyAlignment="1">
      <alignment horizontal="center" vertical="center" wrapText="1"/>
    </xf>
    <xf numFmtId="0" fontId="63" fillId="33" borderId="59" xfId="0" applyFont="1" applyFill="1" applyBorder="1" applyAlignment="1">
      <alignment vertical="center" wrapText="1"/>
    </xf>
    <xf numFmtId="0" fontId="63" fillId="33" borderId="37" xfId="0" applyNumberFormat="1" applyFont="1" applyFill="1" applyBorder="1" applyAlignment="1">
      <alignment horizontal="center" vertical="center"/>
    </xf>
    <xf numFmtId="0" fontId="63" fillId="33" borderId="59" xfId="0" applyFont="1" applyFill="1" applyBorder="1" applyAlignment="1">
      <alignment horizontal="left" vertical="top" wrapText="1"/>
    </xf>
    <xf numFmtId="0" fontId="63" fillId="37" borderId="40" xfId="0" applyFont="1" applyFill="1" applyBorder="1" applyAlignment="1">
      <alignment horizontal="left" vertical="center" wrapText="1"/>
    </xf>
    <xf numFmtId="3" fontId="65" fillId="37" borderId="41" xfId="44" applyNumberFormat="1" applyFont="1" applyFill="1" applyBorder="1" applyAlignment="1">
      <alignment horizontal="center" vertical="center"/>
    </xf>
    <xf numFmtId="9" fontId="65" fillId="37" borderId="41" xfId="0" applyNumberFormat="1" applyFont="1" applyFill="1" applyBorder="1" applyAlignment="1">
      <alignment horizontal="center" vertical="center"/>
    </xf>
    <xf numFmtId="9" fontId="65" fillId="37" borderId="37" xfId="0" applyNumberFormat="1" applyFont="1" applyFill="1" applyBorder="1" applyAlignment="1">
      <alignment horizontal="center" vertical="center"/>
    </xf>
    <xf numFmtId="0" fontId="66" fillId="35" borderId="36" xfId="0" applyFont="1" applyFill="1" applyBorder="1" applyAlignment="1">
      <alignment horizontal="left" vertical="center" wrapText="1"/>
    </xf>
    <xf numFmtId="0" fontId="63" fillId="35" borderId="14" xfId="0" applyFont="1" applyFill="1" applyBorder="1" applyAlignment="1">
      <alignment vertical="center"/>
    </xf>
    <xf numFmtId="0" fontId="63" fillId="33" borderId="36" xfId="0" applyFont="1" applyFill="1" applyBorder="1" applyAlignment="1">
      <alignment horizontal="left" vertical="center" wrapText="1"/>
    </xf>
    <xf numFmtId="0" fontId="21" fillId="33" borderId="35" xfId="0" applyFont="1" applyFill="1" applyBorder="1" applyAlignment="1">
      <alignment horizontal="center" vertical="center" wrapText="1"/>
    </xf>
    <xf numFmtId="0" fontId="21" fillId="33" borderId="37" xfId="0" applyFont="1" applyFill="1" applyBorder="1" applyAlignment="1">
      <alignment horizontal="center" vertical="center" wrapText="1"/>
    </xf>
    <xf numFmtId="3" fontId="63" fillId="33" borderId="36" xfId="0" applyNumberFormat="1" applyFont="1" applyFill="1" applyBorder="1" applyAlignment="1">
      <alignment horizontal="center" vertical="center" wrapText="1"/>
    </xf>
    <xf numFmtId="165" fontId="63" fillId="33" borderId="37" xfId="0" applyNumberFormat="1" applyFont="1" applyFill="1" applyBorder="1" applyAlignment="1">
      <alignment horizontal="center" vertical="center"/>
    </xf>
    <xf numFmtId="0" fontId="63" fillId="0" borderId="36" xfId="0" applyFont="1" applyBorder="1" applyAlignment="1">
      <alignment horizontal="left" vertical="center" wrapText="1" indent="1"/>
    </xf>
    <xf numFmtId="3" fontId="63" fillId="0" borderId="37" xfId="0" applyNumberFormat="1" applyFont="1" applyBorder="1" applyAlignment="1">
      <alignment horizontal="center" vertical="center"/>
    </xf>
    <xf numFmtId="0" fontId="69" fillId="0" borderId="36" xfId="0" applyFont="1" applyBorder="1" applyAlignment="1">
      <alignment horizontal="left" vertical="center" wrapText="1" indent="1"/>
    </xf>
    <xf numFmtId="3" fontId="69" fillId="0" borderId="37" xfId="0" applyNumberFormat="1" applyFont="1" applyBorder="1" applyAlignment="1">
      <alignment horizontal="center" vertical="center"/>
    </xf>
    <xf numFmtId="9" fontId="63" fillId="0" borderId="37" xfId="44" applyFont="1" applyBorder="1" applyAlignment="1">
      <alignment horizontal="center" vertical="center"/>
    </xf>
    <xf numFmtId="0" fontId="69" fillId="0" borderId="42" xfId="0" applyFont="1" applyBorder="1" applyAlignment="1">
      <alignment horizontal="left" vertical="center" wrapText="1" indent="1"/>
    </xf>
    <xf numFmtId="165" fontId="63" fillId="0" borderId="37" xfId="44" applyNumberFormat="1" applyFont="1" applyBorder="1" applyAlignment="1">
      <alignment horizontal="center" vertical="center"/>
    </xf>
    <xf numFmtId="0" fontId="70" fillId="0" borderId="14" xfId="0" applyFont="1" applyBorder="1" applyAlignment="1">
      <alignment horizontal="left" vertical="center" wrapText="1" indent="1"/>
    </xf>
    <xf numFmtId="0" fontId="66" fillId="34" borderId="36" xfId="0" applyFont="1" applyFill="1" applyBorder="1" applyAlignment="1">
      <alignment vertical="center" wrapText="1"/>
    </xf>
    <xf numFmtId="3" fontId="21" fillId="34" borderId="37" xfId="0" applyNumberFormat="1" applyFont="1" applyFill="1" applyBorder="1" applyAlignment="1">
      <alignment horizontal="center" vertical="center"/>
    </xf>
    <xf numFmtId="3" fontId="21" fillId="34" borderId="35" xfId="0" applyNumberFormat="1" applyFont="1" applyFill="1" applyBorder="1" applyAlignment="1">
      <alignment horizontal="center" vertical="center"/>
    </xf>
    <xf numFmtId="0" fontId="66" fillId="35" borderId="36" xfId="0" applyFont="1" applyFill="1" applyBorder="1" applyAlignment="1">
      <alignment vertical="center" wrapText="1"/>
    </xf>
    <xf numFmtId="0" fontId="63" fillId="33" borderId="14" xfId="0" applyFont="1" applyFill="1" applyBorder="1" applyAlignment="1">
      <alignment vertical="center"/>
    </xf>
    <xf numFmtId="165" fontId="69" fillId="0" borderId="37" xfId="0" applyNumberFormat="1" applyFont="1" applyBorder="1" applyAlignment="1">
      <alignment horizontal="center" vertical="center"/>
    </xf>
    <xf numFmtId="3" fontId="63" fillId="33" borderId="37" xfId="0" applyNumberFormat="1" applyFont="1" applyFill="1" applyBorder="1" applyAlignment="1">
      <alignment horizontal="center" vertical="center"/>
    </xf>
    <xf numFmtId="0" fontId="66" fillId="0" borderId="14" xfId="0" applyFont="1" applyBorder="1" applyAlignment="1">
      <alignment horizontal="left" vertical="center" wrapText="1" indent="1"/>
    </xf>
    <xf numFmtId="3" fontId="69" fillId="33" borderId="37" xfId="0" applyNumberFormat="1" applyFont="1" applyFill="1" applyBorder="1" applyAlignment="1">
      <alignment horizontal="center" vertical="center"/>
    </xf>
    <xf numFmtId="0" fontId="63" fillId="35" borderId="14" xfId="0" applyFont="1" applyFill="1" applyBorder="1" applyAlignment="1">
      <alignment horizontal="left" vertical="center"/>
    </xf>
    <xf numFmtId="3" fontId="63" fillId="33" borderId="62" xfId="0" applyNumberFormat="1" applyFont="1" applyFill="1" applyBorder="1" applyAlignment="1">
      <alignment horizontal="center" vertical="center" wrapText="1"/>
    </xf>
    <xf numFmtId="3" fontId="69" fillId="0" borderId="37" xfId="0" applyNumberFormat="1" applyFont="1" applyFill="1" applyBorder="1" applyAlignment="1">
      <alignment horizontal="center" vertical="center"/>
    </xf>
    <xf numFmtId="3" fontId="63" fillId="0" borderId="37" xfId="0" applyNumberFormat="1" applyFont="1" applyFill="1" applyBorder="1" applyAlignment="1">
      <alignment horizontal="center" vertical="center"/>
    </xf>
    <xf numFmtId="0" fontId="63" fillId="35" borderId="14" xfId="0" applyFont="1" applyFill="1" applyBorder="1" applyAlignment="1">
      <alignment vertical="center" wrapText="1"/>
    </xf>
    <xf numFmtId="3" fontId="63" fillId="0" borderId="36" xfId="0" applyNumberFormat="1" applyFont="1" applyFill="1" applyBorder="1" applyAlignment="1">
      <alignment horizontal="center" vertical="center" wrapText="1"/>
    </xf>
    <xf numFmtId="0" fontId="66" fillId="35" borderId="40" xfId="0" applyFont="1" applyFill="1" applyBorder="1" applyAlignment="1">
      <alignment vertical="center" wrapText="1"/>
    </xf>
    <xf numFmtId="0" fontId="66" fillId="0" borderId="42" xfId="0" applyFont="1" applyBorder="1" applyAlignment="1">
      <alignment horizontal="left" vertical="center" wrapText="1" indent="1"/>
    </xf>
    <xf numFmtId="0" fontId="66" fillId="35" borderId="13" xfId="0" applyFont="1" applyFill="1" applyBorder="1" applyAlignment="1">
      <alignment horizontal="left" vertical="center" wrapText="1"/>
    </xf>
    <xf numFmtId="0" fontId="63" fillId="35" borderId="10" xfId="0" applyFont="1" applyFill="1" applyBorder="1" applyAlignment="1">
      <alignment vertical="center" wrapText="1"/>
    </xf>
    <xf numFmtId="0" fontId="66" fillId="35" borderId="13" xfId="0" applyFont="1" applyFill="1" applyBorder="1" applyAlignment="1">
      <alignment vertical="center" wrapText="1"/>
    </xf>
    <xf numFmtId="0" fontId="63" fillId="35" borderId="11" xfId="0" applyFont="1" applyFill="1" applyBorder="1" applyAlignment="1">
      <alignment vertical="center"/>
    </xf>
    <xf numFmtId="0" fontId="63" fillId="35" borderId="12" xfId="0" applyFont="1" applyFill="1" applyBorder="1" applyAlignment="1">
      <alignment vertical="center"/>
    </xf>
    <xf numFmtId="0" fontId="70" fillId="0" borderId="42" xfId="0" applyFont="1" applyBorder="1" applyAlignment="1">
      <alignment horizontal="left" vertical="center" wrapText="1" indent="1"/>
    </xf>
    <xf numFmtId="0" fontId="21" fillId="35" borderId="36" xfId="0" applyFont="1" applyFill="1" applyBorder="1" applyAlignment="1">
      <alignment horizontal="left" vertical="center" wrapText="1"/>
    </xf>
    <xf numFmtId="9" fontId="66" fillId="35" borderId="13" xfId="0" applyNumberFormat="1" applyFont="1" applyFill="1" applyBorder="1" applyAlignment="1">
      <alignment horizontal="center" vertical="center" wrapText="1"/>
    </xf>
    <xf numFmtId="0" fontId="66" fillId="35" borderId="36" xfId="0" applyFont="1" applyFill="1" applyBorder="1" applyAlignment="1">
      <alignment horizontal="left" vertical="center"/>
    </xf>
    <xf numFmtId="0" fontId="70" fillId="0" borderId="53" xfId="0" applyFont="1" applyBorder="1" applyAlignment="1">
      <alignment horizontal="left" vertical="center" wrapText="1" indent="1"/>
    </xf>
    <xf numFmtId="0" fontId="63" fillId="35" borderId="36" xfId="0" applyFont="1" applyFill="1" applyBorder="1" applyAlignment="1">
      <alignment horizontal="left" vertical="center" wrapText="1"/>
    </xf>
    <xf numFmtId="0" fontId="0" fillId="33" borderId="0" xfId="0" applyFont="1" applyFill="1"/>
    <xf numFmtId="0" fontId="14" fillId="33" borderId="0" xfId="0" applyFont="1" applyFill="1"/>
    <xf numFmtId="0" fontId="66" fillId="35" borderId="14" xfId="0" applyFont="1" applyFill="1" applyBorder="1" applyAlignment="1">
      <alignment horizontal="left" vertical="center" wrapText="1"/>
    </xf>
    <xf numFmtId="0" fontId="63" fillId="35" borderId="11" xfId="0" applyFont="1" applyFill="1" applyBorder="1" applyAlignment="1">
      <alignment vertical="center" wrapText="1"/>
    </xf>
    <xf numFmtId="0" fontId="21" fillId="33" borderId="0" xfId="0" applyFont="1" applyFill="1" applyBorder="1" applyAlignment="1">
      <alignment horizontal="center" vertical="center" wrapText="1"/>
    </xf>
    <xf numFmtId="0" fontId="66" fillId="36" borderId="14" xfId="0" applyFont="1" applyFill="1" applyBorder="1" applyAlignment="1">
      <alignment vertical="center" wrapText="1"/>
    </xf>
    <xf numFmtId="3" fontId="21" fillId="36" borderId="37" xfId="0" applyNumberFormat="1" applyFont="1" applyFill="1" applyBorder="1" applyAlignment="1">
      <alignment horizontal="center" vertical="center"/>
    </xf>
    <xf numFmtId="3" fontId="21" fillId="35" borderId="37" xfId="0" applyNumberFormat="1" applyFont="1" applyFill="1" applyBorder="1" applyAlignment="1">
      <alignment horizontal="center" vertical="center"/>
    </xf>
    <xf numFmtId="3" fontId="21" fillId="0" borderId="37" xfId="0" applyNumberFormat="1" applyFont="1" applyBorder="1" applyAlignment="1">
      <alignment horizontal="center" vertical="center"/>
    </xf>
    <xf numFmtId="3" fontId="21" fillId="0" borderId="0" xfId="0" applyNumberFormat="1" applyFont="1" applyFill="1" applyBorder="1" applyAlignment="1">
      <alignment horizontal="center" vertical="center"/>
    </xf>
    <xf numFmtId="3" fontId="63" fillId="0" borderId="65" xfId="0" applyNumberFormat="1" applyFont="1" applyBorder="1" applyAlignment="1">
      <alignment horizontal="center" vertical="center"/>
    </xf>
    <xf numFmtId="3" fontId="63" fillId="0" borderId="0" xfId="0" applyNumberFormat="1" applyFont="1" applyBorder="1" applyAlignment="1">
      <alignment horizontal="center" vertical="center"/>
    </xf>
    <xf numFmtId="0" fontId="59" fillId="0" borderId="14" xfId="0" applyFont="1" applyBorder="1"/>
    <xf numFmtId="0" fontId="0" fillId="0" borderId="14" xfId="0" applyBorder="1"/>
    <xf numFmtId="0" fontId="59" fillId="0" borderId="0" xfId="0" applyFont="1" applyBorder="1" applyAlignment="1">
      <alignment horizontal="center" vertical="center" wrapText="1"/>
    </xf>
    <xf numFmtId="0" fontId="59" fillId="33" borderId="0" xfId="0" applyFont="1" applyFill="1" applyBorder="1"/>
    <xf numFmtId="0" fontId="59" fillId="33" borderId="0" xfId="0" applyFont="1" applyFill="1" applyBorder="1" applyAlignment="1">
      <alignment horizontal="center" vertical="center" wrapText="1"/>
    </xf>
    <xf numFmtId="0" fontId="0" fillId="33" borderId="0" xfId="0" applyFont="1" applyFill="1" applyBorder="1" applyAlignment="1">
      <alignment vertical="top" wrapText="1"/>
    </xf>
    <xf numFmtId="0" fontId="71" fillId="33" borderId="0" xfId="0" applyFont="1" applyFill="1" applyBorder="1" applyAlignment="1">
      <alignment vertical="top" wrapText="1"/>
    </xf>
    <xf numFmtId="0" fontId="72" fillId="33" borderId="0" xfId="0" applyFont="1" applyFill="1" applyBorder="1" applyAlignment="1">
      <alignment vertical="top" wrapText="1"/>
    </xf>
    <xf numFmtId="0" fontId="77" fillId="0" borderId="0" xfId="0" applyFont="1"/>
    <xf numFmtId="0" fontId="78" fillId="33" borderId="13" xfId="0" applyFont="1" applyFill="1" applyBorder="1" applyAlignment="1">
      <alignment horizontal="left" vertical="center" wrapText="1"/>
    </xf>
    <xf numFmtId="0" fontId="78" fillId="35" borderId="13" xfId="0" applyFont="1" applyFill="1" applyBorder="1" applyAlignment="1">
      <alignment vertical="center" wrapText="1"/>
    </xf>
    <xf numFmtId="0" fontId="81" fillId="33" borderId="35" xfId="0" applyFont="1" applyFill="1" applyBorder="1" applyAlignment="1">
      <alignment horizontal="center" vertical="center" wrapText="1"/>
    </xf>
    <xf numFmtId="0" fontId="82" fillId="33" borderId="36" xfId="0" applyFont="1" applyFill="1" applyBorder="1" applyAlignment="1">
      <alignment horizontal="left" vertical="center" wrapText="1"/>
    </xf>
    <xf numFmtId="3" fontId="82" fillId="0" borderId="37" xfId="0" applyNumberFormat="1" applyFont="1" applyFill="1" applyBorder="1" applyAlignment="1">
      <alignment horizontal="center" vertical="center"/>
    </xf>
    <xf numFmtId="3" fontId="81" fillId="0" borderId="37" xfId="0" applyNumberFormat="1" applyFont="1" applyFill="1" applyBorder="1" applyAlignment="1">
      <alignment horizontal="center" vertical="center"/>
    </xf>
    <xf numFmtId="3" fontId="82" fillId="0" borderId="35" xfId="0" applyNumberFormat="1" applyFont="1" applyFill="1" applyBorder="1" applyAlignment="1">
      <alignment horizontal="center" vertical="center"/>
    </xf>
    <xf numFmtId="0" fontId="83" fillId="35" borderId="36" xfId="0" applyFont="1" applyFill="1" applyBorder="1" applyAlignment="1">
      <alignment vertical="center" wrapText="1"/>
    </xf>
    <xf numFmtId="1" fontId="82" fillId="0" borderId="37" xfId="0" applyNumberFormat="1" applyFont="1" applyFill="1" applyBorder="1" applyAlignment="1">
      <alignment horizontal="center" vertical="center"/>
    </xf>
    <xf numFmtId="0" fontId="82" fillId="33" borderId="42" xfId="0" applyFont="1" applyFill="1" applyBorder="1" applyAlignment="1">
      <alignment horizontal="left" vertical="center" wrapText="1"/>
    </xf>
    <xf numFmtId="1" fontId="82" fillId="0" borderId="35" xfId="0" applyNumberFormat="1" applyFont="1" applyFill="1" applyBorder="1" applyAlignment="1">
      <alignment horizontal="center" vertical="center"/>
    </xf>
    <xf numFmtId="0" fontId="85" fillId="35" borderId="40" xfId="0" applyFont="1" applyFill="1" applyBorder="1" applyAlignment="1">
      <alignment horizontal="left" vertical="center" wrapText="1"/>
    </xf>
    <xf numFmtId="0" fontId="81" fillId="35" borderId="12" xfId="0" applyFont="1" applyFill="1" applyBorder="1" applyAlignment="1">
      <alignment horizontal="center" vertical="center"/>
    </xf>
    <xf numFmtId="0" fontId="81" fillId="33" borderId="36" xfId="0" applyFont="1" applyFill="1" applyBorder="1" applyAlignment="1">
      <alignment horizontal="left" vertical="center" wrapText="1"/>
    </xf>
    <xf numFmtId="0" fontId="84" fillId="33" borderId="35" xfId="0" applyFont="1" applyFill="1" applyBorder="1" applyAlignment="1">
      <alignment horizontal="center" vertical="center" wrapText="1"/>
    </xf>
    <xf numFmtId="0" fontId="84" fillId="33" borderId="37" xfId="0" applyFont="1" applyFill="1" applyBorder="1" applyAlignment="1">
      <alignment horizontal="center" vertical="center" wrapText="1"/>
    </xf>
    <xf numFmtId="3" fontId="81" fillId="33" borderId="36" xfId="0" applyNumberFormat="1" applyFont="1" applyFill="1" applyBorder="1" applyAlignment="1">
      <alignment horizontal="center" vertical="center" wrapText="1"/>
    </xf>
    <xf numFmtId="4" fontId="81" fillId="33" borderId="36" xfId="0" applyNumberFormat="1" applyFont="1" applyFill="1" applyBorder="1" applyAlignment="1">
      <alignment horizontal="center" vertical="center" wrapText="1"/>
    </xf>
    <xf numFmtId="165" fontId="81" fillId="33" borderId="37" xfId="0" applyNumberFormat="1" applyFont="1" applyFill="1" applyBorder="1" applyAlignment="1">
      <alignment horizontal="center" vertical="center"/>
    </xf>
    <xf numFmtId="0" fontId="80" fillId="0" borderId="36" xfId="0" applyFont="1" applyBorder="1" applyAlignment="1">
      <alignment horizontal="left" vertical="center" wrapText="1" indent="1"/>
    </xf>
    <xf numFmtId="3" fontId="81" fillId="0" borderId="37" xfId="0" applyNumberFormat="1" applyFont="1" applyBorder="1" applyAlignment="1">
      <alignment horizontal="center" vertical="center"/>
    </xf>
    <xf numFmtId="0" fontId="86" fillId="0" borderId="36" xfId="0" applyFont="1" applyBorder="1" applyAlignment="1">
      <alignment horizontal="left" vertical="center" wrapText="1" indent="1"/>
    </xf>
    <xf numFmtId="3" fontId="87" fillId="0" borderId="37" xfId="0" applyNumberFormat="1" applyFont="1" applyBorder="1" applyAlignment="1">
      <alignment horizontal="center" vertical="center"/>
    </xf>
    <xf numFmtId="9" fontId="87" fillId="0" borderId="37" xfId="44" applyFont="1" applyBorder="1" applyAlignment="1">
      <alignment horizontal="center" vertical="center"/>
    </xf>
    <xf numFmtId="165" fontId="87" fillId="0" borderId="37" xfId="0" applyNumberFormat="1" applyFont="1" applyBorder="1" applyAlignment="1">
      <alignment horizontal="center" vertical="center"/>
    </xf>
    <xf numFmtId="9" fontId="81" fillId="0" borderId="37" xfId="44" applyFont="1" applyBorder="1" applyAlignment="1">
      <alignment horizontal="center" vertical="center"/>
    </xf>
    <xf numFmtId="165" fontId="81" fillId="0" borderId="37" xfId="44" applyNumberFormat="1" applyFont="1" applyBorder="1" applyAlignment="1">
      <alignment horizontal="center" vertical="center"/>
    </xf>
    <xf numFmtId="0" fontId="88" fillId="0" borderId="42" xfId="0" applyFont="1" applyBorder="1" applyAlignment="1">
      <alignment horizontal="left" vertical="center" wrapText="1" indent="1"/>
    </xf>
    <xf numFmtId="0" fontId="89" fillId="34" borderId="39" xfId="0" applyFont="1" applyFill="1" applyBorder="1" applyAlignment="1">
      <alignment vertical="center" wrapText="1"/>
    </xf>
    <xf numFmtId="3" fontId="84" fillId="34" borderId="35" xfId="0" applyNumberFormat="1" applyFont="1" applyFill="1" applyBorder="1" applyAlignment="1">
      <alignment horizontal="center" vertical="center"/>
    </xf>
    <xf numFmtId="3" fontId="84" fillId="34" borderId="37" xfId="0" applyNumberFormat="1" applyFont="1" applyFill="1" applyBorder="1" applyAlignment="1">
      <alignment horizontal="center" vertical="center"/>
    </xf>
    <xf numFmtId="0" fontId="85" fillId="35" borderId="40" xfId="0" applyFont="1" applyFill="1" applyBorder="1" applyAlignment="1">
      <alignment vertical="center" wrapText="1"/>
    </xf>
    <xf numFmtId="0" fontId="89" fillId="0" borderId="42" xfId="0" applyFont="1" applyBorder="1" applyAlignment="1">
      <alignment horizontal="left" vertical="center" wrapText="1" indent="1"/>
    </xf>
    <xf numFmtId="3" fontId="81" fillId="0" borderId="36" xfId="0" applyNumberFormat="1" applyFont="1" applyFill="1" applyBorder="1" applyAlignment="1">
      <alignment horizontal="center" vertical="center" wrapText="1"/>
    </xf>
    <xf numFmtId="3" fontId="87" fillId="0" borderId="37" xfId="0" applyNumberFormat="1" applyFont="1" applyFill="1" applyBorder="1" applyAlignment="1">
      <alignment horizontal="center" vertical="center"/>
    </xf>
    <xf numFmtId="0" fontId="81" fillId="35" borderId="12" xfId="0" applyFont="1" applyFill="1" applyBorder="1" applyAlignment="1">
      <alignment horizontal="center" vertical="center" wrapText="1"/>
    </xf>
    <xf numFmtId="164" fontId="81" fillId="33" borderId="36" xfId="0" applyNumberFormat="1" applyFont="1" applyFill="1" applyBorder="1" applyAlignment="1">
      <alignment horizontal="center" vertical="center" wrapText="1"/>
    </xf>
    <xf numFmtId="0" fontId="81" fillId="0" borderId="36" xfId="0" applyFont="1" applyFill="1" applyBorder="1" applyAlignment="1">
      <alignment horizontal="center" vertical="center" wrapText="1"/>
    </xf>
    <xf numFmtId="9" fontId="85" fillId="35" borderId="55" xfId="0" applyNumberFormat="1" applyFont="1" applyFill="1" applyBorder="1" applyAlignment="1">
      <alignment horizontal="center" vertical="center" wrapText="1"/>
    </xf>
    <xf numFmtId="9" fontId="81" fillId="35" borderId="55" xfId="0" applyNumberFormat="1" applyFont="1" applyFill="1" applyBorder="1" applyAlignment="1">
      <alignment vertical="center"/>
    </xf>
    <xf numFmtId="0" fontId="81" fillId="33" borderId="40" xfId="0" applyFont="1" applyFill="1" applyBorder="1" applyAlignment="1">
      <alignment horizontal="left" vertical="center" wrapText="1"/>
    </xf>
    <xf numFmtId="0" fontId="88" fillId="0" borderId="34" xfId="0" applyFont="1" applyBorder="1" applyAlignment="1">
      <alignment horizontal="left" vertical="center" wrapText="1" indent="1"/>
    </xf>
    <xf numFmtId="0" fontId="85" fillId="35" borderId="36" xfId="0" applyFont="1" applyFill="1" applyBorder="1" applyAlignment="1">
      <alignment horizontal="left" vertical="center" wrapText="1"/>
    </xf>
    <xf numFmtId="9" fontId="85" fillId="35" borderId="11" xfId="0" applyNumberFormat="1" applyFont="1" applyFill="1" applyBorder="1" applyAlignment="1">
      <alignment horizontal="center" vertical="center" wrapText="1"/>
    </xf>
    <xf numFmtId="9" fontId="81" fillId="35" borderId="39" xfId="0" applyNumberFormat="1" applyFont="1" applyFill="1" applyBorder="1" applyAlignment="1">
      <alignment horizontal="center" vertical="center"/>
    </xf>
    <xf numFmtId="0" fontId="88" fillId="0" borderId="53" xfId="0" applyFont="1" applyBorder="1" applyAlignment="1">
      <alignment horizontal="left" vertical="center" wrapText="1" indent="1"/>
    </xf>
    <xf numFmtId="0" fontId="89" fillId="34" borderId="36" xfId="0" applyFont="1" applyFill="1" applyBorder="1" applyAlignment="1">
      <alignment vertical="center" wrapText="1"/>
    </xf>
    <xf numFmtId="0" fontId="77" fillId="0" borderId="0" xfId="0" applyFont="1" applyFill="1"/>
    <xf numFmtId="9" fontId="85" fillId="35" borderId="13" xfId="0" applyNumberFormat="1" applyFont="1" applyFill="1" applyBorder="1" applyAlignment="1">
      <alignment horizontal="center" vertical="center" wrapText="1"/>
    </xf>
    <xf numFmtId="9" fontId="81" fillId="35" borderId="12" xfId="0" applyNumberFormat="1" applyFont="1" applyFill="1" applyBorder="1" applyAlignment="1">
      <alignment vertical="center"/>
    </xf>
    <xf numFmtId="3" fontId="87" fillId="0" borderId="37" xfId="44" applyNumberFormat="1" applyFont="1" applyFill="1" applyBorder="1" applyAlignment="1">
      <alignment horizontal="center" vertical="center"/>
    </xf>
    <xf numFmtId="3" fontId="87" fillId="0" borderId="37" xfId="0" applyNumberFormat="1" applyFont="1" applyFill="1" applyBorder="1" applyAlignment="1">
      <alignment horizontal="center" vertical="center" wrapText="1"/>
    </xf>
    <xf numFmtId="3" fontId="87" fillId="0" borderId="35" xfId="0" applyNumberFormat="1" applyFont="1" applyFill="1" applyBorder="1" applyAlignment="1">
      <alignment horizontal="center" vertical="center"/>
    </xf>
    <xf numFmtId="0" fontId="90" fillId="0" borderId="0" xfId="0" applyFont="1" applyAlignment="1">
      <alignment horizontal="center" vertical="center"/>
    </xf>
    <xf numFmtId="9" fontId="85" fillId="35" borderId="12" xfId="0" applyNumberFormat="1" applyFont="1" applyFill="1" applyBorder="1" applyAlignment="1">
      <alignment horizontal="center" vertical="center" wrapText="1"/>
    </xf>
    <xf numFmtId="0" fontId="14" fillId="0" borderId="0" xfId="0" applyFont="1"/>
    <xf numFmtId="9" fontId="85" fillId="35" borderId="10" xfId="0" applyNumberFormat="1" applyFont="1" applyFill="1" applyBorder="1" applyAlignment="1">
      <alignment horizontal="center" vertical="center" wrapText="1"/>
    </xf>
    <xf numFmtId="3" fontId="84" fillId="35" borderId="37" xfId="0" applyNumberFormat="1" applyFont="1" applyFill="1" applyBorder="1" applyAlignment="1">
      <alignment horizontal="center" vertical="center"/>
    </xf>
    <xf numFmtId="3" fontId="84" fillId="0" borderId="37" xfId="0" applyNumberFormat="1" applyFont="1" applyBorder="1" applyAlignment="1">
      <alignment horizontal="center" vertical="center"/>
    </xf>
    <xf numFmtId="0" fontId="91" fillId="0" borderId="16" xfId="0" applyFont="1" applyBorder="1"/>
    <xf numFmtId="0" fontId="91" fillId="0" borderId="17" xfId="0" applyFont="1" applyBorder="1"/>
    <xf numFmtId="0" fontId="91" fillId="0" borderId="17" xfId="0" applyFont="1" applyBorder="1" applyAlignment="1">
      <alignment horizontal="center"/>
    </xf>
    <xf numFmtId="0" fontId="91" fillId="0" borderId="14" xfId="0" applyFont="1" applyBorder="1"/>
    <xf numFmtId="0" fontId="91" fillId="0" borderId="19" xfId="0" applyFont="1" applyBorder="1"/>
    <xf numFmtId="0" fontId="91" fillId="0" borderId="21" xfId="0" applyFont="1" applyBorder="1"/>
    <xf numFmtId="0" fontId="91" fillId="0" borderId="22" xfId="0" applyFont="1" applyBorder="1"/>
    <xf numFmtId="0" fontId="91" fillId="0" borderId="22" xfId="0" applyFont="1" applyBorder="1" applyAlignment="1">
      <alignment horizontal="center"/>
    </xf>
    <xf numFmtId="0" fontId="77" fillId="0" borderId="0" xfId="0" applyFont="1" applyAlignment="1">
      <alignment horizontal="left" indent="5"/>
    </xf>
    <xf numFmtId="3" fontId="0" fillId="0" borderId="0" xfId="0" applyNumberFormat="1" applyFill="1"/>
    <xf numFmtId="3" fontId="37" fillId="0" borderId="37" xfId="44" applyNumberFormat="1" applyFont="1" applyFill="1" applyBorder="1" applyAlignment="1">
      <alignment horizontal="center" vertical="center"/>
    </xf>
    <xf numFmtId="0" fontId="16" fillId="0" borderId="0" xfId="0" applyFont="1" applyAlignment="1"/>
    <xf numFmtId="0" fontId="24" fillId="0" borderId="0" xfId="0" applyFont="1" applyFill="1" applyBorder="1" applyAlignment="1">
      <alignment horizontal="center" vertical="center" wrapText="1"/>
    </xf>
    <xf numFmtId="1" fontId="37" fillId="33" borderId="37" xfId="0" applyNumberFormat="1" applyFont="1" applyFill="1" applyBorder="1" applyAlignment="1">
      <alignment horizontal="center" vertical="center"/>
    </xf>
    <xf numFmtId="1" fontId="37" fillId="0" borderId="37" xfId="0" applyNumberFormat="1" applyFont="1" applyFill="1" applyBorder="1" applyAlignment="1">
      <alignment horizontal="center" vertical="center"/>
    </xf>
    <xf numFmtId="2" fontId="37" fillId="0" borderId="37" xfId="0" quotePrefix="1" applyNumberFormat="1" applyFont="1" applyFill="1" applyBorder="1" applyAlignment="1">
      <alignment horizontal="center" vertical="center"/>
    </xf>
    <xf numFmtId="167" fontId="37" fillId="0" borderId="37" xfId="0" quotePrefix="1" applyNumberFormat="1" applyFont="1" applyFill="1" applyBorder="1" applyAlignment="1">
      <alignment horizontal="center" vertical="center"/>
    </xf>
    <xf numFmtId="3" fontId="37" fillId="0" borderId="71" xfId="0" applyNumberFormat="1" applyFont="1" applyFill="1" applyBorder="1" applyAlignment="1">
      <alignment horizontal="left" vertical="center" wrapText="1"/>
    </xf>
    <xf numFmtId="3" fontId="37" fillId="0" borderId="36" xfId="0" applyNumberFormat="1" applyFont="1" applyFill="1" applyBorder="1" applyAlignment="1">
      <alignment horizontal="left" vertical="center" wrapText="1"/>
    </xf>
    <xf numFmtId="0" fontId="40" fillId="0" borderId="36" xfId="0" applyFont="1" applyFill="1" applyBorder="1" applyAlignment="1">
      <alignment horizontal="left" vertical="center" wrapText="1"/>
    </xf>
    <xf numFmtId="3" fontId="37" fillId="33" borderId="56" xfId="0" applyNumberFormat="1" applyFont="1" applyFill="1" applyBorder="1" applyAlignment="1">
      <alignment horizontal="center" vertical="center" wrapText="1"/>
    </xf>
    <xf numFmtId="0" fontId="0" fillId="0" borderId="0" xfId="0" applyFill="1" applyBorder="1" applyAlignment="1">
      <alignment horizontal="center"/>
    </xf>
    <xf numFmtId="3" fontId="18" fillId="0" borderId="0" xfId="0" applyNumberFormat="1" applyFont="1" applyFill="1" applyBorder="1" applyAlignment="1">
      <alignment horizontal="right" vertical="center"/>
    </xf>
    <xf numFmtId="3" fontId="0" fillId="0" borderId="0" xfId="0" applyNumberFormat="1" applyFill="1" applyBorder="1"/>
    <xf numFmtId="0" fontId="94" fillId="0" borderId="36" xfId="0" applyFont="1" applyFill="1" applyBorder="1" applyAlignment="1">
      <alignment vertical="center" wrapText="1"/>
    </xf>
    <xf numFmtId="4" fontId="40" fillId="34" borderId="37" xfId="0" applyNumberFormat="1" applyFont="1" applyFill="1" applyBorder="1" applyAlignment="1">
      <alignment horizontal="center" vertical="center"/>
    </xf>
    <xf numFmtId="0" fontId="41" fillId="35" borderId="36" xfId="0" applyFont="1" applyFill="1" applyBorder="1" applyAlignment="1">
      <alignment vertical="center" wrapText="1"/>
    </xf>
    <xf numFmtId="4" fontId="37" fillId="33" borderId="36" xfId="0" applyNumberFormat="1" applyFont="1" applyFill="1" applyBorder="1" applyAlignment="1">
      <alignment horizontal="center" vertical="center" wrapText="1"/>
    </xf>
    <xf numFmtId="3" fontId="40" fillId="34" borderId="41" xfId="0" applyNumberFormat="1" applyFont="1" applyFill="1" applyBorder="1" applyAlignment="1">
      <alignment horizontal="center" vertical="center"/>
    </xf>
    <xf numFmtId="0" fontId="36" fillId="0" borderId="36" xfId="0" applyFont="1" applyBorder="1" applyAlignment="1">
      <alignment horizontal="left" vertical="center" wrapText="1"/>
    </xf>
    <xf numFmtId="0" fontId="43" fillId="0" borderId="36" xfId="0" applyFont="1" applyBorder="1" applyAlignment="1">
      <alignment horizontal="left" vertical="center" wrapText="1"/>
    </xf>
    <xf numFmtId="0" fontId="37" fillId="35" borderId="36" xfId="0" applyFont="1" applyFill="1" applyBorder="1" applyAlignment="1">
      <alignment horizontal="left" vertical="center" wrapText="1"/>
    </xf>
    <xf numFmtId="0" fontId="37" fillId="33" borderId="34" xfId="0" applyFont="1" applyFill="1" applyBorder="1" applyAlignment="1">
      <alignment vertical="center" wrapText="1"/>
    </xf>
    <xf numFmtId="0" fontId="37" fillId="33" borderId="54" xfId="0" applyFont="1" applyFill="1" applyBorder="1" applyAlignment="1">
      <alignment vertical="center"/>
    </xf>
    <xf numFmtId="0" fontId="37" fillId="33" borderId="38" xfId="0" applyFont="1" applyFill="1" applyBorder="1" applyAlignment="1">
      <alignment vertical="center"/>
    </xf>
    <xf numFmtId="0" fontId="37" fillId="33" borderId="55" xfId="0" applyFont="1" applyFill="1" applyBorder="1" applyAlignment="1">
      <alignment vertical="center"/>
    </xf>
    <xf numFmtId="0" fontId="37" fillId="33" borderId="14" xfId="0" applyFont="1" applyFill="1" applyBorder="1" applyAlignment="1">
      <alignment vertical="center" wrapText="1"/>
    </xf>
    <xf numFmtId="0" fontId="40" fillId="35" borderId="12" xfId="0" applyFont="1" applyFill="1" applyBorder="1" applyAlignment="1">
      <alignment vertical="center" wrapText="1"/>
    </xf>
    <xf numFmtId="168" fontId="37" fillId="0" borderId="37" xfId="0" applyNumberFormat="1" applyFont="1" applyBorder="1" applyAlignment="1">
      <alignment horizontal="center" vertical="center"/>
    </xf>
    <xf numFmtId="168" fontId="44" fillId="0" borderId="37" xfId="0" applyNumberFormat="1" applyFont="1" applyBorder="1" applyAlignment="1">
      <alignment horizontal="center" vertical="center"/>
    </xf>
    <xf numFmtId="0" fontId="43" fillId="0" borderId="36" xfId="0" applyFont="1" applyBorder="1" applyAlignment="1">
      <alignment vertical="center" wrapText="1"/>
    </xf>
    <xf numFmtId="0" fontId="43" fillId="0" borderId="42" xfId="0" applyFont="1" applyBorder="1" applyAlignment="1">
      <alignment vertical="center" wrapText="1"/>
    </xf>
    <xf numFmtId="0" fontId="41" fillId="0" borderId="36" xfId="0" applyFont="1" applyFill="1" applyBorder="1" applyAlignment="1">
      <alignment vertical="center" wrapText="1"/>
    </xf>
    <xf numFmtId="0" fontId="41" fillId="35" borderId="12" xfId="0" applyFont="1" applyFill="1" applyBorder="1" applyAlignment="1">
      <alignment vertical="center" wrapText="1"/>
    </xf>
    <xf numFmtId="0" fontId="40" fillId="35" borderId="12" xfId="0" applyFont="1" applyFill="1" applyBorder="1" applyAlignment="1">
      <alignment vertical="center"/>
    </xf>
    <xf numFmtId="0" fontId="43" fillId="0" borderId="42" xfId="0" applyFont="1" applyBorder="1" applyAlignment="1">
      <alignment horizontal="left" vertical="center" wrapText="1" indent="1"/>
    </xf>
    <xf numFmtId="0" fontId="45" fillId="0" borderId="14" xfId="0" applyFont="1" applyBorder="1" applyAlignment="1">
      <alignment horizontal="left" vertical="center" wrapText="1" indent="1"/>
    </xf>
    <xf numFmtId="0" fontId="37" fillId="35" borderId="14" xfId="0" applyFont="1" applyFill="1" applyBorder="1" applyAlignment="1">
      <alignment horizontal="left" vertical="center" wrapText="1"/>
    </xf>
    <xf numFmtId="0" fontId="45" fillId="0" borderId="36" xfId="0" applyFont="1" applyBorder="1" applyAlignment="1">
      <alignment horizontal="left" vertical="center" wrapText="1" indent="1"/>
    </xf>
    <xf numFmtId="3" fontId="96" fillId="0" borderId="37" xfId="0" applyNumberFormat="1" applyFont="1" applyBorder="1" applyAlignment="1">
      <alignment horizontal="center" vertical="center"/>
    </xf>
    <xf numFmtId="0" fontId="40" fillId="0" borderId="35" xfId="0" applyFont="1" applyFill="1" applyBorder="1" applyAlignment="1">
      <alignment horizontal="center" vertical="center" wrapText="1"/>
    </xf>
    <xf numFmtId="0" fontId="40" fillId="0" borderId="37" xfId="0" applyFont="1" applyFill="1" applyBorder="1" applyAlignment="1">
      <alignment horizontal="center" vertical="center" wrapText="1"/>
    </xf>
    <xf numFmtId="165" fontId="37" fillId="0" borderId="37" xfId="0" applyNumberFormat="1" applyFont="1" applyFill="1" applyBorder="1" applyAlignment="1">
      <alignment horizontal="center" vertical="center"/>
    </xf>
    <xf numFmtId="0" fontId="45" fillId="0" borderId="36" xfId="0" applyFont="1" applyFill="1" applyBorder="1" applyAlignment="1">
      <alignment horizontal="left" vertical="center" wrapText="1" indent="1"/>
    </xf>
    <xf numFmtId="3" fontId="96" fillId="0" borderId="37" xfId="0" applyNumberFormat="1" applyFont="1" applyFill="1" applyBorder="1" applyAlignment="1">
      <alignment horizontal="center" vertical="center"/>
    </xf>
    <xf numFmtId="0" fontId="40" fillId="33" borderId="36" xfId="0" applyFont="1" applyFill="1" applyBorder="1" applyAlignment="1">
      <alignment horizontal="left" vertical="center" wrapText="1"/>
    </xf>
    <xf numFmtId="0" fontId="41" fillId="33" borderId="36" xfId="0" applyFont="1" applyFill="1" applyBorder="1" applyAlignment="1">
      <alignment horizontal="left" vertical="center" wrapText="1"/>
    </xf>
    <xf numFmtId="9" fontId="41" fillId="33" borderId="13" xfId="0" applyNumberFormat="1" applyFont="1" applyFill="1" applyBorder="1" applyAlignment="1">
      <alignment horizontal="center" vertical="center" wrapText="1"/>
    </xf>
    <xf numFmtId="0" fontId="40" fillId="33" borderId="12" xfId="0" applyFont="1" applyFill="1" applyBorder="1" applyAlignment="1">
      <alignment vertical="center"/>
    </xf>
    <xf numFmtId="3" fontId="40" fillId="33" borderId="37" xfId="0" applyNumberFormat="1" applyFont="1" applyFill="1" applyBorder="1" applyAlignment="1">
      <alignment horizontal="center" vertical="center"/>
    </xf>
    <xf numFmtId="0" fontId="97" fillId="33" borderId="36" xfId="0" applyFont="1" applyFill="1" applyBorder="1" applyAlignment="1">
      <alignment vertical="center" wrapText="1"/>
    </xf>
    <xf numFmtId="3" fontId="98" fillId="33" borderId="37" xfId="0" applyNumberFormat="1" applyFont="1" applyFill="1" applyBorder="1" applyAlignment="1">
      <alignment horizontal="center" vertical="center"/>
    </xf>
    <xf numFmtId="165" fontId="98" fillId="0" borderId="37" xfId="0" applyNumberFormat="1" applyFont="1" applyBorder="1" applyAlignment="1">
      <alignment horizontal="center" vertical="center"/>
    </xf>
    <xf numFmtId="0" fontId="72" fillId="0" borderId="0" xfId="0" applyFont="1" applyAlignment="1">
      <alignment horizontal="left" wrapText="1"/>
    </xf>
    <xf numFmtId="0" fontId="72" fillId="0" borderId="0" xfId="0" applyFont="1" applyAlignment="1">
      <alignment wrapText="1"/>
    </xf>
    <xf numFmtId="0" fontId="24" fillId="0" borderId="14" xfId="0" applyFont="1" applyBorder="1" applyAlignment="1">
      <alignment horizontal="left"/>
    </xf>
    <xf numFmtId="0" fontId="24" fillId="0" borderId="14" xfId="0" applyFont="1" applyBorder="1" applyAlignment="1"/>
    <xf numFmtId="0" fontId="20" fillId="33" borderId="13" xfId="0" applyFont="1" applyFill="1" applyBorder="1" applyAlignment="1">
      <alignment vertical="center" wrapText="1"/>
    </xf>
    <xf numFmtId="0" fontId="37" fillId="33" borderId="14" xfId="0" applyFont="1" applyFill="1" applyBorder="1" applyAlignment="1">
      <alignment horizontal="left" vertical="center" wrapText="1"/>
    </xf>
    <xf numFmtId="0" fontId="61" fillId="0" borderId="14" xfId="0" applyFont="1" applyBorder="1"/>
    <xf numFmtId="9" fontId="37" fillId="0" borderId="37" xfId="0" applyNumberFormat="1" applyFont="1" applyFill="1" applyBorder="1" applyAlignment="1">
      <alignment horizontal="center" vertical="center"/>
    </xf>
    <xf numFmtId="3" fontId="37" fillId="0" borderId="74" xfId="0" applyNumberFormat="1" applyFont="1" applyBorder="1" applyAlignment="1">
      <alignment horizontal="center" vertical="center"/>
    </xf>
    <xf numFmtId="3" fontId="44" fillId="0" borderId="41" xfId="0" applyNumberFormat="1" applyFont="1" applyBorder="1" applyAlignment="1">
      <alignment horizontal="center" vertical="center"/>
    </xf>
    <xf numFmtId="3" fontId="44" fillId="0" borderId="66" xfId="0" applyNumberFormat="1" applyFont="1" applyBorder="1" applyAlignment="1">
      <alignment horizontal="center" vertical="center"/>
    </xf>
    <xf numFmtId="3" fontId="44" fillId="0" borderId="39" xfId="0" applyNumberFormat="1" applyFont="1" applyBorder="1" applyAlignment="1">
      <alignment horizontal="center" vertical="center"/>
    </xf>
    <xf numFmtId="165" fontId="44" fillId="0" borderId="37" xfId="0" applyNumberFormat="1" applyFont="1" applyBorder="1" applyAlignment="1">
      <alignment horizontal="center" vertical="center"/>
    </xf>
    <xf numFmtId="165" fontId="44" fillId="0" borderId="41" xfId="0" applyNumberFormat="1" applyFont="1" applyBorder="1" applyAlignment="1">
      <alignment horizontal="center" vertical="center"/>
    </xf>
    <xf numFmtId="165" fontId="44" fillId="0" borderId="66" xfId="0" applyNumberFormat="1" applyFont="1" applyBorder="1" applyAlignment="1">
      <alignment horizontal="center" vertical="center"/>
    </xf>
    <xf numFmtId="165" fontId="44" fillId="0" borderId="39" xfId="0" applyNumberFormat="1" applyFont="1" applyBorder="1" applyAlignment="1">
      <alignment horizontal="center" vertical="center"/>
    </xf>
    <xf numFmtId="3" fontId="37" fillId="0" borderId="35" xfId="0" applyNumberFormat="1" applyFont="1" applyBorder="1" applyAlignment="1">
      <alignment horizontal="center" vertical="center"/>
    </xf>
    <xf numFmtId="3" fontId="37" fillId="0" borderId="41" xfId="0" applyNumberFormat="1" applyFont="1" applyBorder="1" applyAlignment="1">
      <alignment horizontal="center" vertical="center"/>
    </xf>
    <xf numFmtId="3" fontId="37" fillId="0" borderId="39" xfId="0" applyNumberFormat="1" applyFont="1" applyBorder="1" applyAlignment="1">
      <alignment horizontal="center" vertical="center"/>
    </xf>
    <xf numFmtId="165" fontId="37" fillId="0" borderId="37" xfId="44" applyNumberFormat="1" applyFont="1" applyBorder="1" applyAlignment="1">
      <alignment horizontal="center" vertical="center"/>
    </xf>
    <xf numFmtId="0" fontId="37" fillId="33" borderId="40" xfId="0" applyFont="1" applyFill="1" applyBorder="1" applyAlignment="1">
      <alignment horizontal="left" vertical="center" wrapText="1"/>
    </xf>
    <xf numFmtId="0" fontId="37" fillId="33" borderId="39" xfId="0" applyFont="1" applyFill="1" applyBorder="1" applyAlignment="1">
      <alignment horizontal="center" vertical="center"/>
    </xf>
    <xf numFmtId="0" fontId="100" fillId="0" borderId="39" xfId="0" applyFont="1" applyBorder="1" applyAlignment="1">
      <alignment horizontal="center"/>
    </xf>
    <xf numFmtId="3" fontId="37" fillId="33" borderId="75" xfId="0" applyNumberFormat="1" applyFont="1" applyFill="1" applyBorder="1" applyAlignment="1">
      <alignment horizontal="center" vertical="center" wrapText="1"/>
    </xf>
    <xf numFmtId="3" fontId="37" fillId="33" borderId="39" xfId="0" applyNumberFormat="1" applyFont="1" applyFill="1" applyBorder="1" applyAlignment="1">
      <alignment horizontal="center" vertical="center" wrapText="1"/>
    </xf>
    <xf numFmtId="0" fontId="100" fillId="0" borderId="39" xfId="0" applyFont="1" applyBorder="1" applyAlignment="1">
      <alignment horizontal="center" vertical="center" wrapText="1"/>
    </xf>
    <xf numFmtId="3" fontId="37" fillId="0" borderId="35" xfId="0" applyNumberFormat="1" applyFont="1" applyFill="1" applyBorder="1" applyAlignment="1">
      <alignment horizontal="center" vertical="center"/>
    </xf>
    <xf numFmtId="3" fontId="37" fillId="0" borderId="41"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14" xfId="0" applyNumberFormat="1" applyFont="1" applyBorder="1" applyAlignment="1">
      <alignment horizontal="center" vertical="center"/>
    </xf>
    <xf numFmtId="0" fontId="40" fillId="33" borderId="74" xfId="0" applyFont="1" applyFill="1" applyBorder="1" applyAlignment="1">
      <alignment horizontal="center" vertical="center" wrapText="1"/>
    </xf>
    <xf numFmtId="0" fontId="40" fillId="33" borderId="76" xfId="0" applyFont="1" applyFill="1" applyBorder="1" applyAlignment="1">
      <alignment horizontal="center" vertical="center" wrapText="1"/>
    </xf>
    <xf numFmtId="0" fontId="37" fillId="33" borderId="39" xfId="0" applyFont="1" applyFill="1" applyBorder="1" applyAlignment="1">
      <alignment horizontal="center" vertical="center" wrapText="1"/>
    </xf>
    <xf numFmtId="0" fontId="37" fillId="33" borderId="77" xfId="0" applyFont="1" applyFill="1" applyBorder="1" applyAlignment="1">
      <alignment horizontal="left" vertical="center" wrapText="1"/>
    </xf>
    <xf numFmtId="3" fontId="37" fillId="33" borderId="37" xfId="0" applyNumberFormat="1" applyFont="1" applyFill="1" applyBorder="1" applyAlignment="1">
      <alignment horizontal="center" vertical="center" wrapText="1"/>
    </xf>
    <xf numFmtId="3" fontId="37" fillId="33" borderId="40" xfId="0" applyNumberFormat="1" applyFont="1" applyFill="1" applyBorder="1" applyAlignment="1">
      <alignment horizontal="center" vertical="center" wrapText="1"/>
    </xf>
    <xf numFmtId="3" fontId="37" fillId="33" borderId="76" xfId="0" applyNumberFormat="1" applyFont="1" applyFill="1" applyBorder="1" applyAlignment="1">
      <alignment horizontal="center" vertical="center" wrapText="1"/>
    </xf>
    <xf numFmtId="0" fontId="37" fillId="33" borderId="76" xfId="0" applyFont="1" applyFill="1" applyBorder="1" applyAlignment="1">
      <alignment horizontal="left" vertical="center" wrapText="1"/>
    </xf>
    <xf numFmtId="3" fontId="52" fillId="0" borderId="41" xfId="0" applyNumberFormat="1" applyFont="1" applyBorder="1" applyAlignment="1">
      <alignment horizontal="center" vertical="center"/>
    </xf>
    <xf numFmtId="3" fontId="52" fillId="0" borderId="39" xfId="0" applyNumberFormat="1" applyFont="1" applyBorder="1" applyAlignment="1">
      <alignment horizontal="center" vertical="center"/>
    </xf>
    <xf numFmtId="0" fontId="40" fillId="35" borderId="36" xfId="0" applyFont="1" applyFill="1" applyBorder="1" applyAlignment="1">
      <alignment horizontal="left" vertical="center" wrapText="1"/>
    </xf>
    <xf numFmtId="0" fontId="41" fillId="35" borderId="13" xfId="0" applyFont="1" applyFill="1" applyBorder="1" applyAlignment="1">
      <alignment horizontal="left" vertical="center" wrapText="1"/>
    </xf>
    <xf numFmtId="9" fontId="40" fillId="35" borderId="54" xfId="0" applyNumberFormat="1" applyFont="1" applyFill="1" applyBorder="1" applyAlignment="1">
      <alignment vertical="center" wrapText="1"/>
    </xf>
    <xf numFmtId="9" fontId="41" fillId="35" borderId="34" xfId="0" applyNumberFormat="1" applyFont="1" applyFill="1" applyBorder="1" applyAlignment="1">
      <alignment horizontal="center" vertical="center" wrapText="1"/>
    </xf>
    <xf numFmtId="9" fontId="40" fillId="35" borderId="54" xfId="0" applyNumberFormat="1" applyFont="1" applyFill="1" applyBorder="1" applyAlignment="1">
      <alignment vertical="center"/>
    </xf>
    <xf numFmtId="9" fontId="37" fillId="35" borderId="55" xfId="0" applyNumberFormat="1" applyFont="1" applyFill="1" applyBorder="1" applyAlignment="1">
      <alignment vertical="center"/>
    </xf>
    <xf numFmtId="0" fontId="38" fillId="35" borderId="14" xfId="0" applyFont="1" applyFill="1" applyBorder="1" applyAlignment="1">
      <alignment vertical="center" wrapText="1"/>
    </xf>
    <xf numFmtId="1" fontId="37" fillId="33" borderId="14" xfId="0" applyNumberFormat="1" applyFont="1" applyFill="1" applyBorder="1" applyAlignment="1">
      <alignment horizontal="center" vertical="center"/>
    </xf>
    <xf numFmtId="9" fontId="37" fillId="33" borderId="14" xfId="44" applyFont="1" applyFill="1" applyBorder="1" applyAlignment="1">
      <alignment horizontal="center" vertical="center"/>
    </xf>
    <xf numFmtId="9" fontId="37" fillId="33" borderId="14" xfId="0" applyNumberFormat="1" applyFont="1" applyFill="1" applyBorder="1" applyAlignment="1">
      <alignment horizontal="center" vertical="center"/>
    </xf>
    <xf numFmtId="9" fontId="37" fillId="35" borderId="10" xfId="0" applyNumberFormat="1" applyFont="1" applyFill="1" applyBorder="1" applyAlignment="1">
      <alignment vertical="center" wrapText="1"/>
    </xf>
    <xf numFmtId="9" fontId="41" fillId="35" borderId="78" xfId="0" applyNumberFormat="1" applyFont="1" applyFill="1" applyBorder="1" applyAlignment="1">
      <alignment vertical="center" wrapText="1"/>
    </xf>
    <xf numFmtId="0" fontId="101" fillId="35" borderId="36" xfId="0" applyFont="1" applyFill="1" applyBorder="1" applyAlignment="1">
      <alignment horizontal="left" vertical="center" wrapText="1"/>
    </xf>
    <xf numFmtId="0" fontId="37" fillId="35" borderId="11" xfId="0" applyFont="1" applyFill="1" applyBorder="1" applyAlignment="1">
      <alignment vertical="center" wrapText="1"/>
    </xf>
    <xf numFmtId="0" fontId="37" fillId="35" borderId="12" xfId="0" applyFont="1" applyFill="1" applyBorder="1" applyAlignment="1">
      <alignment vertical="center" wrapText="1"/>
    </xf>
    <xf numFmtId="3" fontId="102" fillId="34" borderId="37" xfId="0" applyNumberFormat="1" applyFont="1" applyFill="1" applyBorder="1" applyAlignment="1">
      <alignment horizontal="center" vertical="center"/>
    </xf>
    <xf numFmtId="0" fontId="41" fillId="0" borderId="36" xfId="0" applyFont="1" applyFill="1" applyBorder="1" applyAlignment="1">
      <alignment horizontal="left" vertical="center" wrapText="1"/>
    </xf>
    <xf numFmtId="9" fontId="102" fillId="35" borderId="10" xfId="0" applyNumberFormat="1" applyFont="1" applyFill="1" applyBorder="1" applyAlignment="1">
      <alignment vertical="center" wrapText="1"/>
    </xf>
    <xf numFmtId="9" fontId="103" fillId="35" borderId="78" xfId="0" applyNumberFormat="1" applyFont="1" applyFill="1" applyBorder="1" applyAlignment="1">
      <alignment vertical="center" wrapText="1"/>
    </xf>
    <xf numFmtId="9" fontId="52" fillId="35" borderId="11" xfId="0" applyNumberFormat="1" applyFont="1" applyFill="1" applyBorder="1" applyAlignment="1">
      <alignment vertical="center"/>
    </xf>
    <xf numFmtId="9" fontId="52" fillId="35" borderId="12" xfId="0" applyNumberFormat="1" applyFont="1" applyFill="1" applyBorder="1" applyAlignment="1">
      <alignment vertical="center"/>
    </xf>
    <xf numFmtId="0" fontId="102" fillId="33" borderId="35" xfId="0" applyFont="1" applyFill="1" applyBorder="1" applyAlignment="1">
      <alignment horizontal="center" vertical="center" wrapText="1"/>
    </xf>
    <xf numFmtId="3" fontId="14" fillId="0" borderId="0" xfId="0" applyNumberFormat="1" applyFont="1"/>
    <xf numFmtId="9" fontId="85" fillId="33" borderId="12" xfId="0" applyNumberFormat="1" applyFont="1" applyFill="1" applyBorder="1" applyAlignment="1">
      <alignment horizontal="center" vertical="center" wrapText="1"/>
    </xf>
    <xf numFmtId="9" fontId="81" fillId="33" borderId="12" xfId="0" applyNumberFormat="1" applyFont="1" applyFill="1" applyBorder="1" applyAlignment="1">
      <alignment vertical="center"/>
    </xf>
    <xf numFmtId="165" fontId="81" fillId="0" borderId="37" xfId="0" applyNumberFormat="1" applyFont="1" applyFill="1" applyBorder="1" applyAlignment="1">
      <alignment horizontal="center" vertical="center"/>
    </xf>
    <xf numFmtId="3" fontId="81" fillId="38" borderId="36" xfId="0" applyNumberFormat="1" applyFont="1" applyFill="1" applyBorder="1" applyAlignment="1">
      <alignment horizontal="center" vertical="center" wrapText="1"/>
    </xf>
    <xf numFmtId="3" fontId="41" fillId="36" borderId="37" xfId="0" applyNumberFormat="1" applyFont="1" applyFill="1" applyBorder="1" applyAlignment="1">
      <alignment horizontal="center" vertical="center"/>
    </xf>
    <xf numFmtId="3" fontId="0" fillId="0" borderId="0" xfId="0" applyNumberFormat="1" applyFill="1" applyAlignment="1">
      <alignment wrapText="1"/>
    </xf>
    <xf numFmtId="0" fontId="46" fillId="0" borderId="0" xfId="0" applyFont="1" applyFill="1" applyBorder="1" applyAlignment="1">
      <alignment vertical="center" wrapText="1"/>
    </xf>
    <xf numFmtId="0" fontId="37" fillId="33" borderId="36" xfId="0" applyFont="1" applyFill="1" applyBorder="1" applyAlignment="1">
      <alignment horizontal="center" vertical="center" wrapText="1"/>
    </xf>
    <xf numFmtId="0" fontId="16" fillId="0" borderId="0" xfId="0" applyFont="1" applyAlignment="1">
      <alignment horizontal="center"/>
    </xf>
    <xf numFmtId="0" fontId="37" fillId="33" borderId="36" xfId="0" applyFont="1" applyFill="1" applyBorder="1" applyAlignment="1">
      <alignment horizontal="center" vertical="center" wrapText="1"/>
    </xf>
    <xf numFmtId="0" fontId="16" fillId="0" borderId="0" xfId="0" applyFont="1" applyAlignment="1">
      <alignment horizontal="center"/>
    </xf>
    <xf numFmtId="0" fontId="63" fillId="33" borderId="34" xfId="0" applyFont="1" applyFill="1" applyBorder="1" applyAlignment="1">
      <alignment horizontal="center" vertical="center" wrapText="1"/>
    </xf>
    <xf numFmtId="0" fontId="63" fillId="33" borderId="36" xfId="0" applyFont="1" applyFill="1" applyBorder="1" applyAlignment="1">
      <alignment horizontal="center" vertical="center" wrapText="1"/>
    </xf>
    <xf numFmtId="165" fontId="37" fillId="37" borderId="37" xfId="0" applyNumberFormat="1" applyFont="1" applyFill="1" applyBorder="1" applyAlignment="1">
      <alignment horizontal="center" vertical="center"/>
    </xf>
    <xf numFmtId="9" fontId="37" fillId="37" borderId="37" xfId="0" applyNumberFormat="1" applyFont="1" applyFill="1" applyBorder="1" applyAlignment="1">
      <alignment horizontal="center" vertical="center"/>
    </xf>
    <xf numFmtId="9" fontId="42" fillId="37" borderId="37" xfId="0" applyNumberFormat="1" applyFont="1" applyFill="1" applyBorder="1" applyAlignment="1">
      <alignment horizontal="center" vertical="center"/>
    </xf>
    <xf numFmtId="165" fontId="42" fillId="37" borderId="37" xfId="0" applyNumberFormat="1" applyFont="1" applyFill="1" applyBorder="1" applyAlignment="1">
      <alignment horizontal="center" vertical="center"/>
    </xf>
    <xf numFmtId="0" fontId="37" fillId="37" borderId="36" xfId="0" applyFont="1" applyFill="1" applyBorder="1" applyAlignment="1">
      <alignment vertical="center" wrapText="1"/>
    </xf>
    <xf numFmtId="3" fontId="37" fillId="37" borderId="37" xfId="44" applyNumberFormat="1" applyFont="1" applyFill="1" applyBorder="1" applyAlignment="1">
      <alignment horizontal="center" vertical="center"/>
    </xf>
    <xf numFmtId="0" fontId="37" fillId="37" borderId="36" xfId="0" applyFont="1" applyFill="1" applyBorder="1" applyAlignment="1">
      <alignment horizontal="left" vertical="center" wrapText="1"/>
    </xf>
    <xf numFmtId="3" fontId="42" fillId="37" borderId="37" xfId="44" applyNumberFormat="1" applyFont="1" applyFill="1" applyBorder="1" applyAlignment="1">
      <alignment horizontal="center" vertical="center"/>
    </xf>
    <xf numFmtId="9" fontId="44" fillId="0" borderId="37" xfId="44" applyFont="1" applyBorder="1" applyAlignment="1">
      <alignment horizontal="center" vertical="center"/>
    </xf>
    <xf numFmtId="165" fontId="0" fillId="0" borderId="0" xfId="44" applyNumberFormat="1" applyFont="1"/>
    <xf numFmtId="0" fontId="37" fillId="35" borderId="36" xfId="0" applyFont="1" applyFill="1" applyBorder="1" applyAlignment="1">
      <alignment vertical="center" wrapText="1"/>
    </xf>
    <xf numFmtId="0" fontId="41" fillId="35" borderId="36" xfId="0" applyFont="1" applyFill="1" applyBorder="1" applyAlignment="1">
      <alignment horizontal="left" vertical="center"/>
    </xf>
    <xf numFmtId="0" fontId="37" fillId="35" borderId="10" xfId="0" applyFont="1" applyFill="1" applyBorder="1" applyAlignment="1">
      <alignment vertical="center"/>
    </xf>
    <xf numFmtId="0" fontId="41" fillId="35" borderId="13" xfId="0" applyFont="1" applyFill="1" applyBorder="1" applyAlignment="1">
      <alignment vertical="center" wrapText="1"/>
    </xf>
    <xf numFmtId="0" fontId="37" fillId="35" borderId="11" xfId="0" applyFont="1" applyFill="1" applyBorder="1" applyAlignment="1">
      <alignment vertical="center"/>
    </xf>
    <xf numFmtId="0" fontId="37" fillId="35" borderId="12" xfId="0" applyFont="1" applyFill="1" applyBorder="1" applyAlignment="1">
      <alignment vertical="center"/>
    </xf>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0" xfId="0" applyFont="1" applyBorder="1" applyAlignment="1">
      <alignment horizontal="center" vertical="center" wrapText="1"/>
    </xf>
    <xf numFmtId="0" fontId="37" fillId="33" borderId="36" xfId="0" applyFont="1" applyFill="1" applyBorder="1" applyAlignment="1">
      <alignment horizontal="center" vertical="center" wrapText="1"/>
    </xf>
    <xf numFmtId="0" fontId="37" fillId="33" borderId="40" xfId="0" applyFont="1" applyFill="1" applyBorder="1" applyAlignment="1">
      <alignment horizontal="center" vertical="center" wrapText="1"/>
    </xf>
    <xf numFmtId="0" fontId="81" fillId="33" borderId="36" xfId="0" applyFont="1" applyFill="1" applyBorder="1" applyAlignment="1">
      <alignment horizontal="center" vertical="center" wrapText="1"/>
    </xf>
    <xf numFmtId="0" fontId="51" fillId="35" borderId="12" xfId="0" applyFont="1" applyFill="1" applyBorder="1" applyAlignment="1">
      <alignment horizontal="center" vertical="center" wrapText="1"/>
    </xf>
    <xf numFmtId="0" fontId="66" fillId="0" borderId="36" xfId="0" applyFont="1" applyFill="1" applyBorder="1" applyAlignment="1">
      <alignment horizontal="left" vertical="center" wrapText="1"/>
    </xf>
    <xf numFmtId="0" fontId="63" fillId="0" borderId="10" xfId="0" applyFont="1" applyFill="1" applyBorder="1" applyAlignment="1">
      <alignment vertical="center" wrapText="1"/>
    </xf>
    <xf numFmtId="0" fontId="66" fillId="0" borderId="13" xfId="0" applyFont="1" applyFill="1" applyBorder="1" applyAlignment="1">
      <alignment vertical="center" wrapText="1"/>
    </xf>
    <xf numFmtId="0" fontId="63" fillId="0" borderId="11" xfId="0" applyFont="1" applyFill="1" applyBorder="1" applyAlignment="1">
      <alignment vertical="center"/>
    </xf>
    <xf numFmtId="0" fontId="63" fillId="0" borderId="12" xfId="0" applyFont="1" applyFill="1" applyBorder="1" applyAlignment="1">
      <alignment vertical="center"/>
    </xf>
    <xf numFmtId="0" fontId="63" fillId="0" borderId="36" xfId="0" applyFont="1" applyFill="1" applyBorder="1" applyAlignment="1">
      <alignment horizontal="left" vertical="center" wrapText="1"/>
    </xf>
    <xf numFmtId="0" fontId="21" fillId="0" borderId="35"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63" fillId="0" borderId="36" xfId="0" applyFont="1" applyFill="1" applyBorder="1" applyAlignment="1">
      <alignment horizontal="center" vertical="center" wrapText="1"/>
    </xf>
    <xf numFmtId="165" fontId="63" fillId="0" borderId="37" xfId="0" applyNumberFormat="1" applyFont="1" applyFill="1" applyBorder="1" applyAlignment="1">
      <alignment horizontal="center" vertical="center"/>
    </xf>
    <xf numFmtId="0" fontId="63" fillId="0" borderId="36" xfId="0" applyFont="1" applyFill="1" applyBorder="1" applyAlignment="1">
      <alignment horizontal="left" vertical="center" wrapText="1" indent="1"/>
    </xf>
    <xf numFmtId="0" fontId="69" fillId="0" borderId="36" xfId="0" applyFont="1" applyFill="1" applyBorder="1" applyAlignment="1">
      <alignment horizontal="left" vertical="center" wrapText="1" indent="1"/>
    </xf>
    <xf numFmtId="0" fontId="70" fillId="0" borderId="42" xfId="0" applyFont="1" applyFill="1" applyBorder="1" applyAlignment="1">
      <alignment horizontal="left" vertical="center" wrapText="1" indent="1"/>
    </xf>
    <xf numFmtId="0" fontId="107" fillId="0" borderId="0" xfId="0" applyFont="1"/>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0" xfId="0" applyFont="1" applyBorder="1" applyAlignment="1">
      <alignment horizontal="center" vertical="center" wrapText="1"/>
    </xf>
    <xf numFmtId="0" fontId="37" fillId="33" borderId="36" xfId="0" applyFont="1" applyFill="1" applyBorder="1" applyAlignment="1">
      <alignment horizontal="center" vertical="center" wrapText="1"/>
    </xf>
    <xf numFmtId="0" fontId="16" fillId="0" borderId="0" xfId="0" applyFont="1" applyAlignment="1">
      <alignment horizontal="center"/>
    </xf>
    <xf numFmtId="0" fontId="42" fillId="33" borderId="36" xfId="0" applyFont="1" applyFill="1" applyBorder="1" applyAlignment="1">
      <alignment horizontal="center" vertical="center" wrapText="1"/>
    </xf>
    <xf numFmtId="0" fontId="57" fillId="35" borderId="11" xfId="0" applyFont="1" applyFill="1" applyBorder="1" applyAlignment="1">
      <alignment horizontal="center" vertical="center"/>
    </xf>
    <xf numFmtId="0" fontId="57" fillId="35" borderId="12" xfId="0" applyFont="1" applyFill="1" applyBorder="1" applyAlignment="1">
      <alignment horizontal="center" vertical="center"/>
    </xf>
    <xf numFmtId="0" fontId="37" fillId="0" borderId="36" xfId="0" applyFont="1" applyFill="1" applyBorder="1" applyAlignment="1">
      <alignment horizontal="center" vertical="center" wrapText="1"/>
    </xf>
    <xf numFmtId="0" fontId="37" fillId="35" borderId="14" xfId="0" applyFont="1" applyFill="1" applyBorder="1" applyAlignment="1">
      <alignment horizontal="center" vertical="center" wrapText="1"/>
    </xf>
    <xf numFmtId="0" fontId="37" fillId="35" borderId="14" xfId="0" applyFont="1" applyFill="1" applyBorder="1" applyAlignment="1">
      <alignment horizontal="center" vertical="center"/>
    </xf>
    <xf numFmtId="0" fontId="37" fillId="33" borderId="37" xfId="0" applyFont="1" applyFill="1" applyBorder="1" applyAlignment="1">
      <alignment horizontal="center" vertical="center" wrapText="1"/>
    </xf>
    <xf numFmtId="0" fontId="52" fillId="35" borderId="36" xfId="0" applyFont="1" applyFill="1" applyBorder="1" applyAlignment="1">
      <alignment horizontal="left" vertical="center" wrapText="1"/>
    </xf>
    <xf numFmtId="9" fontId="108" fillId="35" borderId="13" xfId="0" applyNumberFormat="1" applyFont="1" applyFill="1" applyBorder="1" applyAlignment="1">
      <alignment horizontal="left" vertical="center" wrapText="1"/>
    </xf>
    <xf numFmtId="0" fontId="51" fillId="35" borderId="40" xfId="0" applyFont="1" applyFill="1" applyBorder="1" applyAlignment="1">
      <alignment horizontal="left" vertical="center" wrapText="1"/>
    </xf>
    <xf numFmtId="0" fontId="0" fillId="38" borderId="0" xfId="0" applyFill="1"/>
    <xf numFmtId="0" fontId="51" fillId="33" borderId="34" xfId="0" applyFont="1" applyFill="1" applyBorder="1" applyAlignment="1">
      <alignment horizontal="center" vertical="center" wrapText="1"/>
    </xf>
    <xf numFmtId="0" fontId="51" fillId="33" borderId="36" xfId="0" applyFont="1" applyFill="1" applyBorder="1" applyAlignment="1">
      <alignment horizontal="center" vertical="center" wrapText="1"/>
    </xf>
    <xf numFmtId="170" fontId="109" fillId="33" borderId="0" xfId="45" applyNumberFormat="1" applyFont="1" applyFill="1" applyBorder="1"/>
    <xf numFmtId="3" fontId="42" fillId="33" borderId="0" xfId="0" applyNumberFormat="1" applyFont="1" applyFill="1" applyBorder="1" applyAlignment="1">
      <alignment horizontal="center" vertical="center" wrapText="1"/>
    </xf>
    <xf numFmtId="165" fontId="42" fillId="33" borderId="36" xfId="0" applyNumberFormat="1" applyFont="1" applyFill="1" applyBorder="1" applyAlignment="1">
      <alignment horizontal="center" vertical="center"/>
    </xf>
    <xf numFmtId="170" fontId="109" fillId="33" borderId="0" xfId="45" applyNumberFormat="1" applyFont="1" applyFill="1" applyBorder="1" applyAlignment="1">
      <alignment vertical="center"/>
    </xf>
    <xf numFmtId="3" fontId="110" fillId="0" borderId="0" xfId="46" applyNumberFormat="1" applyFont="1" applyFill="1" applyBorder="1"/>
    <xf numFmtId="0" fontId="51" fillId="38" borderId="13" xfId="0" applyFont="1" applyFill="1" applyBorder="1" applyAlignment="1">
      <alignment horizontal="left" vertical="center" wrapText="1"/>
    </xf>
    <xf numFmtId="0" fontId="51" fillId="38" borderId="36" xfId="0" applyFont="1" applyFill="1" applyBorder="1" applyAlignment="1">
      <alignment horizontal="left" vertical="center" wrapText="1"/>
    </xf>
    <xf numFmtId="9" fontId="51" fillId="38" borderId="13" xfId="0" applyNumberFormat="1" applyFont="1" applyFill="1" applyBorder="1" applyAlignment="1">
      <alignment horizontal="center" vertical="center" wrapText="1"/>
    </xf>
    <xf numFmtId="165" fontId="42" fillId="0" borderId="0" xfId="0" applyNumberFormat="1" applyFont="1" applyFill="1" applyBorder="1" applyAlignment="1">
      <alignment horizontal="center" vertical="center"/>
    </xf>
    <xf numFmtId="0" fontId="50" fillId="0" borderId="36" xfId="0" applyFont="1" applyFill="1" applyBorder="1" applyAlignment="1">
      <alignment horizontal="left" vertical="center" wrapText="1" indent="1"/>
    </xf>
    <xf numFmtId="3" fontId="42" fillId="0" borderId="37" xfId="0" applyNumberFormat="1" applyFont="1" applyFill="1" applyBorder="1" applyAlignment="1">
      <alignment horizontal="center" vertical="center"/>
    </xf>
    <xf numFmtId="0" fontId="54" fillId="0" borderId="36" xfId="0" applyFont="1" applyFill="1" applyBorder="1" applyAlignment="1">
      <alignment horizontal="left" vertical="center" wrapText="1" indent="1"/>
    </xf>
    <xf numFmtId="3" fontId="56" fillId="0" borderId="37" xfId="0" applyNumberFormat="1" applyFont="1" applyFill="1" applyBorder="1" applyAlignment="1">
      <alignment horizontal="center" vertical="center"/>
    </xf>
    <xf numFmtId="0" fontId="55" fillId="0" borderId="34" xfId="0" applyFont="1" applyFill="1" applyBorder="1" applyAlignment="1">
      <alignment horizontal="left" vertical="center" wrapText="1" indent="1"/>
    </xf>
    <xf numFmtId="0" fontId="0" fillId="39" borderId="0" xfId="0" applyFill="1"/>
    <xf numFmtId="0" fontId="51" fillId="39" borderId="13" xfId="0" applyFont="1" applyFill="1" applyBorder="1" applyAlignment="1">
      <alignment horizontal="left" vertical="center" wrapText="1"/>
    </xf>
    <xf numFmtId="0" fontId="51" fillId="39" borderId="36" xfId="0" applyFont="1" applyFill="1" applyBorder="1" applyAlignment="1">
      <alignment horizontal="left" vertical="center" wrapText="1"/>
    </xf>
    <xf numFmtId="9" fontId="51" fillId="39" borderId="13" xfId="0" applyNumberFormat="1" applyFont="1" applyFill="1" applyBorder="1" applyAlignment="1">
      <alignment horizontal="center" vertical="center" wrapText="1"/>
    </xf>
    <xf numFmtId="0" fontId="42" fillId="39" borderId="36" xfId="0" applyFont="1" applyFill="1" applyBorder="1" applyAlignment="1">
      <alignment horizontal="left" vertical="center" wrapText="1"/>
    </xf>
    <xf numFmtId="0" fontId="51" fillId="39" borderId="35" xfId="0" applyFont="1" applyFill="1" applyBorder="1" applyAlignment="1">
      <alignment horizontal="center" vertical="center" wrapText="1"/>
    </xf>
    <xf numFmtId="0" fontId="51" fillId="39" borderId="37" xfId="0" applyFont="1" applyFill="1" applyBorder="1" applyAlignment="1">
      <alignment horizontal="center" vertical="center" wrapText="1"/>
    </xf>
    <xf numFmtId="164" fontId="37" fillId="39" borderId="36" xfId="0" applyNumberFormat="1" applyFont="1" applyFill="1" applyBorder="1" applyAlignment="1">
      <alignment horizontal="center" vertical="center" wrapText="1"/>
    </xf>
    <xf numFmtId="0" fontId="37" fillId="39" borderId="36" xfId="0" applyFont="1" applyFill="1" applyBorder="1" applyAlignment="1">
      <alignment horizontal="center" vertical="center" wrapText="1"/>
    </xf>
    <xf numFmtId="170" fontId="1" fillId="0" borderId="0" xfId="45" applyNumberFormat="1" applyFont="1"/>
    <xf numFmtId="3" fontId="37" fillId="39" borderId="36" xfId="0" applyNumberFormat="1" applyFont="1" applyFill="1" applyBorder="1" applyAlignment="1">
      <alignment horizontal="center" vertical="center" wrapText="1"/>
    </xf>
    <xf numFmtId="3" fontId="58" fillId="39" borderId="13" xfId="45" applyNumberFormat="1" applyFont="1" applyFill="1" applyBorder="1" applyAlignment="1">
      <alignment horizontal="center"/>
    </xf>
    <xf numFmtId="3" fontId="42" fillId="39" borderId="36" xfId="0" applyNumberFormat="1" applyFont="1" applyFill="1" applyBorder="1" applyAlignment="1">
      <alignment horizontal="center" vertical="center" wrapText="1"/>
    </xf>
    <xf numFmtId="3" fontId="109" fillId="33" borderId="0" xfId="47" applyNumberFormat="1" applyFont="1" applyFill="1" applyBorder="1" applyAlignment="1">
      <alignment horizontal="right" vertical="center" wrapText="1"/>
    </xf>
    <xf numFmtId="3" fontId="109" fillId="0" borderId="0" xfId="47" applyNumberFormat="1" applyFont="1" applyFill="1" applyBorder="1" applyAlignment="1">
      <alignment horizontal="right" vertical="center" wrapText="1"/>
    </xf>
    <xf numFmtId="170" fontId="109" fillId="0" borderId="0" xfId="48" applyNumberFormat="1" applyFont="1" applyFill="1" applyBorder="1" applyAlignment="1">
      <alignment horizontal="right" vertical="center"/>
    </xf>
    <xf numFmtId="3" fontId="109" fillId="0" borderId="0" xfId="0" applyNumberFormat="1" applyFont="1" applyFill="1" applyBorder="1" applyAlignment="1">
      <alignment horizontal="right" vertical="center"/>
    </xf>
    <xf numFmtId="0" fontId="0" fillId="0" borderId="0" xfId="0" applyFill="1" applyBorder="1"/>
    <xf numFmtId="0" fontId="42" fillId="38" borderId="36" xfId="0" applyFont="1" applyFill="1" applyBorder="1" applyAlignment="1">
      <alignment horizontal="left" vertical="center" wrapText="1"/>
    </xf>
    <xf numFmtId="0" fontId="42" fillId="38" borderId="36" xfId="0" applyFont="1" applyFill="1" applyBorder="1" applyAlignment="1">
      <alignment horizontal="center" vertical="center" wrapText="1"/>
    </xf>
    <xf numFmtId="3" fontId="42" fillId="38" borderId="36" xfId="0" applyNumberFormat="1" applyFont="1" applyFill="1" applyBorder="1" applyAlignment="1">
      <alignment horizontal="center" vertical="center" wrapText="1"/>
    </xf>
    <xf numFmtId="3" fontId="42" fillId="0" borderId="0" xfId="0" applyNumberFormat="1" applyFont="1" applyFill="1" applyBorder="1" applyAlignment="1">
      <alignment horizontal="center" vertical="center" wrapText="1"/>
    </xf>
    <xf numFmtId="0" fontId="24" fillId="0" borderId="22" xfId="0" applyFont="1" applyFill="1" applyBorder="1" applyAlignment="1">
      <alignment horizontal="center"/>
    </xf>
    <xf numFmtId="3" fontId="20" fillId="0" borderId="0" xfId="48" applyNumberFormat="1" applyFont="1" applyFill="1" applyBorder="1" applyAlignment="1">
      <alignment horizontal="center" vertical="center" wrapText="1"/>
    </xf>
    <xf numFmtId="3" fontId="39" fillId="0" borderId="37" xfId="0" applyNumberFormat="1" applyFont="1" applyFill="1" applyBorder="1" applyAlignment="1">
      <alignment horizontal="center" vertical="center"/>
    </xf>
    <xf numFmtId="3" fontId="39" fillId="0" borderId="37" xfId="0" applyNumberFormat="1" applyFont="1" applyBorder="1" applyAlignment="1">
      <alignment horizontal="center" vertical="center"/>
    </xf>
    <xf numFmtId="0" fontId="81" fillId="33" borderId="36" xfId="0" applyFont="1" applyFill="1" applyBorder="1" applyAlignment="1">
      <alignment horizontal="center" vertical="center" wrapText="1"/>
    </xf>
    <xf numFmtId="0" fontId="81" fillId="33" borderId="37" xfId="0" applyFont="1" applyFill="1" applyBorder="1" applyAlignment="1">
      <alignment horizontal="center" vertical="center" wrapText="1"/>
    </xf>
    <xf numFmtId="0" fontId="75" fillId="0" borderId="0" xfId="0" applyFont="1" applyAlignment="1">
      <alignment horizontal="center"/>
    </xf>
    <xf numFmtId="3" fontId="81" fillId="39" borderId="36" xfId="0" applyNumberFormat="1" applyFont="1" applyFill="1" applyBorder="1" applyAlignment="1">
      <alignment horizontal="center" vertical="center" wrapText="1"/>
    </xf>
    <xf numFmtId="3" fontId="44" fillId="38" borderId="37" xfId="0" applyNumberFormat="1" applyFont="1" applyFill="1" applyBorder="1" applyAlignment="1">
      <alignment horizontal="center" vertical="center"/>
    </xf>
    <xf numFmtId="3" fontId="52" fillId="38" borderId="37" xfId="0" applyNumberFormat="1" applyFont="1" applyFill="1" applyBorder="1" applyAlignment="1">
      <alignment horizontal="center" vertical="center"/>
    </xf>
    <xf numFmtId="3" fontId="37" fillId="38" borderId="36" xfId="0" applyNumberFormat="1" applyFont="1" applyFill="1" applyBorder="1" applyAlignment="1">
      <alignment horizontal="center" vertical="center" wrapText="1"/>
    </xf>
    <xf numFmtId="0" fontId="20" fillId="34" borderId="10" xfId="0" applyFont="1" applyFill="1" applyBorder="1" applyAlignment="1">
      <alignment horizontal="center" vertical="center"/>
    </xf>
    <xf numFmtId="0" fontId="20" fillId="34" borderId="11" xfId="0" applyFont="1" applyFill="1" applyBorder="1" applyAlignment="1">
      <alignment horizontal="center" vertical="center"/>
    </xf>
    <xf numFmtId="0" fontId="20" fillId="34" borderId="12" xfId="0" applyFont="1" applyFill="1" applyBorder="1" applyAlignment="1">
      <alignment horizontal="center" vertical="center"/>
    </xf>
    <xf numFmtId="0" fontId="23" fillId="34" borderId="11" xfId="0"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2" xfId="0" applyFont="1" applyFill="1" applyBorder="1" applyAlignment="1">
      <alignment horizontal="center" vertical="center" wrapText="1"/>
    </xf>
    <xf numFmtId="49" fontId="30" fillId="33" borderId="10" xfId="0" applyNumberFormat="1" applyFont="1" applyFill="1" applyBorder="1" applyAlignment="1">
      <alignment horizontal="center" vertical="center"/>
    </xf>
    <xf numFmtId="49" fontId="30" fillId="33" borderId="11" xfId="0" applyNumberFormat="1" applyFont="1" applyFill="1" applyBorder="1" applyAlignment="1">
      <alignment horizontal="center" vertical="center"/>
    </xf>
    <xf numFmtId="49" fontId="30" fillId="33" borderId="12" xfId="0" applyNumberFormat="1" applyFont="1" applyFill="1" applyBorder="1" applyAlignment="1">
      <alignment horizontal="center" vertical="center"/>
    </xf>
    <xf numFmtId="0" fontId="33" fillId="33" borderId="10" xfId="0" applyFont="1" applyFill="1" applyBorder="1" applyAlignment="1">
      <alignment horizontal="left" vertical="center" wrapText="1"/>
    </xf>
    <xf numFmtId="0" fontId="18" fillId="33" borderId="11"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24" fillId="0" borderId="32" xfId="0" applyFont="1" applyBorder="1" applyAlignment="1">
      <alignment horizontal="left"/>
    </xf>
    <xf numFmtId="0" fontId="24" fillId="0" borderId="33" xfId="0" applyFont="1" applyBorder="1" applyAlignment="1">
      <alignment horizontal="left"/>
    </xf>
    <xf numFmtId="0" fontId="24" fillId="0" borderId="28" xfId="0" applyFont="1" applyBorder="1" applyAlignment="1">
      <alignment horizontal="left"/>
    </xf>
    <xf numFmtId="0" fontId="24" fillId="0" borderId="29" xfId="0" applyFont="1" applyBorder="1" applyAlignment="1">
      <alignment horizontal="left"/>
    </xf>
    <xf numFmtId="0" fontId="24" fillId="0" borderId="30" xfId="0" applyFont="1" applyBorder="1" applyAlignment="1">
      <alignment horizontal="left"/>
    </xf>
    <xf numFmtId="0" fontId="24" fillId="0" borderId="31" xfId="0" applyFont="1" applyBorder="1" applyAlignment="1">
      <alignment horizontal="left"/>
    </xf>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0" xfId="0" applyFont="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0" borderId="28" xfId="0" applyFont="1" applyBorder="1" applyAlignment="1">
      <alignment horizontal="center"/>
    </xf>
    <xf numFmtId="0" fontId="24" fillId="0" borderId="29" xfId="0" applyFont="1" applyBorder="1" applyAlignment="1">
      <alignment horizontal="center"/>
    </xf>
    <xf numFmtId="0" fontId="26" fillId="34" borderId="24" xfId="0" applyFont="1" applyFill="1" applyBorder="1" applyAlignment="1">
      <alignment horizontal="center"/>
    </xf>
    <xf numFmtId="0" fontId="26" fillId="34" borderId="23" xfId="0" applyFont="1" applyFill="1" applyBorder="1" applyAlignment="1">
      <alignment horizontal="center"/>
    </xf>
    <xf numFmtId="0" fontId="26" fillId="34" borderId="25" xfId="0" applyFont="1" applyFill="1" applyBorder="1" applyAlignment="1">
      <alignment horizontal="center"/>
    </xf>
    <xf numFmtId="0" fontId="27" fillId="33" borderId="24" xfId="0" applyFont="1" applyFill="1" applyBorder="1" applyAlignment="1">
      <alignment horizontal="center"/>
    </xf>
    <xf numFmtId="0" fontId="27" fillId="33" borderId="23" xfId="0" applyFont="1" applyFill="1" applyBorder="1" applyAlignment="1">
      <alignment horizontal="center"/>
    </xf>
    <xf numFmtId="0" fontId="27" fillId="33" borderId="25" xfId="0" applyFont="1" applyFill="1" applyBorder="1" applyAlignment="1">
      <alignment horizontal="center"/>
    </xf>
    <xf numFmtId="0" fontId="29" fillId="33" borderId="0" xfId="0" applyFont="1" applyFill="1" applyBorder="1" applyAlignment="1">
      <alignment horizontal="center"/>
    </xf>
    <xf numFmtId="0" fontId="34" fillId="34" borderId="24" xfId="0" applyFont="1" applyFill="1" applyBorder="1" applyAlignment="1">
      <alignment horizontal="center"/>
    </xf>
    <xf numFmtId="0" fontId="34" fillId="34" borderId="23" xfId="0" applyFont="1" applyFill="1" applyBorder="1" applyAlignment="1">
      <alignment horizontal="center"/>
    </xf>
    <xf numFmtId="0" fontId="34" fillId="34" borderId="25" xfId="0" applyFont="1" applyFill="1" applyBorder="1" applyAlignment="1">
      <alignment horizontal="center"/>
    </xf>
    <xf numFmtId="0" fontId="16" fillId="0" borderId="0" xfId="0" applyFont="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35" fillId="34" borderId="0" xfId="0" applyFont="1" applyFill="1" applyAlignment="1">
      <alignment horizontal="center"/>
    </xf>
    <xf numFmtId="0" fontId="18" fillId="33" borderId="13" xfId="0" applyFont="1" applyFill="1" applyBorder="1" applyAlignment="1">
      <alignment horizontal="center" vertical="center"/>
    </xf>
    <xf numFmtId="49" fontId="18" fillId="33" borderId="10" xfId="0" applyNumberFormat="1" applyFont="1" applyFill="1" applyBorder="1" applyAlignment="1">
      <alignment horizontal="center" vertical="center"/>
    </xf>
    <xf numFmtId="49" fontId="18" fillId="33" borderId="11" xfId="0" applyNumberFormat="1" applyFont="1" applyFill="1" applyBorder="1" applyAlignment="1">
      <alignment horizontal="center" vertical="center"/>
    </xf>
    <xf numFmtId="49" fontId="18" fillId="33" borderId="12" xfId="0" applyNumberFormat="1" applyFont="1" applyFill="1" applyBorder="1" applyAlignment="1">
      <alignment horizontal="center" vertical="center"/>
    </xf>
    <xf numFmtId="0" fontId="40" fillId="35" borderId="10" xfId="0" applyFont="1" applyFill="1" applyBorder="1" applyAlignment="1">
      <alignment horizontal="center" vertical="center" wrapText="1"/>
    </xf>
    <xf numFmtId="0" fontId="40" fillId="35" borderId="11" xfId="0" applyFont="1" applyFill="1" applyBorder="1" applyAlignment="1">
      <alignment horizontal="center" vertical="center" wrapText="1"/>
    </xf>
    <xf numFmtId="0" fontId="40" fillId="35" borderId="12" xfId="0" applyFont="1" applyFill="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18" fillId="35" borderId="11" xfId="0" applyFont="1" applyFill="1" applyBorder="1" applyAlignment="1">
      <alignment horizontal="center" vertical="center" wrapText="1"/>
    </xf>
    <xf numFmtId="0" fontId="18" fillId="35" borderId="11" xfId="0" applyFont="1" applyFill="1" applyBorder="1" applyAlignment="1">
      <alignment horizontal="center" vertical="center"/>
    </xf>
    <xf numFmtId="0" fontId="18" fillId="35" borderId="12" xfId="0" applyFont="1" applyFill="1" applyBorder="1" applyAlignment="1">
      <alignment horizontal="center" vertical="center"/>
    </xf>
    <xf numFmtId="0" fontId="37" fillId="33" borderId="34" xfId="0" applyFont="1" applyFill="1" applyBorder="1" applyAlignment="1">
      <alignment horizontal="center" vertical="center" wrapText="1"/>
    </xf>
    <xf numFmtId="0" fontId="37" fillId="33" borderId="36" xfId="0" applyFont="1" applyFill="1" applyBorder="1" applyAlignment="1">
      <alignment horizontal="center" vertical="center" wrapText="1"/>
    </xf>
    <xf numFmtId="0" fontId="36" fillId="35" borderId="10" xfId="0" applyFont="1" applyFill="1" applyBorder="1" applyAlignment="1">
      <alignment horizontal="center" vertical="center" wrapText="1"/>
    </xf>
    <xf numFmtId="0" fontId="36" fillId="35" borderId="11" xfId="0" applyFont="1" applyFill="1" applyBorder="1" applyAlignment="1">
      <alignment horizontal="center" vertical="center" wrapText="1"/>
    </xf>
    <xf numFmtId="0" fontId="36" fillId="35" borderId="12" xfId="0" applyFont="1" applyFill="1" applyBorder="1" applyAlignment="1">
      <alignment horizontal="center" vertical="center" wrapText="1"/>
    </xf>
    <xf numFmtId="0" fontId="37" fillId="33" borderId="10" xfId="0" applyFont="1" applyFill="1" applyBorder="1" applyAlignment="1">
      <alignment horizontal="center" vertical="center" wrapText="1"/>
    </xf>
    <xf numFmtId="0" fontId="37" fillId="33" borderId="11" xfId="0" applyFont="1" applyFill="1" applyBorder="1" applyAlignment="1">
      <alignment horizontal="center" vertical="center" wrapText="1"/>
    </xf>
    <xf numFmtId="0" fontId="37" fillId="33" borderId="12" xfId="0" applyFont="1" applyFill="1" applyBorder="1" applyAlignment="1">
      <alignment horizontal="center" vertical="center" wrapText="1"/>
    </xf>
    <xf numFmtId="0" fontId="40" fillId="35" borderId="10" xfId="0" applyFont="1" applyFill="1" applyBorder="1" applyAlignment="1">
      <alignment horizontal="center" vertical="center"/>
    </xf>
    <xf numFmtId="0" fontId="40" fillId="35" borderId="11" xfId="0" applyFont="1" applyFill="1" applyBorder="1" applyAlignment="1">
      <alignment horizontal="center" vertical="center"/>
    </xf>
    <xf numFmtId="0" fontId="40" fillId="35" borderId="12" xfId="0" applyFont="1" applyFill="1" applyBorder="1" applyAlignment="1">
      <alignment horizontal="center" vertical="center"/>
    </xf>
    <xf numFmtId="0" fontId="20" fillId="35" borderId="10" xfId="0" applyFont="1" applyFill="1" applyBorder="1" applyAlignment="1">
      <alignment horizontal="center" vertical="center"/>
    </xf>
    <xf numFmtId="0" fontId="20" fillId="35" borderId="38" xfId="0" applyFont="1" applyFill="1" applyBorder="1" applyAlignment="1">
      <alignment horizontal="center" vertical="center"/>
    </xf>
    <xf numFmtId="0" fontId="20" fillId="35" borderId="12" xfId="0" applyFont="1" applyFill="1" applyBorder="1" applyAlignment="1">
      <alignment horizontal="center" vertical="center"/>
    </xf>
    <xf numFmtId="0" fontId="37" fillId="35" borderId="39" xfId="0" applyFont="1" applyFill="1" applyBorder="1" applyAlignment="1">
      <alignment horizontal="center" vertical="center"/>
    </xf>
    <xf numFmtId="0" fontId="42" fillId="33" borderId="40" xfId="0" applyFont="1" applyFill="1" applyBorder="1" applyAlignment="1">
      <alignment horizontal="center" vertical="center" wrapText="1"/>
    </xf>
    <xf numFmtId="0" fontId="42" fillId="33" borderId="41" xfId="0" applyFont="1" applyFill="1" applyBorder="1" applyAlignment="1">
      <alignment horizontal="center" vertical="center" wrapText="1"/>
    </xf>
    <xf numFmtId="0" fontId="42" fillId="33" borderId="12" xfId="0" applyFont="1" applyFill="1" applyBorder="1" applyAlignment="1">
      <alignment horizontal="center" vertical="center" wrapText="1"/>
    </xf>
    <xf numFmtId="0" fontId="37" fillId="33" borderId="10" xfId="0" applyFont="1" applyFill="1" applyBorder="1" applyAlignment="1">
      <alignment horizontal="center" vertical="center"/>
    </xf>
    <xf numFmtId="0" fontId="37" fillId="33" borderId="11" xfId="0" applyFont="1" applyFill="1" applyBorder="1" applyAlignment="1">
      <alignment horizontal="center" vertical="center"/>
    </xf>
    <xf numFmtId="0" fontId="37" fillId="33" borderId="12" xfId="0" applyFont="1" applyFill="1" applyBorder="1" applyAlignment="1">
      <alignment horizontal="center" vertical="center"/>
    </xf>
    <xf numFmtId="0" fontId="37" fillId="35" borderId="39" xfId="0" applyFont="1" applyFill="1" applyBorder="1" applyAlignment="1">
      <alignment horizontal="center" vertical="center" wrapText="1"/>
    </xf>
    <xf numFmtId="0" fontId="37" fillId="35" borderId="40" xfId="0" applyFont="1" applyFill="1" applyBorder="1" applyAlignment="1">
      <alignment horizontal="center" vertical="center" wrapText="1"/>
    </xf>
    <xf numFmtId="0" fontId="37" fillId="35" borderId="41" xfId="0" applyFont="1" applyFill="1" applyBorder="1" applyAlignment="1">
      <alignment horizontal="center" vertical="center" wrapText="1"/>
    </xf>
    <xf numFmtId="0" fontId="37" fillId="35" borderId="12" xfId="0" applyFont="1" applyFill="1" applyBorder="1" applyAlignment="1">
      <alignment horizontal="center" vertical="center" wrapText="1"/>
    </xf>
    <xf numFmtId="0" fontId="37" fillId="33" borderId="40" xfId="0" applyFont="1" applyFill="1" applyBorder="1" applyAlignment="1">
      <alignment horizontal="center" vertical="center" wrapText="1"/>
    </xf>
    <xf numFmtId="0" fontId="37" fillId="33" borderId="41" xfId="0" applyFont="1" applyFill="1" applyBorder="1" applyAlignment="1">
      <alignment horizontal="center" vertical="center" wrapText="1"/>
    </xf>
    <xf numFmtId="0" fontId="37" fillId="33" borderId="42" xfId="0" applyFont="1" applyFill="1" applyBorder="1" applyAlignment="1">
      <alignment horizontal="center" vertical="center" wrapText="1"/>
    </xf>
    <xf numFmtId="0" fontId="20" fillId="35" borderId="11" xfId="0" applyFont="1" applyFill="1" applyBorder="1" applyAlignment="1">
      <alignment horizontal="center" vertical="center"/>
    </xf>
    <xf numFmtId="9" fontId="37" fillId="35" borderId="10" xfId="0" applyNumberFormat="1" applyFont="1" applyFill="1" applyBorder="1" applyAlignment="1">
      <alignment horizontal="center" vertical="center"/>
    </xf>
    <xf numFmtId="9" fontId="37" fillId="35" borderId="38" xfId="0" applyNumberFormat="1" applyFont="1" applyFill="1" applyBorder="1" applyAlignment="1">
      <alignment horizontal="center" vertical="center"/>
    </xf>
    <xf numFmtId="9" fontId="37" fillId="35" borderId="11" xfId="0" applyNumberFormat="1" applyFont="1" applyFill="1" applyBorder="1" applyAlignment="1">
      <alignment horizontal="center" vertical="center"/>
    </xf>
    <xf numFmtId="9" fontId="37" fillId="35" borderId="12" xfId="0" applyNumberFormat="1" applyFont="1" applyFill="1" applyBorder="1" applyAlignment="1">
      <alignment horizontal="center" vertical="center"/>
    </xf>
    <xf numFmtId="9" fontId="41" fillId="35" borderId="10" xfId="0" applyNumberFormat="1" applyFont="1" applyFill="1" applyBorder="1" applyAlignment="1">
      <alignment horizontal="center" vertical="center" wrapText="1"/>
    </xf>
    <xf numFmtId="9" fontId="41" fillId="35" borderId="12" xfId="0" applyNumberFormat="1" applyFont="1" applyFill="1" applyBorder="1" applyAlignment="1">
      <alignment horizontal="center" vertical="center" wrapText="1"/>
    </xf>
    <xf numFmtId="2" fontId="39" fillId="33" borderId="11" xfId="0" applyNumberFormat="1" applyFont="1" applyFill="1" applyBorder="1" applyAlignment="1">
      <alignment horizontal="center" vertical="center"/>
    </xf>
    <xf numFmtId="2" fontId="39" fillId="33" borderId="12" xfId="0" applyNumberFormat="1" applyFont="1" applyFill="1" applyBorder="1" applyAlignment="1">
      <alignment horizontal="center" vertical="center"/>
    </xf>
    <xf numFmtId="2" fontId="39" fillId="35" borderId="11" xfId="0" applyNumberFormat="1" applyFont="1" applyFill="1" applyBorder="1" applyAlignment="1">
      <alignment horizontal="center" vertical="center"/>
    </xf>
    <xf numFmtId="2" fontId="39" fillId="35" borderId="12" xfId="0" applyNumberFormat="1" applyFont="1" applyFill="1" applyBorder="1" applyAlignment="1">
      <alignment horizontal="center" vertical="center"/>
    </xf>
    <xf numFmtId="0" fontId="24" fillId="0" borderId="14" xfId="0" applyFont="1" applyBorder="1" applyAlignment="1">
      <alignment horizontal="center" vertical="center" wrapText="1"/>
    </xf>
    <xf numFmtId="0" fontId="24" fillId="0" borderId="14" xfId="0" applyFont="1" applyFill="1" applyBorder="1" applyAlignment="1">
      <alignment horizontal="center" vertical="center" wrapText="1"/>
    </xf>
    <xf numFmtId="0" fontId="91" fillId="0" borderId="15" xfId="0" applyFont="1" applyBorder="1" applyAlignment="1">
      <alignment horizontal="center" vertical="center" wrapText="1"/>
    </xf>
    <xf numFmtId="0" fontId="91" fillId="0" borderId="18" xfId="0" applyFont="1" applyBorder="1" applyAlignment="1">
      <alignment horizontal="center" vertical="center" wrapText="1"/>
    </xf>
    <xf numFmtId="0" fontId="91" fillId="0" borderId="20" xfId="0" applyFont="1" applyBorder="1" applyAlignment="1">
      <alignment horizontal="center" vertical="center" wrapText="1"/>
    </xf>
    <xf numFmtId="0" fontId="84" fillId="35" borderId="10" xfId="0" applyFont="1" applyFill="1" applyBorder="1" applyAlignment="1">
      <alignment horizontal="center" vertical="center" wrapText="1"/>
    </xf>
    <xf numFmtId="0" fontId="84" fillId="35" borderId="11" xfId="0" applyFont="1" applyFill="1" applyBorder="1" applyAlignment="1">
      <alignment horizontal="center" vertical="center" wrapText="1"/>
    </xf>
    <xf numFmtId="0" fontId="84" fillId="35" borderId="12" xfId="0" applyFont="1" applyFill="1" applyBorder="1" applyAlignment="1">
      <alignment horizontal="center" vertical="center" wrapText="1"/>
    </xf>
    <xf numFmtId="0" fontId="81" fillId="33" borderId="34" xfId="0" applyFont="1" applyFill="1" applyBorder="1" applyAlignment="1">
      <alignment horizontal="center" vertical="center" wrapText="1"/>
    </xf>
    <xf numFmtId="0" fontId="81" fillId="33" borderId="36" xfId="0" applyFont="1" applyFill="1" applyBorder="1" applyAlignment="1">
      <alignment horizontal="center" vertical="center" wrapText="1"/>
    </xf>
    <xf numFmtId="9" fontId="81" fillId="35" borderId="10" xfId="0" applyNumberFormat="1" applyFont="1" applyFill="1" applyBorder="1" applyAlignment="1">
      <alignment horizontal="center" vertical="center" wrapText="1"/>
    </xf>
    <xf numFmtId="9" fontId="81" fillId="35" borderId="11" xfId="0" applyNumberFormat="1" applyFont="1" applyFill="1" applyBorder="1" applyAlignment="1">
      <alignment horizontal="center" vertical="center" wrapText="1"/>
    </xf>
    <xf numFmtId="9" fontId="81" fillId="35" borderId="55" xfId="0" applyNumberFormat="1" applyFont="1" applyFill="1" applyBorder="1" applyAlignment="1">
      <alignment horizontal="center" vertical="center" wrapText="1"/>
    </xf>
    <xf numFmtId="0" fontId="82" fillId="35" borderId="10" xfId="0" applyFont="1" applyFill="1" applyBorder="1" applyAlignment="1">
      <alignment horizontal="left" vertical="center" wrapText="1"/>
    </xf>
    <xf numFmtId="0" fontId="82" fillId="35" borderId="12" xfId="0" applyFont="1" applyFill="1" applyBorder="1" applyAlignment="1">
      <alignment horizontal="left" vertical="center" wrapText="1"/>
    </xf>
    <xf numFmtId="0" fontId="81" fillId="33" borderId="10" xfId="0" applyFont="1" applyFill="1" applyBorder="1" applyAlignment="1">
      <alignment horizontal="center" vertical="center" wrapText="1"/>
    </xf>
    <xf numFmtId="0" fontId="81" fillId="33" borderId="11" xfId="0" applyFont="1" applyFill="1" applyBorder="1" applyAlignment="1">
      <alignment horizontal="center" vertical="center" wrapText="1"/>
    </xf>
    <xf numFmtId="0" fontId="81" fillId="33" borderId="37" xfId="0" applyFont="1" applyFill="1" applyBorder="1" applyAlignment="1">
      <alignment horizontal="center" vertical="center" wrapText="1"/>
    </xf>
    <xf numFmtId="0" fontId="81" fillId="33" borderId="10" xfId="0" applyFont="1" applyFill="1" applyBorder="1" applyAlignment="1">
      <alignment horizontal="center" vertical="center"/>
    </xf>
    <xf numFmtId="0" fontId="81" fillId="33" borderId="11" xfId="0" applyFont="1" applyFill="1" applyBorder="1" applyAlignment="1">
      <alignment horizontal="center" vertical="center"/>
    </xf>
    <xf numFmtId="0" fontId="81" fillId="33" borderId="12" xfId="0" applyFont="1" applyFill="1" applyBorder="1" applyAlignment="1">
      <alignment horizontal="center" vertical="center"/>
    </xf>
    <xf numFmtId="0" fontId="81" fillId="35" borderId="66" xfId="0" applyFont="1" applyFill="1" applyBorder="1" applyAlignment="1">
      <alignment horizontal="center" vertical="center" wrapText="1"/>
    </xf>
    <xf numFmtId="0" fontId="81" fillId="35" borderId="67" xfId="0" applyFont="1" applyFill="1" applyBorder="1" applyAlignment="1">
      <alignment horizontal="center" vertical="center" wrapText="1"/>
    </xf>
    <xf numFmtId="0" fontId="81" fillId="35" borderId="68" xfId="0" applyFont="1" applyFill="1" applyBorder="1" applyAlignment="1">
      <alignment horizontal="center" vertical="center" wrapText="1"/>
    </xf>
    <xf numFmtId="0" fontId="81" fillId="33" borderId="40" xfId="0" applyFont="1" applyFill="1" applyBorder="1" applyAlignment="1">
      <alignment horizontal="center" vertical="center" wrapText="1"/>
    </xf>
    <xf numFmtId="0" fontId="81" fillId="33" borderId="41" xfId="0" applyFont="1" applyFill="1" applyBorder="1" applyAlignment="1">
      <alignment horizontal="center" vertical="center" wrapText="1"/>
    </xf>
    <xf numFmtId="0" fontId="81" fillId="33" borderId="12" xfId="0" applyFont="1" applyFill="1" applyBorder="1" applyAlignment="1">
      <alignment horizontal="center" vertical="center" wrapText="1"/>
    </xf>
    <xf numFmtId="0" fontId="80" fillId="35" borderId="10" xfId="0" applyFont="1" applyFill="1" applyBorder="1" applyAlignment="1">
      <alignment horizontal="center" vertical="center" wrapText="1"/>
    </xf>
    <xf numFmtId="0" fontId="80" fillId="35" borderId="11" xfId="0" applyFont="1" applyFill="1" applyBorder="1" applyAlignment="1">
      <alignment horizontal="center" vertical="center" wrapText="1"/>
    </xf>
    <xf numFmtId="0" fontId="80" fillId="35" borderId="12" xfId="0" applyFont="1" applyFill="1" applyBorder="1" applyAlignment="1">
      <alignment horizontal="center" vertical="center" wrapText="1"/>
    </xf>
    <xf numFmtId="0" fontId="84" fillId="35" borderId="10" xfId="0" applyFont="1" applyFill="1" applyBorder="1" applyAlignment="1">
      <alignment horizontal="center" vertical="center"/>
    </xf>
    <xf numFmtId="0" fontId="84" fillId="35" borderId="11" xfId="0" applyFont="1" applyFill="1" applyBorder="1" applyAlignment="1">
      <alignment horizontal="center" vertical="center"/>
    </xf>
    <xf numFmtId="0" fontId="84" fillId="35" borderId="12" xfId="0" applyFont="1" applyFill="1" applyBorder="1" applyAlignment="1">
      <alignment horizontal="center" vertical="center"/>
    </xf>
    <xf numFmtId="0" fontId="78" fillId="35" borderId="10" xfId="0" applyFont="1" applyFill="1" applyBorder="1" applyAlignment="1">
      <alignment horizontal="center" vertical="center"/>
    </xf>
    <xf numFmtId="0" fontId="78" fillId="35" borderId="38" xfId="0" applyFont="1" applyFill="1" applyBorder="1" applyAlignment="1">
      <alignment horizontal="center" vertical="center"/>
    </xf>
    <xf numFmtId="0" fontId="78" fillId="35" borderId="12" xfId="0" applyFont="1" applyFill="1" applyBorder="1" applyAlignment="1">
      <alignment horizontal="center" vertical="center"/>
    </xf>
    <xf numFmtId="0" fontId="82" fillId="33" borderId="40" xfId="0" applyFont="1" applyFill="1" applyBorder="1" applyAlignment="1">
      <alignment horizontal="center" vertical="center" wrapText="1"/>
    </xf>
    <xf numFmtId="0" fontId="82" fillId="33" borderId="41" xfId="0" applyFont="1" applyFill="1" applyBorder="1" applyAlignment="1">
      <alignment horizontal="center" vertical="center" wrapText="1"/>
    </xf>
    <xf numFmtId="0" fontId="82" fillId="33" borderId="12" xfId="0" applyFont="1" applyFill="1" applyBorder="1" applyAlignment="1">
      <alignment horizontal="center" vertical="center" wrapText="1"/>
    </xf>
    <xf numFmtId="0" fontId="82" fillId="0" borderId="69" xfId="0" applyFont="1" applyFill="1" applyBorder="1" applyAlignment="1">
      <alignment horizontal="left" vertical="center" wrapText="1"/>
    </xf>
    <xf numFmtId="0" fontId="82" fillId="0" borderId="70" xfId="0" applyFont="1" applyFill="1" applyBorder="1" applyAlignment="1">
      <alignment horizontal="left" vertical="center" wrapText="1"/>
    </xf>
    <xf numFmtId="0" fontId="81" fillId="33" borderId="66" xfId="0" applyFont="1" applyFill="1" applyBorder="1" applyAlignment="1">
      <alignment horizontal="center" vertical="center" wrapText="1"/>
    </xf>
    <xf numFmtId="0" fontId="81" fillId="33" borderId="67" xfId="0" applyFont="1" applyFill="1" applyBorder="1" applyAlignment="1">
      <alignment horizontal="center" vertical="center" wrapText="1"/>
    </xf>
    <xf numFmtId="0" fontId="81" fillId="33" borderId="68" xfId="0" applyFont="1" applyFill="1" applyBorder="1" applyAlignment="1">
      <alignment horizontal="center" vertical="center" wrapText="1"/>
    </xf>
    <xf numFmtId="9" fontId="81" fillId="35" borderId="54" xfId="0" applyNumberFormat="1" applyFont="1" applyFill="1" applyBorder="1" applyAlignment="1">
      <alignment horizontal="center" vertical="center" wrapText="1"/>
    </xf>
    <xf numFmtId="9" fontId="81" fillId="35" borderId="38" xfId="0" applyNumberFormat="1" applyFont="1" applyFill="1" applyBorder="1" applyAlignment="1">
      <alignment horizontal="center" vertical="center" wrapText="1"/>
    </xf>
    <xf numFmtId="0" fontId="78" fillId="35" borderId="11" xfId="0" applyFont="1" applyFill="1" applyBorder="1" applyAlignment="1">
      <alignment horizontal="center" vertical="center"/>
    </xf>
    <xf numFmtId="0" fontId="82" fillId="0" borderId="66" xfId="0" applyFont="1" applyFill="1" applyBorder="1" applyAlignment="1">
      <alignment horizontal="left" vertical="center" wrapText="1"/>
    </xf>
    <xf numFmtId="0" fontId="82" fillId="0" borderId="68" xfId="0" applyFont="1" applyFill="1" applyBorder="1" applyAlignment="1">
      <alignment horizontal="left" vertical="center" wrapText="1"/>
    </xf>
    <xf numFmtId="0" fontId="81" fillId="33" borderId="40" xfId="0" applyFont="1" applyFill="1" applyBorder="1" applyAlignment="1">
      <alignment horizontal="center" vertical="center"/>
    </xf>
    <xf numFmtId="0" fontId="81" fillId="33" borderId="41" xfId="0" applyFont="1" applyFill="1" applyBorder="1" applyAlignment="1">
      <alignment horizontal="center" vertical="center"/>
    </xf>
    <xf numFmtId="0" fontId="81" fillId="33" borderId="37" xfId="0" applyFont="1" applyFill="1" applyBorder="1" applyAlignment="1">
      <alignment horizontal="center" vertical="center"/>
    </xf>
    <xf numFmtId="0" fontId="82" fillId="35" borderId="66" xfId="0" applyFont="1" applyFill="1" applyBorder="1" applyAlignment="1">
      <alignment horizontal="left" vertical="center" wrapText="1"/>
    </xf>
    <xf numFmtId="0" fontId="82" fillId="35" borderId="68" xfId="0" applyFont="1" applyFill="1" applyBorder="1" applyAlignment="1">
      <alignment horizontal="left" vertical="center" wrapText="1"/>
    </xf>
    <xf numFmtId="0" fontId="78" fillId="35" borderId="40" xfId="0" applyFont="1" applyFill="1" applyBorder="1" applyAlignment="1">
      <alignment horizontal="center" vertical="center"/>
    </xf>
    <xf numFmtId="0" fontId="82" fillId="0" borderId="10" xfId="0" applyFont="1" applyFill="1" applyBorder="1" applyAlignment="1">
      <alignment horizontal="center" vertical="center" wrapText="1"/>
    </xf>
    <xf numFmtId="0" fontId="82" fillId="0" borderId="11" xfId="0" applyFont="1" applyFill="1" applyBorder="1" applyAlignment="1">
      <alignment horizontal="center" vertical="center" wrapText="1"/>
    </xf>
    <xf numFmtId="0" fontId="82" fillId="0" borderId="12" xfId="0" applyFont="1" applyFill="1" applyBorder="1" applyAlignment="1">
      <alignment horizontal="center" vertical="center" wrapText="1"/>
    </xf>
    <xf numFmtId="0" fontId="82" fillId="0" borderId="66" xfId="0" applyFont="1" applyFill="1" applyBorder="1" applyAlignment="1">
      <alignment horizontal="center" vertical="center"/>
    </xf>
    <xf numFmtId="0" fontId="82" fillId="0" borderId="67" xfId="0" applyFont="1" applyFill="1" applyBorder="1" applyAlignment="1">
      <alignment horizontal="center" vertical="center"/>
    </xf>
    <xf numFmtId="0" fontId="82" fillId="0" borderId="68" xfId="0" applyFont="1" applyFill="1" applyBorder="1" applyAlignment="1">
      <alignment horizontal="center" vertical="center"/>
    </xf>
    <xf numFmtId="0" fontId="82" fillId="0" borderId="10" xfId="0" applyFont="1" applyFill="1" applyBorder="1" applyAlignment="1">
      <alignment horizontal="center" vertical="center"/>
    </xf>
    <xf numFmtId="0" fontId="82" fillId="0" borderId="11" xfId="0" applyFont="1" applyFill="1" applyBorder="1" applyAlignment="1">
      <alignment horizontal="center" vertical="center"/>
    </xf>
    <xf numFmtId="0" fontId="82" fillId="0" borderId="12" xfId="0" applyFont="1" applyFill="1" applyBorder="1" applyAlignment="1">
      <alignment horizontal="center" vertical="center"/>
    </xf>
    <xf numFmtId="0" fontId="81" fillId="35" borderId="66" xfId="0" applyFont="1" applyFill="1" applyBorder="1" applyAlignment="1">
      <alignment horizontal="center" vertical="center"/>
    </xf>
    <xf numFmtId="0" fontId="81" fillId="35" borderId="67" xfId="0" applyFont="1" applyFill="1" applyBorder="1" applyAlignment="1">
      <alignment horizontal="center" vertical="center"/>
    </xf>
    <xf numFmtId="0" fontId="81" fillId="35" borderId="68" xfId="0" applyFont="1" applyFill="1" applyBorder="1" applyAlignment="1">
      <alignment horizontal="center" vertical="center"/>
    </xf>
    <xf numFmtId="0" fontId="80" fillId="0" borderId="10" xfId="0" applyFont="1" applyBorder="1" applyAlignment="1">
      <alignment horizontal="center" vertical="center" wrapText="1"/>
    </xf>
    <xf numFmtId="0" fontId="80" fillId="0" borderId="11" xfId="0" applyFont="1" applyBorder="1" applyAlignment="1">
      <alignment horizontal="center" vertical="center" wrapText="1"/>
    </xf>
    <xf numFmtId="0" fontId="80" fillId="0" borderId="12" xfId="0" applyFont="1" applyBorder="1" applyAlignment="1">
      <alignment horizontal="center" vertical="center" wrapText="1"/>
    </xf>
    <xf numFmtId="0" fontId="79" fillId="35" borderId="11" xfId="0" applyFont="1" applyFill="1" applyBorder="1" applyAlignment="1">
      <alignment horizontal="center" vertical="center" wrapText="1"/>
    </xf>
    <xf numFmtId="0" fontId="79" fillId="35" borderId="11" xfId="0" applyFont="1" applyFill="1" applyBorder="1" applyAlignment="1">
      <alignment horizontal="center" vertical="center"/>
    </xf>
    <xf numFmtId="0" fontId="79" fillId="35" borderId="12" xfId="0" applyFont="1" applyFill="1" applyBorder="1" applyAlignment="1">
      <alignment horizontal="center" vertical="center"/>
    </xf>
    <xf numFmtId="0" fontId="75" fillId="0" borderId="0" xfId="0" applyFont="1" applyAlignment="1">
      <alignment horizontal="center"/>
    </xf>
    <xf numFmtId="0" fontId="76" fillId="34" borderId="0" xfId="0" applyFont="1" applyFill="1" applyAlignment="1">
      <alignment horizontal="center"/>
    </xf>
    <xf numFmtId="0" fontId="79" fillId="33" borderId="13" xfId="0" applyFont="1" applyFill="1" applyBorder="1" applyAlignment="1">
      <alignment horizontal="center" vertical="center"/>
    </xf>
    <xf numFmtId="49" fontId="79" fillId="33" borderId="10" xfId="0" applyNumberFormat="1" applyFont="1" applyFill="1" applyBorder="1" applyAlignment="1">
      <alignment horizontal="center" vertical="center"/>
    </xf>
    <xf numFmtId="49" fontId="79" fillId="33" borderId="11" xfId="0" applyNumberFormat="1" applyFont="1" applyFill="1" applyBorder="1" applyAlignment="1">
      <alignment horizontal="center" vertical="center"/>
    </xf>
    <xf numFmtId="49" fontId="79" fillId="33" borderId="12" xfId="0" applyNumberFormat="1" applyFont="1" applyFill="1" applyBorder="1" applyAlignment="1">
      <alignment horizontal="center" vertical="center"/>
    </xf>
    <xf numFmtId="0" fontId="79" fillId="33" borderId="10" xfId="0" applyFont="1" applyFill="1" applyBorder="1" applyAlignment="1">
      <alignment horizontal="center" vertical="center" wrapText="1"/>
    </xf>
    <xf numFmtId="0" fontId="79" fillId="33" borderId="11" xfId="0" applyFont="1" applyFill="1" applyBorder="1" applyAlignment="1">
      <alignment horizontal="center" vertical="center" wrapText="1"/>
    </xf>
    <xf numFmtId="0" fontId="79" fillId="33" borderId="12" xfId="0" applyFont="1" applyFill="1" applyBorder="1" applyAlignment="1">
      <alignment horizontal="center" vertical="center" wrapText="1"/>
    </xf>
    <xf numFmtId="0" fontId="78" fillId="0" borderId="10" xfId="0" applyFont="1" applyBorder="1" applyAlignment="1">
      <alignment horizontal="center"/>
    </xf>
    <xf numFmtId="0" fontId="78" fillId="0" borderId="11" xfId="0" applyFont="1" applyBorder="1" applyAlignment="1">
      <alignment horizontal="center"/>
    </xf>
    <xf numFmtId="0" fontId="78" fillId="0" borderId="12" xfId="0" applyFont="1" applyBorder="1" applyAlignment="1">
      <alignment horizontal="center"/>
    </xf>
    <xf numFmtId="49" fontId="37" fillId="35" borderId="79" xfId="0" applyNumberFormat="1" applyFont="1" applyFill="1" applyBorder="1" applyAlignment="1">
      <alignment horizontal="center" vertical="center"/>
    </xf>
    <xf numFmtId="49" fontId="37" fillId="35" borderId="12" xfId="0" applyNumberFormat="1" applyFont="1" applyFill="1" applyBorder="1" applyAlignment="1">
      <alignment horizontal="center" vertical="center"/>
    </xf>
    <xf numFmtId="9" fontId="103" fillId="35" borderId="10" xfId="0" applyNumberFormat="1" applyFont="1" applyFill="1" applyBorder="1" applyAlignment="1">
      <alignment horizontal="center" vertical="center"/>
    </xf>
    <xf numFmtId="9" fontId="103" fillId="35" borderId="38" xfId="0" applyNumberFormat="1" applyFont="1" applyFill="1" applyBorder="1" applyAlignment="1">
      <alignment horizontal="center" vertical="center"/>
    </xf>
    <xf numFmtId="9" fontId="103" fillId="35" borderId="11" xfId="0" applyNumberFormat="1" applyFont="1" applyFill="1" applyBorder="1" applyAlignment="1">
      <alignment horizontal="center" vertical="center"/>
    </xf>
    <xf numFmtId="9" fontId="103" fillId="35" borderId="12" xfId="0" applyNumberFormat="1" applyFont="1" applyFill="1" applyBorder="1" applyAlignment="1">
      <alignment horizontal="center" vertical="center"/>
    </xf>
    <xf numFmtId="0" fontId="78" fillId="35" borderId="41" xfId="0" applyFont="1" applyFill="1" applyBorder="1" applyAlignment="1">
      <alignment horizontal="center" vertical="center"/>
    </xf>
    <xf numFmtId="0" fontId="78" fillId="35" borderId="37" xfId="0" applyFont="1" applyFill="1" applyBorder="1" applyAlignment="1">
      <alignment horizontal="center" vertical="center"/>
    </xf>
    <xf numFmtId="9" fontId="81" fillId="35" borderId="54" xfId="0" applyNumberFormat="1" applyFont="1" applyFill="1" applyBorder="1" applyAlignment="1">
      <alignment horizontal="center" vertical="center"/>
    </xf>
    <xf numFmtId="9" fontId="81" fillId="35" borderId="38" xfId="0" applyNumberFormat="1" applyFont="1" applyFill="1" applyBorder="1" applyAlignment="1">
      <alignment horizontal="center" vertical="center"/>
    </xf>
    <xf numFmtId="9" fontId="81" fillId="35" borderId="55" xfId="0" applyNumberFormat="1" applyFont="1" applyFill="1" applyBorder="1" applyAlignment="1">
      <alignment horizontal="center" vertical="center"/>
    </xf>
    <xf numFmtId="0" fontId="82" fillId="33" borderId="80" xfId="0" applyFont="1" applyFill="1" applyBorder="1" applyAlignment="1">
      <alignment horizontal="left" vertical="center" wrapText="1"/>
    </xf>
    <xf numFmtId="0" fontId="82" fillId="33" borderId="81" xfId="0" applyFont="1" applyFill="1" applyBorder="1" applyAlignment="1">
      <alignment horizontal="left" vertical="center" wrapText="1"/>
    </xf>
    <xf numFmtId="0" fontId="99" fillId="33" borderId="13" xfId="0" applyFont="1" applyFill="1" applyBorder="1" applyAlignment="1">
      <alignment horizontal="center" vertical="center"/>
    </xf>
    <xf numFmtId="0" fontId="20" fillId="35" borderId="55" xfId="0" applyFont="1" applyFill="1" applyBorder="1" applyAlignment="1">
      <alignment horizontal="center" vertical="center"/>
    </xf>
    <xf numFmtId="0" fontId="42" fillId="33" borderId="10" xfId="0" applyFont="1" applyFill="1" applyBorder="1" applyAlignment="1">
      <alignment horizontal="center" vertical="center" wrapText="1"/>
    </xf>
    <xf numFmtId="0" fontId="42" fillId="33" borderId="11" xfId="0" applyFont="1" applyFill="1" applyBorder="1" applyAlignment="1">
      <alignment horizontal="center" vertical="center" wrapText="1"/>
    </xf>
    <xf numFmtId="0" fontId="42" fillId="33" borderId="37" xfId="0" applyFont="1" applyFill="1" applyBorder="1" applyAlignment="1">
      <alignment horizontal="center" vertical="center" wrapText="1"/>
    </xf>
    <xf numFmtId="0" fontId="37" fillId="35" borderId="10" xfId="0" applyFont="1" applyFill="1" applyBorder="1" applyAlignment="1">
      <alignment horizontal="center" vertical="center" wrapText="1"/>
    </xf>
    <xf numFmtId="0" fontId="37" fillId="35" borderId="11" xfId="0" applyFont="1" applyFill="1" applyBorder="1" applyAlignment="1">
      <alignment horizontal="center" vertical="center" wrapText="1"/>
    </xf>
    <xf numFmtId="0" fontId="36" fillId="33" borderId="11" xfId="0" applyFont="1" applyFill="1" applyBorder="1" applyAlignment="1">
      <alignment horizontal="center" vertical="center" wrapText="1"/>
    </xf>
    <xf numFmtId="0" fontId="36" fillId="33" borderId="11" xfId="0" applyFont="1" applyFill="1" applyBorder="1" applyAlignment="1">
      <alignment horizontal="center" vertical="center"/>
    </xf>
    <xf numFmtId="0" fontId="36" fillId="33" borderId="12" xfId="0" applyFont="1" applyFill="1" applyBorder="1" applyAlignment="1">
      <alignment horizontal="center" vertical="center"/>
    </xf>
    <xf numFmtId="0" fontId="37" fillId="33" borderId="37" xfId="0" applyFont="1" applyFill="1" applyBorder="1" applyAlignment="1">
      <alignment horizontal="center" vertical="center" wrapText="1"/>
    </xf>
    <xf numFmtId="0" fontId="37" fillId="35" borderId="10" xfId="0" applyFont="1" applyFill="1" applyBorder="1" applyAlignment="1">
      <alignment horizontal="left" vertical="center" wrapText="1"/>
    </xf>
    <xf numFmtId="0" fontId="37" fillId="35" borderId="11" xfId="0" applyFont="1" applyFill="1" applyBorder="1" applyAlignment="1">
      <alignment horizontal="left" vertical="center" wrapText="1"/>
    </xf>
    <xf numFmtId="0" fontId="37" fillId="33" borderId="54" xfId="0" applyFont="1" applyFill="1" applyBorder="1" applyAlignment="1">
      <alignment horizontal="center" vertical="center"/>
    </xf>
    <xf numFmtId="0" fontId="37" fillId="33" borderId="38" xfId="0" applyFont="1" applyFill="1" applyBorder="1" applyAlignment="1">
      <alignment horizontal="center" vertical="center"/>
    </xf>
    <xf numFmtId="0" fontId="37" fillId="33" borderId="55" xfId="0" applyFont="1" applyFill="1" applyBorder="1" applyAlignment="1">
      <alignment horizontal="center" vertical="center"/>
    </xf>
    <xf numFmtId="0" fontId="37" fillId="33" borderId="54" xfId="0" applyFont="1" applyFill="1" applyBorder="1" applyAlignment="1">
      <alignment horizontal="center" vertical="center" wrapText="1"/>
    </xf>
    <xf numFmtId="0" fontId="37" fillId="33" borderId="56" xfId="0" applyFont="1" applyFill="1" applyBorder="1" applyAlignment="1">
      <alignment horizontal="center" vertical="center" wrapText="1"/>
    </xf>
    <xf numFmtId="0" fontId="40" fillId="35" borderId="40"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1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2" xfId="0" applyFont="1" applyFill="1" applyBorder="1" applyAlignment="1">
      <alignment horizontal="center" vertical="center"/>
    </xf>
    <xf numFmtId="0" fontId="20" fillId="35" borderId="40" xfId="0" applyFont="1" applyFill="1" applyBorder="1" applyAlignment="1">
      <alignment horizontal="center" vertical="center"/>
    </xf>
    <xf numFmtId="0" fontId="37" fillId="35" borderId="10" xfId="0" applyFont="1" applyFill="1" applyBorder="1" applyAlignment="1">
      <alignment horizontal="center" vertical="center"/>
    </xf>
    <xf numFmtId="0" fontId="37" fillId="35" borderId="11" xfId="0" applyFont="1" applyFill="1" applyBorder="1" applyAlignment="1">
      <alignment horizontal="center" vertical="center"/>
    </xf>
    <xf numFmtId="0" fontId="37" fillId="35" borderId="12" xfId="0" applyFont="1" applyFill="1" applyBorder="1" applyAlignment="1">
      <alignment horizontal="center" vertical="center"/>
    </xf>
    <xf numFmtId="0" fontId="37" fillId="33" borderId="40" xfId="0" applyFont="1" applyFill="1" applyBorder="1" applyAlignment="1">
      <alignment horizontal="center" vertical="center"/>
    </xf>
    <xf numFmtId="0" fontId="37" fillId="33" borderId="41" xfId="0" applyFont="1" applyFill="1" applyBorder="1" applyAlignment="1">
      <alignment horizontal="center" vertical="center"/>
    </xf>
    <xf numFmtId="0" fontId="37" fillId="33" borderId="37" xfId="0" applyFont="1" applyFill="1" applyBorder="1" applyAlignment="1">
      <alignment horizontal="center" vertical="center"/>
    </xf>
    <xf numFmtId="0" fontId="36" fillId="35" borderId="14" xfId="0" applyFont="1" applyFill="1" applyBorder="1" applyAlignment="1">
      <alignment horizontal="center" vertical="center" wrapText="1"/>
    </xf>
    <xf numFmtId="0" fontId="37" fillId="33" borderId="14" xfId="0" applyFont="1" applyFill="1" applyBorder="1" applyAlignment="1">
      <alignment horizontal="center" vertical="center" wrapText="1"/>
    </xf>
    <xf numFmtId="0" fontId="40" fillId="33" borderId="10" xfId="0" applyFont="1" applyFill="1" applyBorder="1" applyAlignment="1">
      <alignment horizontal="center" vertical="center"/>
    </xf>
    <xf numFmtId="0" fontId="40" fillId="33" borderId="11" xfId="0" applyFont="1" applyFill="1" applyBorder="1" applyAlignment="1">
      <alignment horizontal="center" vertical="center"/>
    </xf>
    <xf numFmtId="0" fontId="40" fillId="33" borderId="12" xfId="0" applyFont="1" applyFill="1" applyBorder="1" applyAlignment="1">
      <alignment horizontal="center" vertical="center"/>
    </xf>
    <xf numFmtId="0" fontId="51" fillId="35" borderId="14" xfId="0" applyFont="1" applyFill="1" applyBorder="1" applyAlignment="1">
      <alignment horizontal="left" vertical="center" wrapText="1"/>
    </xf>
    <xf numFmtId="0" fontId="40" fillId="35" borderId="40" xfId="0" applyFont="1" applyFill="1" applyBorder="1" applyAlignment="1">
      <alignment horizontal="center" vertical="center"/>
    </xf>
    <xf numFmtId="0" fontId="52" fillId="33" borderId="10" xfId="0" applyFont="1" applyFill="1" applyBorder="1" applyAlignment="1">
      <alignment horizontal="center" vertical="center"/>
    </xf>
    <xf numFmtId="0" fontId="52" fillId="33" borderId="11" xfId="0" applyFont="1" applyFill="1" applyBorder="1" applyAlignment="1">
      <alignment horizontal="center" vertical="center"/>
    </xf>
    <xf numFmtId="0" fontId="52" fillId="33" borderId="12" xfId="0" applyFont="1" applyFill="1" applyBorder="1" applyAlignment="1">
      <alignment horizontal="center" vertical="center"/>
    </xf>
    <xf numFmtId="9" fontId="41" fillId="35" borderId="10" xfId="0" applyNumberFormat="1" applyFont="1" applyFill="1" applyBorder="1" applyAlignment="1">
      <alignment horizontal="center" vertical="center"/>
    </xf>
    <xf numFmtId="9" fontId="41" fillId="35" borderId="38" xfId="0" applyNumberFormat="1" applyFont="1" applyFill="1" applyBorder="1" applyAlignment="1">
      <alignment horizontal="center" vertical="center"/>
    </xf>
    <xf numFmtId="9" fontId="41" fillId="35" borderId="11" xfId="0" applyNumberFormat="1" applyFont="1" applyFill="1" applyBorder="1" applyAlignment="1">
      <alignment horizontal="center" vertical="center"/>
    </xf>
    <xf numFmtId="9" fontId="41" fillId="35" borderId="12" xfId="0" applyNumberFormat="1" applyFont="1" applyFill="1" applyBorder="1" applyAlignment="1">
      <alignment horizontal="center" vertical="center"/>
    </xf>
    <xf numFmtId="0" fontId="36" fillId="0" borderId="54" xfId="0" applyFont="1" applyBorder="1" applyAlignment="1">
      <alignment horizontal="justify" vertical="center" wrapText="1"/>
    </xf>
    <xf numFmtId="0" fontId="36" fillId="0" borderId="38" xfId="0" applyFont="1" applyBorder="1" applyAlignment="1">
      <alignment horizontal="justify" vertical="center" wrapText="1"/>
    </xf>
    <xf numFmtId="0" fontId="36" fillId="0" borderId="55" xfId="0" applyFont="1" applyBorder="1" applyAlignment="1">
      <alignment horizontal="justify" vertical="center" wrapText="1"/>
    </xf>
    <xf numFmtId="0" fontId="36" fillId="0" borderId="56" xfId="0" applyFont="1" applyBorder="1" applyAlignment="1">
      <alignment horizontal="justify" vertical="center" wrapText="1"/>
    </xf>
    <xf numFmtId="0" fontId="36" fillId="0" borderId="0" xfId="0" applyFont="1" applyBorder="1" applyAlignment="1">
      <alignment horizontal="justify" vertical="center" wrapText="1"/>
    </xf>
    <xf numFmtId="0" fontId="36" fillId="0" borderId="35" xfId="0" applyFont="1" applyBorder="1" applyAlignment="1">
      <alignment horizontal="justify" vertical="center" wrapText="1"/>
    </xf>
    <xf numFmtId="0" fontId="36" fillId="0" borderId="40" xfId="0" applyFont="1" applyBorder="1" applyAlignment="1">
      <alignment horizontal="justify" vertical="center" wrapText="1"/>
    </xf>
    <xf numFmtId="0" fontId="36" fillId="0" borderId="41" xfId="0" applyFont="1" applyBorder="1" applyAlignment="1">
      <alignment horizontal="justify" vertical="center" wrapText="1"/>
    </xf>
    <xf numFmtId="0" fontId="36" fillId="0" borderId="37" xfId="0" applyFont="1" applyBorder="1" applyAlignment="1">
      <alignment horizontal="justify" vertical="center" wrapText="1"/>
    </xf>
    <xf numFmtId="0" fontId="18" fillId="35" borderId="10" xfId="0" applyFont="1" applyFill="1" applyBorder="1" applyAlignment="1">
      <alignment horizontal="justify" vertical="center" wrapText="1"/>
    </xf>
    <xf numFmtId="0" fontId="18" fillId="35" borderId="11" xfId="0" applyFont="1" applyFill="1" applyBorder="1" applyAlignment="1">
      <alignment horizontal="justify" vertical="center"/>
    </xf>
    <xf numFmtId="0" fontId="18" fillId="35" borderId="12" xfId="0" applyFont="1" applyFill="1" applyBorder="1" applyAlignment="1">
      <alignment horizontal="justify" vertical="center"/>
    </xf>
    <xf numFmtId="0" fontId="50" fillId="37" borderId="10" xfId="0" applyFont="1" applyFill="1" applyBorder="1" applyAlignment="1">
      <alignment horizontal="justify" vertical="center" wrapText="1"/>
    </xf>
    <xf numFmtId="0" fontId="50" fillId="37" borderId="11" xfId="0" applyFont="1" applyFill="1" applyBorder="1" applyAlignment="1">
      <alignment horizontal="justify" vertical="center" wrapText="1"/>
    </xf>
    <xf numFmtId="0" fontId="50" fillId="37" borderId="12" xfId="0" applyFont="1" applyFill="1" applyBorder="1" applyAlignment="1">
      <alignment horizontal="justify" vertical="center" wrapText="1"/>
    </xf>
    <xf numFmtId="0" fontId="57" fillId="35" borderId="10" xfId="0" applyFont="1" applyFill="1" applyBorder="1" applyAlignment="1">
      <alignment horizontal="center" vertical="center"/>
    </xf>
    <xf numFmtId="0" fontId="57" fillId="35" borderId="11" xfId="0" applyFont="1" applyFill="1" applyBorder="1" applyAlignment="1">
      <alignment horizontal="center" vertical="center"/>
    </xf>
    <xf numFmtId="0" fontId="57" fillId="35" borderId="12" xfId="0" applyFont="1" applyFill="1" applyBorder="1" applyAlignment="1">
      <alignment horizontal="center" vertical="center"/>
    </xf>
    <xf numFmtId="9" fontId="42" fillId="35" borderId="10" xfId="0" applyNumberFormat="1" applyFont="1" applyFill="1" applyBorder="1" applyAlignment="1">
      <alignment horizontal="center" vertical="center"/>
    </xf>
    <xf numFmtId="9" fontId="42" fillId="35" borderId="38" xfId="0" applyNumberFormat="1" applyFont="1" applyFill="1" applyBorder="1" applyAlignment="1">
      <alignment horizontal="center" vertical="center"/>
    </xf>
    <xf numFmtId="9" fontId="42" fillId="35" borderId="11" xfId="0" applyNumberFormat="1" applyFont="1" applyFill="1" applyBorder="1" applyAlignment="1">
      <alignment horizontal="center" vertical="center"/>
    </xf>
    <xf numFmtId="9" fontId="42" fillId="35" borderId="12" xfId="0" applyNumberFormat="1" applyFont="1" applyFill="1" applyBorder="1" applyAlignment="1">
      <alignment horizontal="center" vertical="center"/>
    </xf>
    <xf numFmtId="0" fontId="51" fillId="35" borderId="10" xfId="0" applyFont="1" applyFill="1" applyBorder="1" applyAlignment="1">
      <alignment horizontal="center" vertical="center" wrapText="1"/>
    </xf>
    <xf numFmtId="0" fontId="51" fillId="35" borderId="11" xfId="0" applyFont="1" applyFill="1" applyBorder="1" applyAlignment="1">
      <alignment horizontal="center" vertical="center" wrapText="1"/>
    </xf>
    <xf numFmtId="0" fontId="51" fillId="35" borderId="12" xfId="0" applyFont="1" applyFill="1" applyBorder="1" applyAlignment="1">
      <alignment horizontal="center" vertical="center" wrapText="1"/>
    </xf>
    <xf numFmtId="9" fontId="42" fillId="0" borderId="11" xfId="0" applyNumberFormat="1" applyFont="1" applyFill="1" applyBorder="1" applyAlignment="1">
      <alignment horizontal="center" vertical="center"/>
    </xf>
    <xf numFmtId="9" fontId="42" fillId="0" borderId="12" xfId="0" applyNumberFormat="1" applyFont="1" applyFill="1" applyBorder="1" applyAlignment="1">
      <alignment horizontal="center" vertical="center"/>
    </xf>
    <xf numFmtId="0" fontId="42" fillId="33" borderId="10" xfId="0" applyFont="1" applyFill="1" applyBorder="1" applyAlignment="1">
      <alignment horizontal="center" vertical="center"/>
    </xf>
    <xf numFmtId="0" fontId="42" fillId="33" borderId="11" xfId="0" applyFont="1" applyFill="1" applyBorder="1" applyAlignment="1">
      <alignment horizontal="center" vertical="center"/>
    </xf>
    <xf numFmtId="0" fontId="42" fillId="33" borderId="12" xfId="0" applyFont="1" applyFill="1" applyBorder="1" applyAlignment="1">
      <alignment horizontal="center" vertical="center"/>
    </xf>
    <xf numFmtId="0" fontId="42" fillId="33" borderId="34" xfId="0" applyFont="1" applyFill="1" applyBorder="1" applyAlignment="1">
      <alignment horizontal="center" vertical="center" wrapText="1"/>
    </xf>
    <xf numFmtId="0" fontId="42" fillId="33" borderId="36" xfId="0" applyFont="1" applyFill="1" applyBorder="1" applyAlignment="1">
      <alignment horizontal="center" vertical="center" wrapText="1"/>
    </xf>
    <xf numFmtId="9" fontId="42" fillId="33" borderId="11" xfId="0" applyNumberFormat="1" applyFont="1" applyFill="1" applyBorder="1" applyAlignment="1">
      <alignment horizontal="center" vertical="center"/>
    </xf>
    <xf numFmtId="9" fontId="42" fillId="33" borderId="12" xfId="0" applyNumberFormat="1" applyFont="1" applyFill="1" applyBorder="1" applyAlignment="1">
      <alignment horizontal="center" vertical="center"/>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34" xfId="0" applyFont="1" applyFill="1" applyBorder="1" applyAlignment="1">
      <alignment horizontal="center" vertical="center" wrapText="1"/>
    </xf>
    <xf numFmtId="0" fontId="42" fillId="0" borderId="36" xfId="0" applyFont="1" applyFill="1" applyBorder="1" applyAlignment="1">
      <alignment horizontal="center" vertical="center" wrapText="1"/>
    </xf>
    <xf numFmtId="9" fontId="42" fillId="38" borderId="11" xfId="0" applyNumberFormat="1" applyFont="1" applyFill="1" applyBorder="1" applyAlignment="1">
      <alignment horizontal="center" vertical="center"/>
    </xf>
    <xf numFmtId="9" fontId="42" fillId="38" borderId="12" xfId="0" applyNumberFormat="1" applyFont="1" applyFill="1" applyBorder="1" applyAlignment="1">
      <alignment horizontal="center" vertical="center"/>
    </xf>
    <xf numFmtId="0" fontId="51" fillId="0" borderId="10"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12" xfId="0" applyFont="1" applyFill="1" applyBorder="1" applyAlignment="1">
      <alignment horizontal="center" vertical="center" wrapText="1"/>
    </xf>
    <xf numFmtId="9" fontId="37" fillId="39" borderId="11" xfId="0" applyNumberFormat="1" applyFont="1" applyFill="1" applyBorder="1" applyAlignment="1">
      <alignment horizontal="center" vertical="center"/>
    </xf>
    <xf numFmtId="9" fontId="37" fillId="39" borderId="12" xfId="0" applyNumberFormat="1" applyFont="1" applyFill="1" applyBorder="1" applyAlignment="1">
      <alignment horizontal="center" vertical="center"/>
    </xf>
    <xf numFmtId="0" fontId="37" fillId="39" borderId="10" xfId="0" applyFont="1" applyFill="1" applyBorder="1" applyAlignment="1">
      <alignment horizontal="center" vertical="center" wrapText="1"/>
    </xf>
    <xf numFmtId="0" fontId="37" fillId="39" borderId="11" xfId="0" applyFont="1" applyFill="1" applyBorder="1" applyAlignment="1">
      <alignment horizontal="center" vertical="center" wrapText="1"/>
    </xf>
    <xf numFmtId="0" fontId="37" fillId="39" borderId="12" xfId="0" applyFont="1" applyFill="1" applyBorder="1" applyAlignment="1">
      <alignment horizontal="center" vertical="center" wrapText="1"/>
    </xf>
    <xf numFmtId="0" fontId="37" fillId="39" borderId="10" xfId="0" applyFont="1" applyFill="1" applyBorder="1" applyAlignment="1">
      <alignment horizontal="center" vertical="center"/>
    </xf>
    <xf numFmtId="0" fontId="37" fillId="39" borderId="11" xfId="0" applyFont="1" applyFill="1" applyBorder="1" applyAlignment="1">
      <alignment horizontal="center" vertical="center"/>
    </xf>
    <xf numFmtId="0" fontId="37" fillId="39" borderId="12" xfId="0" applyFont="1" applyFill="1" applyBorder="1" applyAlignment="1">
      <alignment horizontal="center" vertical="center"/>
    </xf>
    <xf numFmtId="9" fontId="42" fillId="35" borderId="10" xfId="0" applyNumberFormat="1" applyFont="1" applyFill="1" applyBorder="1" applyAlignment="1">
      <alignment horizontal="center" vertical="center" wrapText="1"/>
    </xf>
    <xf numFmtId="9" fontId="42" fillId="35" borderId="11" xfId="0" applyNumberFormat="1" applyFont="1" applyFill="1" applyBorder="1" applyAlignment="1">
      <alignment horizontal="center" vertical="center" wrapText="1"/>
    </xf>
    <xf numFmtId="9" fontId="42" fillId="35" borderId="12" xfId="0" applyNumberFormat="1" applyFont="1" applyFill="1" applyBorder="1" applyAlignment="1">
      <alignment horizontal="center" vertical="center" wrapText="1"/>
    </xf>
    <xf numFmtId="0" fontId="42" fillId="39" borderId="34" xfId="0" applyFont="1" applyFill="1" applyBorder="1" applyAlignment="1">
      <alignment horizontal="center" vertical="center" wrapText="1"/>
    </xf>
    <xf numFmtId="0" fontId="42" fillId="39" borderId="36" xfId="0" applyFont="1" applyFill="1" applyBorder="1" applyAlignment="1">
      <alignment horizontal="center" vertical="center" wrapText="1"/>
    </xf>
    <xf numFmtId="0" fontId="42" fillId="35" borderId="10" xfId="0" applyFont="1" applyFill="1" applyBorder="1" applyAlignment="1">
      <alignment horizontal="center" vertical="center" wrapText="1"/>
    </xf>
    <xf numFmtId="0" fontId="42" fillId="35" borderId="11" xfId="0" applyFont="1" applyFill="1" applyBorder="1" applyAlignment="1">
      <alignment horizontal="center" vertical="center" wrapText="1"/>
    </xf>
    <xf numFmtId="0" fontId="42" fillId="35" borderId="12" xfId="0" applyFont="1" applyFill="1" applyBorder="1" applyAlignment="1">
      <alignment horizontal="center" vertical="center" wrapText="1"/>
    </xf>
    <xf numFmtId="0" fontId="51" fillId="33" borderId="10" xfId="0" applyFont="1" applyFill="1" applyBorder="1" applyAlignment="1">
      <alignment horizontal="center" vertical="center" wrapText="1"/>
    </xf>
    <xf numFmtId="0" fontId="51" fillId="33" borderId="11" xfId="0" applyFont="1" applyFill="1" applyBorder="1" applyAlignment="1">
      <alignment horizontal="center" vertical="center" wrapText="1"/>
    </xf>
    <xf numFmtId="0" fontId="51" fillId="33" borderId="12" xfId="0" applyFont="1" applyFill="1" applyBorder="1" applyAlignment="1">
      <alignment horizontal="center" vertical="center" wrapText="1"/>
    </xf>
    <xf numFmtId="0" fontId="59" fillId="35" borderId="10" xfId="0" applyFont="1" applyFill="1" applyBorder="1" applyAlignment="1">
      <alignment horizontal="center" vertical="center" wrapText="1"/>
    </xf>
    <xf numFmtId="0" fontId="59" fillId="35" borderId="11" xfId="0" applyFont="1" applyFill="1" applyBorder="1" applyAlignment="1">
      <alignment horizontal="center" vertical="center" wrapText="1"/>
    </xf>
    <xf numFmtId="0" fontId="59" fillId="35" borderId="12" xfId="0" applyFont="1" applyFill="1" applyBorder="1" applyAlignment="1">
      <alignment horizontal="center" vertical="center" wrapText="1"/>
    </xf>
    <xf numFmtId="0" fontId="42" fillId="35" borderId="10" xfId="0" applyFont="1" applyFill="1" applyBorder="1" applyAlignment="1">
      <alignment horizontal="center" vertical="center"/>
    </xf>
    <xf numFmtId="0" fontId="42" fillId="35" borderId="12" xfId="0" applyFont="1" applyFill="1" applyBorder="1" applyAlignment="1">
      <alignment horizontal="center" vertical="center"/>
    </xf>
    <xf numFmtId="0" fontId="50" fillId="37" borderId="10" xfId="0" applyFont="1" applyFill="1" applyBorder="1" applyAlignment="1">
      <alignment horizontal="center" vertical="center" wrapText="1"/>
    </xf>
    <xf numFmtId="0" fontId="50" fillId="37" borderId="11" xfId="0" applyFont="1" applyFill="1" applyBorder="1" applyAlignment="1">
      <alignment horizontal="center" vertical="center" wrapText="1"/>
    </xf>
    <xf numFmtId="0" fontId="50" fillId="37" borderId="12"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37" fillId="33" borderId="10" xfId="0" applyFont="1" applyFill="1" applyBorder="1" applyAlignment="1">
      <alignment horizontal="left" vertical="center" wrapText="1"/>
    </xf>
    <xf numFmtId="0" fontId="37" fillId="33" borderId="11" xfId="0" applyFont="1" applyFill="1" applyBorder="1" applyAlignment="1">
      <alignment horizontal="left" vertical="center" wrapText="1"/>
    </xf>
    <xf numFmtId="0" fontId="37" fillId="33" borderId="12" xfId="0" applyFont="1" applyFill="1" applyBorder="1" applyAlignment="1">
      <alignment horizontal="left" vertical="center" wrapText="1"/>
    </xf>
    <xf numFmtId="0" fontId="36" fillId="0" borderId="54" xfId="0" applyFont="1" applyBorder="1" applyAlignment="1">
      <alignment horizontal="left" vertical="center" wrapText="1"/>
    </xf>
    <xf numFmtId="0" fontId="36" fillId="0" borderId="38" xfId="0" applyFont="1" applyBorder="1" applyAlignment="1">
      <alignment horizontal="left" vertical="center" wrapText="1"/>
    </xf>
    <xf numFmtId="0" fontId="36" fillId="0" borderId="55" xfId="0" applyFont="1" applyBorder="1" applyAlignment="1">
      <alignment horizontal="left" vertical="center" wrapText="1"/>
    </xf>
    <xf numFmtId="0" fontId="36" fillId="0" borderId="56" xfId="0" applyFont="1" applyBorder="1" applyAlignment="1">
      <alignment horizontal="left" vertical="center" wrapText="1"/>
    </xf>
    <xf numFmtId="0" fontId="36" fillId="0" borderId="0" xfId="0" applyFont="1" applyBorder="1" applyAlignment="1">
      <alignment horizontal="left" vertical="center" wrapText="1"/>
    </xf>
    <xf numFmtId="0" fontId="36" fillId="0" borderId="35" xfId="0" applyFont="1" applyBorder="1" applyAlignment="1">
      <alignment horizontal="left" vertical="center" wrapText="1"/>
    </xf>
    <xf numFmtId="0" fontId="36" fillId="0" borderId="40" xfId="0" applyFont="1" applyBorder="1" applyAlignment="1">
      <alignment horizontal="left" vertical="center" wrapText="1"/>
    </xf>
    <xf numFmtId="0" fontId="36" fillId="0" borderId="41" xfId="0" applyFont="1" applyBorder="1" applyAlignment="1">
      <alignment horizontal="left" vertical="center" wrapText="1"/>
    </xf>
    <xf numFmtId="0" fontId="36" fillId="0" borderId="37" xfId="0" applyFont="1" applyBorder="1" applyAlignment="1">
      <alignment horizontal="left" vertical="center" wrapText="1"/>
    </xf>
    <xf numFmtId="0" fontId="36" fillId="35" borderId="10" xfId="0" applyFont="1" applyFill="1" applyBorder="1" applyAlignment="1">
      <alignment horizontal="left" vertical="center" wrapText="1"/>
    </xf>
    <xf numFmtId="0" fontId="36" fillId="35" borderId="11" xfId="0" applyFont="1" applyFill="1" applyBorder="1" applyAlignment="1">
      <alignment horizontal="left" vertical="center" wrapText="1"/>
    </xf>
    <xf numFmtId="0" fontId="36" fillId="35" borderId="12" xfId="0" applyFont="1" applyFill="1" applyBorder="1" applyAlignment="1">
      <alignment horizontal="left" vertical="center" wrapText="1"/>
    </xf>
    <xf numFmtId="0" fontId="40" fillId="0" borderId="10"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10" xfId="0" applyFont="1" applyFill="1" applyBorder="1" applyAlignment="1">
      <alignment horizontal="left" vertical="center" wrapText="1"/>
    </xf>
    <xf numFmtId="0" fontId="40" fillId="0" borderId="11"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37" fillId="0" borderId="12" xfId="0" applyFont="1" applyFill="1" applyBorder="1" applyAlignment="1">
      <alignment horizontal="left" vertical="center" wrapText="1"/>
    </xf>
    <xf numFmtId="3" fontId="40" fillId="34" borderId="11" xfId="0" applyNumberFormat="1" applyFont="1" applyFill="1" applyBorder="1" applyAlignment="1">
      <alignment horizontal="center" vertical="center"/>
    </xf>
    <xf numFmtId="3" fontId="40" fillId="34" borderId="12" xfId="0" applyNumberFormat="1" applyFont="1" applyFill="1" applyBorder="1" applyAlignment="1">
      <alignment horizontal="center" vertical="center"/>
    </xf>
    <xf numFmtId="3" fontId="40" fillId="34" borderId="10" xfId="0" applyNumberFormat="1" applyFont="1" applyFill="1" applyBorder="1" applyAlignment="1">
      <alignment horizontal="center" vertical="center" wrapText="1"/>
    </xf>
    <xf numFmtId="3" fontId="40" fillId="34" borderId="11" xfId="0" applyNumberFormat="1" applyFont="1" applyFill="1" applyBorder="1" applyAlignment="1">
      <alignment horizontal="center" vertical="center" wrapText="1"/>
    </xf>
    <xf numFmtId="3" fontId="40" fillId="34" borderId="12" xfId="0" applyNumberFormat="1" applyFont="1" applyFill="1" applyBorder="1" applyAlignment="1">
      <alignment horizontal="center" vertical="center" wrapText="1"/>
    </xf>
    <xf numFmtId="9" fontId="40" fillId="35" borderId="10" xfId="0" applyNumberFormat="1" applyFont="1" applyFill="1" applyBorder="1" applyAlignment="1">
      <alignment horizontal="center" vertical="center" wrapText="1"/>
    </xf>
    <xf numFmtId="9" fontId="40" fillId="35" borderId="11" xfId="0" applyNumberFormat="1" applyFont="1" applyFill="1" applyBorder="1" applyAlignment="1">
      <alignment horizontal="center" vertical="center"/>
    </xf>
    <xf numFmtId="9" fontId="40" fillId="35" borderId="12" xfId="0" applyNumberFormat="1"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41" fillId="0" borderId="10"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0" fillId="35" borderId="10" xfId="0" applyFont="1" applyFill="1" applyBorder="1" applyAlignment="1">
      <alignment horizontal="left" vertical="center" wrapText="1"/>
    </xf>
    <xf numFmtId="0" fontId="40" fillId="35" borderId="12" xfId="0" applyFont="1" applyFill="1" applyBorder="1" applyAlignment="1">
      <alignment horizontal="left" vertical="center" wrapText="1"/>
    </xf>
    <xf numFmtId="9" fontId="40" fillId="35" borderId="10" xfId="0" applyNumberFormat="1" applyFont="1" applyFill="1" applyBorder="1" applyAlignment="1">
      <alignment horizontal="center" vertical="center"/>
    </xf>
    <xf numFmtId="9" fontId="20" fillId="0" borderId="10" xfId="0" applyNumberFormat="1" applyFont="1" applyFill="1" applyBorder="1" applyAlignment="1">
      <alignment horizontal="center" vertical="center"/>
    </xf>
    <xf numFmtId="9" fontId="20" fillId="0" borderId="11" xfId="0" applyNumberFormat="1" applyFont="1" applyFill="1" applyBorder="1" applyAlignment="1">
      <alignment horizontal="center" vertical="center"/>
    </xf>
    <xf numFmtId="9" fontId="20" fillId="0" borderId="12" xfId="0" applyNumberFormat="1" applyFont="1" applyFill="1" applyBorder="1" applyAlignment="1">
      <alignment horizontal="center" vertical="center"/>
    </xf>
    <xf numFmtId="9" fontId="51" fillId="35" borderId="10" xfId="0" applyNumberFormat="1" applyFont="1" applyFill="1" applyBorder="1" applyAlignment="1">
      <alignment horizontal="left" vertical="center" wrapText="1"/>
    </xf>
    <xf numFmtId="9" fontId="51" fillId="35" borderId="12" xfId="0" applyNumberFormat="1" applyFont="1" applyFill="1" applyBorder="1" applyAlignment="1">
      <alignment horizontal="left" vertical="center" wrapText="1"/>
    </xf>
    <xf numFmtId="0" fontId="37" fillId="0" borderId="34"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2" xfId="0" applyFont="1" applyFill="1" applyBorder="1" applyAlignment="1">
      <alignment horizontal="center" vertical="center" wrapText="1"/>
    </xf>
    <xf numFmtId="9" fontId="40" fillId="33" borderId="10" xfId="0" applyNumberFormat="1" applyFont="1" applyFill="1" applyBorder="1" applyAlignment="1">
      <alignment horizontal="center" vertical="center"/>
    </xf>
    <xf numFmtId="9" fontId="40" fillId="33" borderId="11" xfId="0" applyNumberFormat="1" applyFont="1" applyFill="1" applyBorder="1" applyAlignment="1">
      <alignment horizontal="center" vertical="center"/>
    </xf>
    <xf numFmtId="9" fontId="40" fillId="33" borderId="12" xfId="0" applyNumberFormat="1" applyFont="1" applyFill="1" applyBorder="1" applyAlignment="1">
      <alignment horizontal="center" vertical="center"/>
    </xf>
    <xf numFmtId="0" fontId="40" fillId="33" borderId="10" xfId="0" applyFont="1" applyFill="1" applyBorder="1" applyAlignment="1">
      <alignment horizontal="left" vertical="center" wrapText="1"/>
    </xf>
    <xf numFmtId="0" fontId="40" fillId="33" borderId="12" xfId="0" applyFont="1" applyFill="1" applyBorder="1" applyAlignment="1">
      <alignment horizontal="left" vertical="center" wrapText="1"/>
    </xf>
    <xf numFmtId="0" fontId="24" fillId="0" borderId="14" xfId="0" applyFont="1" applyBorder="1" applyAlignment="1">
      <alignment horizontal="center"/>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57" xfId="0" applyFont="1" applyBorder="1" applyAlignment="1">
      <alignment horizontal="center" vertical="center" wrapText="1"/>
    </xf>
    <xf numFmtId="0" fontId="0" fillId="0" borderId="14" xfId="0" applyBorder="1" applyAlignment="1">
      <alignment horizontal="center"/>
    </xf>
    <xf numFmtId="0" fontId="63" fillId="33" borderId="13" xfId="0" applyFont="1" applyFill="1" applyBorder="1" applyAlignment="1">
      <alignment horizontal="center" vertical="center"/>
    </xf>
    <xf numFmtId="49" fontId="63" fillId="33" borderId="10" xfId="0" applyNumberFormat="1" applyFont="1" applyFill="1" applyBorder="1" applyAlignment="1">
      <alignment horizontal="center" vertical="center"/>
    </xf>
    <xf numFmtId="49" fontId="63" fillId="33" borderId="11" xfId="0" applyNumberFormat="1" applyFont="1" applyFill="1" applyBorder="1" applyAlignment="1">
      <alignment horizontal="center" vertical="center"/>
    </xf>
    <xf numFmtId="49" fontId="63" fillId="33" borderId="12" xfId="0" applyNumberFormat="1" applyFont="1" applyFill="1" applyBorder="1" applyAlignment="1">
      <alignment horizontal="center" vertical="center"/>
    </xf>
    <xf numFmtId="0" fontId="63" fillId="33" borderId="10" xfId="0" applyFont="1" applyFill="1" applyBorder="1" applyAlignment="1">
      <alignment horizontal="center" vertical="center" wrapText="1"/>
    </xf>
    <xf numFmtId="0" fontId="63" fillId="33" borderId="11" xfId="0" applyFont="1" applyFill="1" applyBorder="1" applyAlignment="1">
      <alignment horizontal="center" vertical="center" wrapText="1"/>
    </xf>
    <xf numFmtId="0" fontId="63" fillId="33" borderId="12" xfId="0" applyFont="1" applyFill="1" applyBorder="1" applyAlignment="1">
      <alignment horizontal="center" vertical="center" wrapText="1"/>
    </xf>
    <xf numFmtId="0" fontId="21" fillId="35" borderId="10" xfId="0" applyFont="1" applyFill="1" applyBorder="1" applyAlignment="1">
      <alignment horizontal="center" vertical="center"/>
    </xf>
    <xf numFmtId="0" fontId="21" fillId="35" borderId="11" xfId="0" applyFont="1" applyFill="1" applyBorder="1" applyAlignment="1">
      <alignment horizontal="center" vertical="center"/>
    </xf>
    <xf numFmtId="0" fontId="21" fillId="35" borderId="12" xfId="0" applyFont="1" applyFill="1" applyBorder="1" applyAlignment="1">
      <alignment horizontal="center" vertical="center"/>
    </xf>
    <xf numFmtId="0" fontId="21" fillId="35" borderId="55" xfId="0" applyFont="1" applyFill="1" applyBorder="1" applyAlignment="1">
      <alignment horizontal="center" vertical="center"/>
    </xf>
    <xf numFmtId="0" fontId="63" fillId="35" borderId="10" xfId="0" applyFont="1" applyFill="1" applyBorder="1" applyAlignment="1">
      <alignment horizontal="center" vertical="center" wrapText="1"/>
    </xf>
    <xf numFmtId="0" fontId="63" fillId="35" borderId="11" xfId="0" applyFont="1" applyFill="1" applyBorder="1" applyAlignment="1">
      <alignment horizontal="center" vertical="center" wrapText="1"/>
    </xf>
    <xf numFmtId="0" fontId="34" fillId="33" borderId="10" xfId="0" applyFont="1" applyFill="1" applyBorder="1" applyAlignment="1">
      <alignment horizontal="center" vertical="center" wrapText="1"/>
    </xf>
    <xf numFmtId="0" fontId="34" fillId="33" borderId="11" xfId="0" applyFont="1" applyFill="1" applyBorder="1" applyAlignment="1">
      <alignment horizontal="center" vertical="center" wrapText="1"/>
    </xf>
    <xf numFmtId="0" fontId="34" fillId="33" borderId="37" xfId="0" applyFont="1" applyFill="1" applyBorder="1" applyAlignment="1">
      <alignment horizontal="center" vertical="center" wrapText="1"/>
    </xf>
    <xf numFmtId="0" fontId="63" fillId="33" borderId="10" xfId="0" applyFont="1" applyFill="1" applyBorder="1" applyAlignment="1">
      <alignment horizontal="center" vertical="center"/>
    </xf>
    <xf numFmtId="0" fontId="63" fillId="33" borderId="11" xfId="0" applyFont="1" applyFill="1" applyBorder="1" applyAlignment="1">
      <alignment horizontal="center" vertical="center"/>
    </xf>
    <xf numFmtId="0" fontId="63" fillId="33" borderId="12" xfId="0" applyFont="1" applyFill="1" applyBorder="1" applyAlignment="1">
      <alignment horizontal="center" vertical="center"/>
    </xf>
    <xf numFmtId="0" fontId="63" fillId="33" borderId="34" xfId="0" applyFont="1" applyFill="1" applyBorder="1" applyAlignment="1">
      <alignment horizontal="center" vertical="center" wrapText="1"/>
    </xf>
    <xf numFmtId="0" fontId="63" fillId="33" borderId="36" xfId="0" applyFont="1" applyFill="1" applyBorder="1" applyAlignment="1">
      <alignment horizontal="center" vertical="center" wrapText="1"/>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63" fillId="0" borderId="54" xfId="0" applyFont="1" applyBorder="1" applyAlignment="1">
      <alignment horizontal="center" vertical="center" wrapText="1"/>
    </xf>
    <xf numFmtId="0" fontId="63" fillId="0" borderId="38" xfId="0" applyFont="1" applyBorder="1" applyAlignment="1">
      <alignment horizontal="center" vertical="center" wrapText="1"/>
    </xf>
    <xf numFmtId="0" fontId="63" fillId="0" borderId="55" xfId="0" applyFont="1" applyBorder="1" applyAlignment="1">
      <alignment horizontal="center" vertical="center" wrapText="1"/>
    </xf>
    <xf numFmtId="0" fontId="63" fillId="0" borderId="56" xfId="0" applyFont="1" applyBorder="1" applyAlignment="1">
      <alignment horizontal="center" vertical="center" wrapText="1"/>
    </xf>
    <xf numFmtId="0" fontId="63" fillId="0" borderId="0" xfId="0" applyFont="1" applyBorder="1" applyAlignment="1">
      <alignment horizontal="center" vertical="center" wrapText="1"/>
    </xf>
    <xf numFmtId="0" fontId="63" fillId="0" borderId="35" xfId="0" applyFont="1" applyBorder="1" applyAlignment="1">
      <alignment horizontal="center" vertical="center" wrapText="1"/>
    </xf>
    <xf numFmtId="0" fontId="63" fillId="0" borderId="40" xfId="0" applyFont="1" applyBorder="1" applyAlignment="1">
      <alignment horizontal="center" vertical="center" wrapText="1"/>
    </xf>
    <xf numFmtId="0" fontId="63" fillId="0" borderId="41" xfId="0" applyFont="1" applyBorder="1" applyAlignment="1">
      <alignment horizontal="center" vertical="center" wrapText="1"/>
    </xf>
    <xf numFmtId="0" fontId="63" fillId="0" borderId="37" xfId="0" applyFont="1" applyBorder="1" applyAlignment="1">
      <alignment horizontal="center" vertical="center" wrapText="1"/>
    </xf>
    <xf numFmtId="0" fontId="63" fillId="35" borderId="11" xfId="0" applyFont="1" applyFill="1" applyBorder="1" applyAlignment="1">
      <alignment horizontal="center" vertical="center"/>
    </xf>
    <xf numFmtId="0" fontId="63" fillId="35" borderId="12" xfId="0" applyFont="1" applyFill="1" applyBorder="1" applyAlignment="1">
      <alignment horizontal="center" vertical="center"/>
    </xf>
    <xf numFmtId="0" fontId="63" fillId="33" borderId="40" xfId="0" applyFont="1" applyFill="1" applyBorder="1" applyAlignment="1">
      <alignment horizontal="center" vertical="center" wrapText="1"/>
    </xf>
    <xf numFmtId="0" fontId="63" fillId="35" borderId="12" xfId="0"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5" borderId="11"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63" fillId="35" borderId="61" xfId="0" applyFont="1" applyFill="1" applyBorder="1" applyAlignment="1">
      <alignment horizontal="center" vertical="center" wrapText="1"/>
    </xf>
    <xf numFmtId="0" fontId="63" fillId="33" borderId="37" xfId="0" applyFont="1" applyFill="1" applyBorder="1" applyAlignment="1">
      <alignment horizontal="center" vertical="center" wrapText="1"/>
    </xf>
    <xf numFmtId="0" fontId="63" fillId="35" borderId="30" xfId="0" applyFont="1" applyFill="1" applyBorder="1" applyAlignment="1">
      <alignment horizontal="center" vertical="center" wrapText="1"/>
    </xf>
    <xf numFmtId="0" fontId="63" fillId="35" borderId="63" xfId="0" applyFont="1" applyFill="1" applyBorder="1" applyAlignment="1">
      <alignment horizontal="center" vertical="center" wrapText="1"/>
    </xf>
    <xf numFmtId="0" fontId="63" fillId="35" borderId="64" xfId="0" applyFont="1" applyFill="1" applyBorder="1" applyAlignment="1">
      <alignment horizontal="center" vertical="center" wrapText="1"/>
    </xf>
    <xf numFmtId="0" fontId="63" fillId="33" borderId="41" xfId="0" applyFont="1" applyFill="1" applyBorder="1" applyAlignment="1">
      <alignment horizontal="center" vertical="center" wrapText="1"/>
    </xf>
    <xf numFmtId="0" fontId="63" fillId="0" borderId="10" xfId="0" applyFont="1" applyFill="1" applyBorder="1" applyAlignment="1">
      <alignment horizontal="center" vertical="center"/>
    </xf>
    <xf numFmtId="0" fontId="63" fillId="0" borderId="11" xfId="0" applyFont="1" applyFill="1" applyBorder="1" applyAlignment="1">
      <alignment horizontal="center" vertical="center"/>
    </xf>
    <xf numFmtId="0" fontId="63" fillId="0" borderId="12" xfId="0" applyFont="1" applyFill="1" applyBorder="1" applyAlignment="1">
      <alignment horizontal="center" vertical="center"/>
    </xf>
    <xf numFmtId="0" fontId="63" fillId="0" borderId="34" xfId="0" applyFont="1" applyFill="1" applyBorder="1" applyAlignment="1">
      <alignment horizontal="center" vertical="center" wrapText="1"/>
    </xf>
    <xf numFmtId="0" fontId="63" fillId="0" borderId="36"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9" fontId="63" fillId="35" borderId="10" xfId="0" applyNumberFormat="1" applyFont="1" applyFill="1" applyBorder="1" applyAlignment="1">
      <alignment horizontal="center" vertical="center"/>
    </xf>
    <xf numFmtId="9" fontId="63" fillId="35" borderId="11" xfId="0" applyNumberFormat="1" applyFont="1" applyFill="1" applyBorder="1" applyAlignment="1">
      <alignment horizontal="center" vertical="center"/>
    </xf>
    <xf numFmtId="9" fontId="63" fillId="35" borderId="12" xfId="0" applyNumberFormat="1" applyFont="1" applyFill="1" applyBorder="1" applyAlignment="1">
      <alignment horizontal="center" vertical="center"/>
    </xf>
    <xf numFmtId="0" fontId="63" fillId="0" borderId="10" xfId="0" applyFont="1" applyFill="1" applyBorder="1" applyAlignment="1">
      <alignment horizontal="center" vertical="center" wrapText="1"/>
    </xf>
    <xf numFmtId="0" fontId="63" fillId="0" borderId="11" xfId="0" applyFont="1" applyFill="1" applyBorder="1" applyAlignment="1">
      <alignment horizontal="center" vertical="center" wrapText="1"/>
    </xf>
    <xf numFmtId="0" fontId="63" fillId="0" borderId="12" xfId="0" applyFont="1" applyFill="1" applyBorder="1" applyAlignment="1">
      <alignment horizontal="center" vertical="center" wrapText="1"/>
    </xf>
    <xf numFmtId="0" fontId="63" fillId="35" borderId="10" xfId="0" applyNumberFormat="1" applyFont="1" applyFill="1" applyBorder="1" applyAlignment="1">
      <alignment horizontal="center" vertical="center"/>
    </xf>
    <xf numFmtId="0" fontId="63" fillId="35" borderId="12" xfId="0" applyNumberFormat="1" applyFont="1" applyFill="1" applyBorder="1" applyAlignment="1">
      <alignment horizontal="center" vertical="center"/>
    </xf>
    <xf numFmtId="9" fontId="63" fillId="35" borderId="38" xfId="0" applyNumberFormat="1" applyFont="1" applyFill="1" applyBorder="1" applyAlignment="1">
      <alignment horizontal="center" vertical="center"/>
    </xf>
    <xf numFmtId="9" fontId="21" fillId="35" borderId="10" xfId="0" applyNumberFormat="1" applyFont="1" applyFill="1" applyBorder="1" applyAlignment="1">
      <alignment horizontal="center" vertical="center"/>
    </xf>
    <xf numFmtId="9" fontId="21" fillId="35" borderId="11" xfId="0" applyNumberFormat="1" applyFont="1" applyFill="1" applyBorder="1" applyAlignment="1">
      <alignment horizontal="center" vertical="center"/>
    </xf>
    <xf numFmtId="9" fontId="21" fillId="35" borderId="12" xfId="0" applyNumberFormat="1" applyFont="1" applyFill="1" applyBorder="1" applyAlignment="1">
      <alignment horizontal="center" vertical="center"/>
    </xf>
    <xf numFmtId="0" fontId="59" fillId="0" borderId="14" xfId="0" applyFont="1" applyBorder="1" applyAlignment="1">
      <alignment horizontal="center" vertical="center" wrapText="1"/>
    </xf>
    <xf numFmtId="9" fontId="37" fillId="35" borderId="41" xfId="0" applyNumberFormat="1" applyFont="1" applyFill="1" applyBorder="1" applyAlignment="1">
      <alignment horizontal="center" vertical="center"/>
    </xf>
    <xf numFmtId="0" fontId="36" fillId="0" borderId="54"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37" xfId="0" applyFont="1" applyBorder="1" applyAlignment="1">
      <alignment horizontal="center" vertical="center" wrapText="1"/>
    </xf>
    <xf numFmtId="0" fontId="36" fillId="35" borderId="11" xfId="0" applyFont="1" applyFill="1" applyBorder="1" applyAlignment="1">
      <alignment horizontal="center" vertical="center"/>
    </xf>
    <xf numFmtId="0" fontId="36" fillId="35" borderId="12" xfId="0" applyFont="1" applyFill="1" applyBorder="1" applyAlignment="1">
      <alignment horizontal="center" vertic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Comma 5" xfId="48"/>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rmal_Formati_permbledhese_Investimet 2007" xfId="46"/>
    <cellStyle name="Normal_Tabela_Investimeve" xfId="47"/>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56"/>
  <sheetViews>
    <sheetView topLeftCell="C1" zoomScale="120" zoomScaleNormal="120" workbookViewId="0">
      <selection activeCell="M7" sqref="M7"/>
    </sheetView>
  </sheetViews>
  <sheetFormatPr defaultRowHeight="15" outlineLevelCol="1" x14ac:dyDescent="0.25"/>
  <cols>
    <col min="1" max="1" width="11.7109375" hidden="1" customWidth="1" outlineLevel="1"/>
    <col min="2" max="2" width="0" hidden="1" customWidth="1" outlineLevel="1"/>
    <col min="3" max="3" width="44.140625" customWidth="1" collapsed="1"/>
    <col min="4" max="4" width="21.5703125" customWidth="1"/>
    <col min="7" max="7" width="36.5703125" customWidth="1"/>
    <col min="8" max="8" width="12.5703125" customWidth="1"/>
    <col min="9" max="9" width="15.7109375" customWidth="1"/>
  </cols>
  <sheetData>
    <row r="2" spans="3:9" x14ac:dyDescent="0.25">
      <c r="C2" s="2" t="s">
        <v>23</v>
      </c>
      <c r="D2" s="3"/>
      <c r="E2" s="3"/>
      <c r="F2" s="3"/>
    </row>
    <row r="4" spans="3:9" ht="15.75" thickBot="1" x14ac:dyDescent="0.3"/>
    <row r="5" spans="3:9" ht="45" customHeight="1" thickBot="1" x14ac:dyDescent="0.3">
      <c r="C5" s="6" t="s">
        <v>9</v>
      </c>
      <c r="D5" s="612" t="s">
        <v>50</v>
      </c>
      <c r="E5" s="613"/>
      <c r="F5" s="613"/>
      <c r="G5" s="613"/>
      <c r="H5" s="613"/>
      <c r="I5" s="614"/>
    </row>
    <row r="6" spans="3:9" ht="38.25" customHeight="1" thickBot="1" x14ac:dyDescent="0.3">
      <c r="C6" s="1" t="s">
        <v>10</v>
      </c>
      <c r="D6" s="620" t="s">
        <v>26</v>
      </c>
      <c r="E6" s="621"/>
      <c r="F6" s="621"/>
      <c r="G6" s="621"/>
      <c r="H6" s="621"/>
      <c r="I6" s="622"/>
    </row>
    <row r="7" spans="3:9" ht="129" customHeight="1" thickBot="1" x14ac:dyDescent="0.3">
      <c r="C7" s="1" t="s">
        <v>11</v>
      </c>
      <c r="D7" s="623" t="s">
        <v>59</v>
      </c>
      <c r="E7" s="624"/>
      <c r="F7" s="624"/>
      <c r="G7" s="624"/>
      <c r="H7" s="624"/>
      <c r="I7" s="625"/>
    </row>
    <row r="8" spans="3:9" ht="25.5" customHeight="1" thickBot="1" x14ac:dyDescent="0.3">
      <c r="C8" s="1" t="s">
        <v>8</v>
      </c>
      <c r="D8" s="7" t="s">
        <v>12</v>
      </c>
      <c r="E8" s="615" t="s">
        <v>2</v>
      </c>
      <c r="F8" s="615"/>
      <c r="G8" s="615"/>
      <c r="H8" s="615"/>
      <c r="I8" s="616"/>
    </row>
    <row r="9" spans="3:9" ht="75.75" customHeight="1" thickBot="1" x14ac:dyDescent="0.3">
      <c r="C9" s="29" t="s">
        <v>34</v>
      </c>
      <c r="D9" s="30" t="s">
        <v>27</v>
      </c>
      <c r="E9" s="617" t="s">
        <v>43</v>
      </c>
      <c r="F9" s="618"/>
      <c r="G9" s="618"/>
      <c r="H9" s="618"/>
      <c r="I9" s="619"/>
    </row>
    <row r="10" spans="3:9" ht="101.25" customHeight="1" thickBot="1" x14ac:dyDescent="0.3">
      <c r="C10" s="29" t="s">
        <v>38</v>
      </c>
      <c r="D10" s="30" t="s">
        <v>28</v>
      </c>
      <c r="E10" s="617" t="s">
        <v>42</v>
      </c>
      <c r="F10" s="618"/>
      <c r="G10" s="618"/>
      <c r="H10" s="618"/>
      <c r="I10" s="619"/>
    </row>
    <row r="11" spans="3:9" ht="120" customHeight="1" thickBot="1" x14ac:dyDescent="0.3">
      <c r="C11" s="29" t="s">
        <v>35</v>
      </c>
      <c r="D11" s="30" t="s">
        <v>29</v>
      </c>
      <c r="E11" s="617" t="s">
        <v>339</v>
      </c>
      <c r="F11" s="618"/>
      <c r="G11" s="618"/>
      <c r="H11" s="618"/>
      <c r="I11" s="619"/>
    </row>
    <row r="12" spans="3:9" ht="90" customHeight="1" thickBot="1" x14ac:dyDescent="0.3">
      <c r="C12" s="29" t="s">
        <v>36</v>
      </c>
      <c r="D12" s="30" t="s">
        <v>30</v>
      </c>
      <c r="E12" s="617" t="s">
        <v>41</v>
      </c>
      <c r="F12" s="618"/>
      <c r="G12" s="618"/>
      <c r="H12" s="618"/>
      <c r="I12" s="619"/>
    </row>
    <row r="13" spans="3:9" ht="72.75" customHeight="1" thickBot="1" x14ac:dyDescent="0.3">
      <c r="C13" s="29" t="s">
        <v>39</v>
      </c>
      <c r="D13" s="30" t="s">
        <v>31</v>
      </c>
      <c r="E13" s="617" t="s">
        <v>44</v>
      </c>
      <c r="F13" s="618"/>
      <c r="G13" s="618"/>
      <c r="H13" s="618"/>
      <c r="I13" s="619"/>
    </row>
    <row r="14" spans="3:9" ht="56.25" customHeight="1" thickBot="1" x14ac:dyDescent="0.3">
      <c r="C14" s="29" t="s">
        <v>40</v>
      </c>
      <c r="D14" s="30" t="s">
        <v>32</v>
      </c>
      <c r="E14" s="617" t="s">
        <v>46</v>
      </c>
      <c r="F14" s="618"/>
      <c r="G14" s="618"/>
      <c r="H14" s="618"/>
      <c r="I14" s="619"/>
    </row>
    <row r="15" spans="3:9" ht="67.5" customHeight="1" thickBot="1" x14ac:dyDescent="0.3">
      <c r="C15" s="29" t="s">
        <v>37</v>
      </c>
      <c r="D15" s="30" t="s">
        <v>33</v>
      </c>
      <c r="E15" s="617" t="s">
        <v>47</v>
      </c>
      <c r="F15" s="618"/>
      <c r="G15" s="618"/>
      <c r="H15" s="618"/>
      <c r="I15" s="619"/>
    </row>
    <row r="16" spans="3:9" ht="20.25" customHeight="1" x14ac:dyDescent="0.25">
      <c r="C16" s="4"/>
      <c r="D16" s="5"/>
      <c r="E16" s="5"/>
      <c r="F16" s="5"/>
      <c r="G16" s="5"/>
      <c r="H16" s="5"/>
      <c r="I16" s="5"/>
    </row>
    <row r="17" spans="3:9" ht="15.75" thickBot="1" x14ac:dyDescent="0.3"/>
    <row r="18" spans="3:9" ht="15" customHeight="1" x14ac:dyDescent="0.25">
      <c r="C18" s="632" t="s">
        <v>7</v>
      </c>
      <c r="D18" s="638" t="s">
        <v>528</v>
      </c>
      <c r="E18" s="639"/>
      <c r="G18" s="635" t="s">
        <v>25</v>
      </c>
      <c r="H18" s="628" t="s">
        <v>529</v>
      </c>
      <c r="I18" s="629"/>
    </row>
    <row r="19" spans="3:9" x14ac:dyDescent="0.25">
      <c r="C19" s="633"/>
      <c r="D19" s="630" t="s">
        <v>48</v>
      </c>
      <c r="E19" s="631"/>
      <c r="G19" s="636"/>
      <c r="H19" s="630" t="s">
        <v>49</v>
      </c>
      <c r="I19" s="631"/>
    </row>
    <row r="20" spans="3:9" ht="19.5" customHeight="1" thickBot="1" x14ac:dyDescent="0.3">
      <c r="C20" s="634"/>
      <c r="D20" s="626" t="s">
        <v>724</v>
      </c>
      <c r="E20" s="627"/>
      <c r="G20" s="637"/>
      <c r="H20" s="626" t="s">
        <v>724</v>
      </c>
      <c r="I20" s="627"/>
    </row>
    <row r="32" spans="3:9" ht="15" customHeight="1" x14ac:dyDescent="0.25"/>
    <row r="36" ht="15" customHeight="1" x14ac:dyDescent="0.25"/>
    <row r="40" ht="15" customHeight="1" x14ac:dyDescent="0.25"/>
    <row r="44" ht="15" customHeight="1" x14ac:dyDescent="0.25"/>
    <row r="48" ht="15" customHeight="1" x14ac:dyDescent="0.25"/>
    <row r="52" ht="15" customHeight="1" x14ac:dyDescent="0.25"/>
    <row r="56" ht="15" customHeight="1" x14ac:dyDescent="0.25"/>
  </sheetData>
  <mergeCells count="19">
    <mergeCell ref="D20:E20"/>
    <mergeCell ref="H18:I18"/>
    <mergeCell ref="H19:I19"/>
    <mergeCell ref="H20:I20"/>
    <mergeCell ref="C18:C20"/>
    <mergeCell ref="G18:G20"/>
    <mergeCell ref="D18:E18"/>
    <mergeCell ref="D19:E19"/>
    <mergeCell ref="D5:I5"/>
    <mergeCell ref="E8:I8"/>
    <mergeCell ref="E9:I9"/>
    <mergeCell ref="E15:I15"/>
    <mergeCell ref="D6:I6"/>
    <mergeCell ref="D7:I7"/>
    <mergeCell ref="E10:I10"/>
    <mergeCell ref="E12:I12"/>
    <mergeCell ref="E13:I13"/>
    <mergeCell ref="E14:I14"/>
    <mergeCell ref="E11:I11"/>
  </mergeCells>
  <pageMargins left="0.47" right="0.33" top="0.43" bottom="0.4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X114"/>
  <sheetViews>
    <sheetView topLeftCell="A79" workbookViewId="0">
      <selection activeCell="J96" sqref="J96"/>
    </sheetView>
  </sheetViews>
  <sheetFormatPr defaultRowHeight="15" x14ac:dyDescent="0.25"/>
  <cols>
    <col min="1" max="1" width="19.5703125" style="11" customWidth="1"/>
    <col min="2" max="2" width="12.5703125" style="31" customWidth="1"/>
    <col min="3" max="3" width="32.7109375" style="11" bestFit="1" customWidth="1"/>
    <col min="4" max="4" width="12.85546875" style="11" customWidth="1"/>
    <col min="5" max="5" width="14.7109375" style="11" customWidth="1"/>
    <col min="6" max="6" width="15" style="11" customWidth="1"/>
    <col min="7" max="7" width="19.85546875" style="11" customWidth="1"/>
    <col min="8" max="8" width="9.140625" style="11"/>
    <col min="9" max="9" width="9.85546875" style="11" bestFit="1" customWidth="1"/>
    <col min="10" max="16384" width="9.140625" style="11"/>
  </cols>
  <sheetData>
    <row r="2" spans="1:24" ht="18.75" x14ac:dyDescent="0.3">
      <c r="A2" s="12" t="s">
        <v>24</v>
      </c>
      <c r="B2" s="32"/>
      <c r="C2" s="12"/>
      <c r="D2" s="12"/>
      <c r="E2" s="13"/>
      <c r="F2" s="13"/>
      <c r="G2" s="13"/>
    </row>
    <row r="3" spans="1:24" x14ac:dyDescent="0.25">
      <c r="A3" s="13"/>
      <c r="B3" s="33"/>
      <c r="C3" s="13"/>
      <c r="D3" s="13"/>
      <c r="E3" s="13"/>
      <c r="F3" s="13"/>
      <c r="G3" s="13"/>
    </row>
    <row r="4" spans="1:24" ht="15.75" x14ac:dyDescent="0.25">
      <c r="A4" s="14" t="s">
        <v>13</v>
      </c>
      <c r="B4" s="41" t="s">
        <v>26</v>
      </c>
      <c r="C4" s="14" t="s">
        <v>14</v>
      </c>
      <c r="D4" s="643" t="s">
        <v>51</v>
      </c>
      <c r="E4" s="644"/>
      <c r="F4" s="644"/>
      <c r="G4" s="645"/>
    </row>
    <row r="5" spans="1:24" ht="15.75" x14ac:dyDescent="0.25">
      <c r="A5" s="15"/>
      <c r="B5" s="34"/>
      <c r="C5" s="16"/>
      <c r="D5" s="16"/>
      <c r="E5" s="16"/>
      <c r="F5" s="16"/>
      <c r="G5" s="16"/>
    </row>
    <row r="6" spans="1:24" ht="15.75" x14ac:dyDescent="0.25">
      <c r="A6" s="15"/>
      <c r="B6" s="34"/>
      <c r="C6" s="16"/>
      <c r="D6" s="16"/>
      <c r="E6" s="16"/>
      <c r="F6" s="16"/>
      <c r="G6" s="16"/>
    </row>
    <row r="7" spans="1:24" ht="15.75" x14ac:dyDescent="0.25">
      <c r="A7" s="17"/>
      <c r="B7" s="35"/>
      <c r="C7" s="19"/>
      <c r="D7" s="20" t="s">
        <v>1</v>
      </c>
      <c r="E7" s="643" t="s">
        <v>61</v>
      </c>
      <c r="F7" s="644"/>
      <c r="G7" s="645"/>
    </row>
    <row r="8" spans="1:24" ht="15.75" x14ac:dyDescent="0.25">
      <c r="A8" s="18"/>
      <c r="B8" s="35"/>
      <c r="C8" s="14" t="s">
        <v>15</v>
      </c>
      <c r="D8" s="20">
        <v>2019</v>
      </c>
      <c r="E8" s="20">
        <v>2020</v>
      </c>
      <c r="F8" s="20">
        <v>2021</v>
      </c>
      <c r="G8" s="20">
        <v>2022</v>
      </c>
    </row>
    <row r="9" spans="1:24" ht="15.75" x14ac:dyDescent="0.25">
      <c r="A9" s="17"/>
      <c r="B9" s="36"/>
      <c r="C9" s="21" t="s">
        <v>16</v>
      </c>
      <c r="D9" s="22">
        <f>D22+D34+D47+D59+D72+D84+D95</f>
        <v>1789500</v>
      </c>
      <c r="E9" s="22">
        <f t="shared" ref="E9:G9" si="0">E22+E34+E47+E59+E72+E84+E95</f>
        <v>1835500</v>
      </c>
      <c r="F9" s="22">
        <f t="shared" si="0"/>
        <v>1835500</v>
      </c>
      <c r="G9" s="22">
        <f t="shared" si="0"/>
        <v>1835500</v>
      </c>
    </row>
    <row r="10" spans="1:24" ht="15.75" x14ac:dyDescent="0.25">
      <c r="A10" s="17"/>
      <c r="B10" s="36"/>
      <c r="C10" s="21" t="s">
        <v>17</v>
      </c>
      <c r="D10" s="22">
        <f>D23+D35+D48+D60+D73+D85+D96</f>
        <v>2148042</v>
      </c>
      <c r="E10" s="22">
        <f t="shared" ref="E10:G10" si="1">E23+E35+E48+E60+E73+E85+E96</f>
        <v>2242500</v>
      </c>
      <c r="F10" s="22">
        <f t="shared" si="1"/>
        <v>2480489</v>
      </c>
      <c r="G10" s="22">
        <f t="shared" si="1"/>
        <v>2507000</v>
      </c>
    </row>
    <row r="11" spans="1:24" ht="15.75" x14ac:dyDescent="0.25">
      <c r="A11" s="17"/>
      <c r="B11" s="36"/>
      <c r="C11" s="21" t="s">
        <v>18</v>
      </c>
      <c r="D11" s="22">
        <f>D24+D36+D49+D61+D74+D86+D97</f>
        <v>2874420</v>
      </c>
      <c r="E11" s="22">
        <f t="shared" ref="E11:G11" si="2">E24+E36+E49+E61+E74+E86+E97</f>
        <v>3262000</v>
      </c>
      <c r="F11" s="22">
        <f t="shared" si="2"/>
        <v>3050000</v>
      </c>
      <c r="G11" s="22">
        <f t="shared" si="2"/>
        <v>3100000</v>
      </c>
    </row>
    <row r="12" spans="1:24" ht="15.75" x14ac:dyDescent="0.25">
      <c r="A12" s="17"/>
      <c r="B12" s="36"/>
      <c r="C12" s="21" t="s">
        <v>19</v>
      </c>
      <c r="D12" s="22">
        <f>D25+D37+D50+D62+D75+D87+D98</f>
        <v>3092000</v>
      </c>
      <c r="E12" s="22">
        <f t="shared" ref="E12:G13" si="3">E25+E37+E50+E62+E75+E87+E98</f>
        <v>3772000</v>
      </c>
      <c r="F12" s="22">
        <f t="shared" si="3"/>
        <v>3566093</v>
      </c>
      <c r="G12" s="22">
        <f t="shared" si="3"/>
        <v>4024946</v>
      </c>
      <c r="J12" s="44"/>
      <c r="K12" s="44"/>
      <c r="L12" s="44"/>
    </row>
    <row r="13" spans="1:24" ht="15.75" x14ac:dyDescent="0.25">
      <c r="A13" s="17"/>
      <c r="B13" s="36"/>
      <c r="C13" s="21" t="s">
        <v>20</v>
      </c>
      <c r="D13" s="22">
        <f>D26+D38+D51+D63+D76+D88+D99</f>
        <v>0</v>
      </c>
      <c r="E13" s="22">
        <f t="shared" si="3"/>
        <v>0</v>
      </c>
      <c r="F13" s="22">
        <f t="shared" si="3"/>
        <v>0</v>
      </c>
      <c r="G13" s="22">
        <f t="shared" si="3"/>
        <v>0</v>
      </c>
      <c r="J13" s="44"/>
      <c r="K13" s="44"/>
      <c r="L13" s="44"/>
    </row>
    <row r="14" spans="1:24" ht="18.75" x14ac:dyDescent="0.3">
      <c r="A14" s="17"/>
      <c r="B14" s="36"/>
      <c r="C14" s="14" t="s">
        <v>21</v>
      </c>
      <c r="D14" s="42">
        <f>SUM(D9:D13)</f>
        <v>9903962</v>
      </c>
      <c r="E14" s="42">
        <f>SUM(E9:E13)</f>
        <v>11112000</v>
      </c>
      <c r="F14" s="42">
        <f>SUM(F9:F13)</f>
        <v>10932082</v>
      </c>
      <c r="G14" s="42">
        <f>SUM(G9:G13)</f>
        <v>11467446</v>
      </c>
      <c r="J14" s="646"/>
      <c r="K14" s="646"/>
      <c r="L14" s="45"/>
      <c r="M14" s="23"/>
      <c r="N14" s="23"/>
      <c r="O14" s="23"/>
      <c r="P14" s="23"/>
      <c r="Q14" s="23"/>
      <c r="R14" s="23"/>
      <c r="S14" s="23"/>
      <c r="T14" s="23"/>
      <c r="U14" s="23"/>
      <c r="V14" s="23"/>
      <c r="W14" s="23"/>
      <c r="X14" s="23"/>
    </row>
    <row r="15" spans="1:24" ht="39" customHeight="1" x14ac:dyDescent="0.25">
      <c r="A15" s="15"/>
      <c r="B15" s="34"/>
      <c r="C15" s="16"/>
      <c r="D15" s="16"/>
      <c r="E15" s="16"/>
      <c r="F15" s="16"/>
      <c r="G15" s="16"/>
      <c r="J15" s="44"/>
      <c r="K15" s="44"/>
      <c r="L15" s="44"/>
      <c r="O15" s="23"/>
      <c r="P15" s="23"/>
      <c r="Q15" s="23"/>
      <c r="R15" s="23"/>
      <c r="S15" s="23"/>
      <c r="T15" s="23"/>
      <c r="U15" s="23"/>
      <c r="V15" s="23"/>
      <c r="W15" s="23"/>
      <c r="X15" s="23"/>
    </row>
    <row r="16" spans="1:24" ht="15.75" x14ac:dyDescent="0.25">
      <c r="A16" s="15"/>
      <c r="B16" s="34"/>
      <c r="C16" s="16"/>
      <c r="D16" s="16"/>
      <c r="E16" s="16"/>
      <c r="F16" s="16"/>
      <c r="G16" s="16"/>
    </row>
    <row r="17" spans="1:7" ht="15.75" x14ac:dyDescent="0.25">
      <c r="A17" s="8" t="s">
        <v>0</v>
      </c>
      <c r="B17" s="9" t="s">
        <v>33</v>
      </c>
      <c r="C17" s="8" t="s">
        <v>22</v>
      </c>
      <c r="D17" s="640" t="s">
        <v>52</v>
      </c>
      <c r="E17" s="641"/>
      <c r="F17" s="641"/>
      <c r="G17" s="642"/>
    </row>
    <row r="18" spans="1:7" ht="15.75" x14ac:dyDescent="0.25">
      <c r="A18" s="16"/>
      <c r="B18" s="34"/>
      <c r="C18" s="16"/>
      <c r="D18" s="16"/>
      <c r="E18" s="16"/>
      <c r="F18" s="16"/>
      <c r="G18" s="16"/>
    </row>
    <row r="19" spans="1:7" ht="15.75" x14ac:dyDescent="0.25">
      <c r="A19" s="16"/>
      <c r="B19" s="34"/>
      <c r="C19" s="16"/>
      <c r="D19" s="16"/>
      <c r="E19" s="16"/>
      <c r="F19" s="16"/>
      <c r="G19" s="16"/>
    </row>
    <row r="20" spans="1:7" ht="15.75" x14ac:dyDescent="0.25">
      <c r="A20" s="17"/>
      <c r="B20" s="35"/>
      <c r="C20" s="19"/>
      <c r="D20" s="20" t="s">
        <v>1</v>
      </c>
      <c r="E20" s="643" t="s">
        <v>61</v>
      </c>
      <c r="F20" s="644"/>
      <c r="G20" s="645"/>
    </row>
    <row r="21" spans="1:7" ht="15.75" x14ac:dyDescent="0.25">
      <c r="A21" s="18"/>
      <c r="B21" s="35"/>
      <c r="C21" s="14" t="s">
        <v>15</v>
      </c>
      <c r="D21" s="20">
        <v>2019</v>
      </c>
      <c r="E21" s="20">
        <v>2020</v>
      </c>
      <c r="F21" s="20">
        <v>2021</v>
      </c>
      <c r="G21" s="20">
        <v>2022</v>
      </c>
    </row>
    <row r="22" spans="1:7" ht="15.75" x14ac:dyDescent="0.25">
      <c r="A22" s="17"/>
      <c r="B22" s="36"/>
      <c r="C22" s="21" t="s">
        <v>16</v>
      </c>
      <c r="D22" s="22">
        <v>312000</v>
      </c>
      <c r="E22" s="22">
        <v>312000</v>
      </c>
      <c r="F22" s="22">
        <v>312000</v>
      </c>
      <c r="G22" s="22">
        <v>312000</v>
      </c>
    </row>
    <row r="23" spans="1:7" ht="15.75" x14ac:dyDescent="0.25">
      <c r="A23" s="17"/>
      <c r="B23" s="36"/>
      <c r="C23" s="21" t="s">
        <v>17</v>
      </c>
      <c r="D23" s="22">
        <v>74292</v>
      </c>
      <c r="E23" s="22">
        <v>74000</v>
      </c>
      <c r="F23" s="22">
        <v>88000</v>
      </c>
      <c r="G23" s="22">
        <v>93000</v>
      </c>
    </row>
    <row r="24" spans="1:7" ht="15.75" x14ac:dyDescent="0.25">
      <c r="A24" s="17"/>
      <c r="B24" s="36"/>
      <c r="C24" s="21" t="s">
        <v>18</v>
      </c>
      <c r="D24" s="22">
        <v>5000</v>
      </c>
      <c r="E24" s="22">
        <v>25000</v>
      </c>
      <c r="F24" s="22">
        <v>65000</v>
      </c>
      <c r="G24" s="22">
        <v>65000</v>
      </c>
    </row>
    <row r="25" spans="1:7" ht="15.75" x14ac:dyDescent="0.25">
      <c r="A25" s="17"/>
      <c r="B25" s="36"/>
      <c r="C25" s="21" t="s">
        <v>19</v>
      </c>
      <c r="D25" s="22">
        <v>0</v>
      </c>
      <c r="E25" s="22">
        <v>0</v>
      </c>
      <c r="F25" s="22">
        <v>0</v>
      </c>
      <c r="G25" s="22">
        <v>0</v>
      </c>
    </row>
    <row r="26" spans="1:7" ht="15.75" x14ac:dyDescent="0.25">
      <c r="A26" s="17"/>
      <c r="B26" s="36"/>
      <c r="C26" s="21" t="s">
        <v>20</v>
      </c>
      <c r="D26" s="22"/>
      <c r="E26" s="22"/>
      <c r="F26" s="22"/>
      <c r="G26" s="22"/>
    </row>
    <row r="27" spans="1:7" ht="15.75" x14ac:dyDescent="0.25">
      <c r="A27" s="17"/>
      <c r="B27" s="36"/>
      <c r="C27" s="8" t="s">
        <v>21</v>
      </c>
      <c r="D27" s="10">
        <f>SUM(D22:D26)</f>
        <v>391292</v>
      </c>
      <c r="E27" s="10">
        <f>SUM(E22:E26)</f>
        <v>411000</v>
      </c>
      <c r="F27" s="10">
        <f>SUM(F22:F26)</f>
        <v>465000</v>
      </c>
      <c r="G27" s="10">
        <f>SUM(G22:G26)</f>
        <v>470000</v>
      </c>
    </row>
    <row r="28" spans="1:7" ht="15.75" x14ac:dyDescent="0.25">
      <c r="A28" s="16"/>
      <c r="B28" s="34"/>
      <c r="C28" s="16"/>
      <c r="D28" s="16"/>
      <c r="E28" s="16"/>
      <c r="F28" s="16"/>
      <c r="G28" s="16"/>
    </row>
    <row r="29" spans="1:7" ht="15.75" x14ac:dyDescent="0.25">
      <c r="A29" s="8" t="s">
        <v>0</v>
      </c>
      <c r="B29" s="9" t="s">
        <v>27</v>
      </c>
      <c r="C29" s="8" t="s">
        <v>22</v>
      </c>
      <c r="D29" s="647" t="s">
        <v>53</v>
      </c>
      <c r="E29" s="648"/>
      <c r="F29" s="648"/>
      <c r="G29" s="649"/>
    </row>
    <row r="30" spans="1:7" ht="15.75" x14ac:dyDescent="0.25">
      <c r="A30" s="16"/>
      <c r="B30" s="34"/>
      <c r="C30" s="16"/>
      <c r="D30" s="16"/>
      <c r="E30" s="16"/>
      <c r="F30" s="16"/>
      <c r="G30" s="16"/>
    </row>
    <row r="31" spans="1:7" ht="15.75" x14ac:dyDescent="0.25">
      <c r="A31" s="16"/>
      <c r="B31" s="34"/>
      <c r="C31" s="16"/>
      <c r="D31" s="16"/>
      <c r="E31" s="16"/>
      <c r="F31" s="16"/>
      <c r="G31" s="16"/>
    </row>
    <row r="32" spans="1:7" ht="15.75" x14ac:dyDescent="0.25">
      <c r="A32" s="17"/>
      <c r="B32" s="35"/>
      <c r="C32" s="19"/>
      <c r="D32" s="20" t="s">
        <v>1</v>
      </c>
      <c r="E32" s="643" t="s">
        <v>61</v>
      </c>
      <c r="F32" s="644"/>
      <c r="G32" s="645"/>
    </row>
    <row r="33" spans="1:8" ht="15.75" x14ac:dyDescent="0.25">
      <c r="A33" s="18"/>
      <c r="B33" s="35"/>
      <c r="C33" s="14" t="s">
        <v>15</v>
      </c>
      <c r="D33" s="20">
        <v>2019</v>
      </c>
      <c r="E33" s="20">
        <v>2020</v>
      </c>
      <c r="F33" s="20">
        <v>2021</v>
      </c>
      <c r="G33" s="20">
        <v>2022</v>
      </c>
    </row>
    <row r="34" spans="1:8" ht="15.75" x14ac:dyDescent="0.25">
      <c r="A34" s="17"/>
      <c r="B34" s="36"/>
      <c r="C34" s="21" t="s">
        <v>16</v>
      </c>
      <c r="D34" s="22">
        <v>636100</v>
      </c>
      <c r="E34" s="22">
        <v>640100</v>
      </c>
      <c r="F34" s="22">
        <v>640100</v>
      </c>
      <c r="G34" s="22">
        <v>640100</v>
      </c>
    </row>
    <row r="35" spans="1:8" ht="15.75" x14ac:dyDescent="0.25">
      <c r="A35" s="17"/>
      <c r="B35" s="36"/>
      <c r="C35" s="21" t="s">
        <v>17</v>
      </c>
      <c r="D35" s="22">
        <v>740900</v>
      </c>
      <c r="E35" s="22">
        <v>613900</v>
      </c>
      <c r="F35" s="22">
        <v>670889</v>
      </c>
      <c r="G35" s="22">
        <v>670900</v>
      </c>
      <c r="H35" s="40"/>
    </row>
    <row r="36" spans="1:8" ht="15.75" x14ac:dyDescent="0.25">
      <c r="A36" s="17"/>
      <c r="B36" s="36"/>
      <c r="C36" s="21" t="s">
        <v>18</v>
      </c>
      <c r="D36" s="22">
        <v>70420</v>
      </c>
      <c r="E36" s="22">
        <v>195204</v>
      </c>
      <c r="F36" s="22">
        <v>235409</v>
      </c>
      <c r="G36" s="22">
        <v>252509</v>
      </c>
    </row>
    <row r="37" spans="1:8" ht="15.75" x14ac:dyDescent="0.25">
      <c r="A37" s="17"/>
      <c r="B37" s="36"/>
      <c r="C37" s="21" t="s">
        <v>19</v>
      </c>
      <c r="D37" s="22">
        <v>297918</v>
      </c>
      <c r="E37" s="22">
        <v>447918</v>
      </c>
      <c r="F37" s="22">
        <v>447918</v>
      </c>
      <c r="G37" s="22">
        <v>497918</v>
      </c>
    </row>
    <row r="38" spans="1:8" ht="15.75" x14ac:dyDescent="0.25">
      <c r="A38" s="17"/>
      <c r="B38" s="36"/>
      <c r="C38" s="21" t="s">
        <v>20</v>
      </c>
      <c r="D38" s="22"/>
      <c r="E38" s="22"/>
      <c r="F38" s="22"/>
      <c r="G38" s="22"/>
    </row>
    <row r="39" spans="1:8" ht="15.75" x14ac:dyDescent="0.25">
      <c r="A39" s="17"/>
      <c r="B39" s="36"/>
      <c r="C39" s="8" t="s">
        <v>21</v>
      </c>
      <c r="D39" s="10">
        <f>SUM(D34:D38)</f>
        <v>1745338</v>
      </c>
      <c r="E39" s="10">
        <f>SUM(E34:E38)</f>
        <v>1897122</v>
      </c>
      <c r="F39" s="10">
        <f>SUM(F34:F38)</f>
        <v>1994316</v>
      </c>
      <c r="G39" s="10">
        <f>SUM(G34:G38)</f>
        <v>2061427</v>
      </c>
    </row>
    <row r="42" spans="1:8" ht="15.75" x14ac:dyDescent="0.25">
      <c r="A42" s="8" t="s">
        <v>0</v>
      </c>
      <c r="B42" s="9" t="s">
        <v>28</v>
      </c>
      <c r="C42" s="8" t="s">
        <v>22</v>
      </c>
      <c r="D42" s="640" t="s">
        <v>54</v>
      </c>
      <c r="E42" s="641"/>
      <c r="F42" s="641"/>
      <c r="G42" s="642"/>
    </row>
    <row r="43" spans="1:8" ht="15.75" x14ac:dyDescent="0.25">
      <c r="A43" s="16"/>
      <c r="B43" s="34"/>
      <c r="C43" s="16"/>
      <c r="D43" s="16"/>
      <c r="E43" s="16"/>
      <c r="F43" s="16"/>
      <c r="G43" s="16"/>
    </row>
    <row r="44" spans="1:8" ht="15.75" x14ac:dyDescent="0.25">
      <c r="A44" s="16"/>
      <c r="B44" s="34"/>
      <c r="C44" s="16"/>
      <c r="D44" s="16"/>
      <c r="E44" s="16"/>
      <c r="F44" s="16"/>
      <c r="G44" s="16"/>
    </row>
    <row r="45" spans="1:8" ht="15.75" x14ac:dyDescent="0.25">
      <c r="A45" s="17"/>
      <c r="B45" s="35"/>
      <c r="C45" s="19"/>
      <c r="D45" s="20" t="s">
        <v>1</v>
      </c>
      <c r="E45" s="643" t="s">
        <v>61</v>
      </c>
      <c r="F45" s="644"/>
      <c r="G45" s="645"/>
    </row>
    <row r="46" spans="1:8" ht="15.75" x14ac:dyDescent="0.25">
      <c r="A46" s="18"/>
      <c r="B46" s="35"/>
      <c r="C46" s="14" t="s">
        <v>15</v>
      </c>
      <c r="D46" s="20">
        <v>2019</v>
      </c>
      <c r="E46" s="20">
        <v>2020</v>
      </c>
      <c r="F46" s="20">
        <v>2021</v>
      </c>
      <c r="G46" s="20">
        <v>2022</v>
      </c>
    </row>
    <row r="47" spans="1:8" ht="15.75" x14ac:dyDescent="0.25">
      <c r="A47" s="17"/>
      <c r="B47" s="36"/>
      <c r="C47" s="21" t="s">
        <v>16</v>
      </c>
      <c r="D47" s="22">
        <v>35500</v>
      </c>
      <c r="E47" s="22">
        <v>59000</v>
      </c>
      <c r="F47" s="22">
        <v>59000</v>
      </c>
      <c r="G47" s="22">
        <v>59000</v>
      </c>
    </row>
    <row r="48" spans="1:8" ht="15.75" x14ac:dyDescent="0.25">
      <c r="A48" s="17"/>
      <c r="B48" s="36"/>
      <c r="C48" s="21" t="s">
        <v>17</v>
      </c>
      <c r="D48" s="22">
        <v>74500</v>
      </c>
      <c r="E48" s="22">
        <v>54000</v>
      </c>
      <c r="F48" s="22">
        <v>55000</v>
      </c>
      <c r="G48" s="22">
        <v>56000</v>
      </c>
    </row>
    <row r="49" spans="1:7" ht="15.75" x14ac:dyDescent="0.25">
      <c r="A49" s="17"/>
      <c r="B49" s="36"/>
      <c r="C49" s="21" t="s">
        <v>18</v>
      </c>
      <c r="D49" s="22">
        <v>60000</v>
      </c>
      <c r="E49" s="22">
        <v>181035</v>
      </c>
      <c r="F49" s="22">
        <v>180000</v>
      </c>
      <c r="G49" s="22">
        <v>210000</v>
      </c>
    </row>
    <row r="50" spans="1:7" ht="15.75" x14ac:dyDescent="0.25">
      <c r="A50" s="17"/>
      <c r="B50" s="36"/>
      <c r="C50" s="21" t="s">
        <v>19</v>
      </c>
      <c r="D50" s="22">
        <v>172600</v>
      </c>
      <c r="E50" s="22">
        <v>672600</v>
      </c>
      <c r="F50" s="22">
        <v>763747</v>
      </c>
      <c r="G50" s="22">
        <v>872600</v>
      </c>
    </row>
    <row r="51" spans="1:7" ht="15.75" x14ac:dyDescent="0.25">
      <c r="A51" s="17"/>
      <c r="B51" s="36"/>
      <c r="C51" s="21" t="s">
        <v>20</v>
      </c>
      <c r="D51" s="22"/>
      <c r="E51" s="22"/>
      <c r="F51" s="22"/>
      <c r="G51" s="22"/>
    </row>
    <row r="52" spans="1:7" ht="15.75" x14ac:dyDescent="0.25">
      <c r="A52" s="17"/>
      <c r="B52" s="36"/>
      <c r="C52" s="8" t="s">
        <v>21</v>
      </c>
      <c r="D52" s="10">
        <f>SUM(D47:D51)</f>
        <v>342600</v>
      </c>
      <c r="E52" s="10">
        <f>SUM(E47:E51)</f>
        <v>966635</v>
      </c>
      <c r="F52" s="10">
        <f>SUM(F47:F51)</f>
        <v>1057747</v>
      </c>
      <c r="G52" s="10">
        <f>SUM(G47:G51)</f>
        <v>1197600</v>
      </c>
    </row>
    <row r="53" spans="1:7" ht="15.75" x14ac:dyDescent="0.25">
      <c r="A53" s="16"/>
      <c r="B53" s="34"/>
      <c r="C53" s="16"/>
      <c r="D53" s="16"/>
      <c r="E53" s="16"/>
      <c r="F53" s="16"/>
      <c r="G53" s="16"/>
    </row>
    <row r="54" spans="1:7" ht="15.75" x14ac:dyDescent="0.25">
      <c r="A54" s="8" t="s">
        <v>0</v>
      </c>
      <c r="B54" s="9" t="s">
        <v>29</v>
      </c>
      <c r="C54" s="8" t="s">
        <v>22</v>
      </c>
      <c r="D54" s="640" t="s">
        <v>55</v>
      </c>
      <c r="E54" s="641"/>
      <c r="F54" s="641"/>
      <c r="G54" s="642"/>
    </row>
    <row r="55" spans="1:7" ht="15.75" x14ac:dyDescent="0.25">
      <c r="A55" s="16"/>
      <c r="B55" s="34"/>
      <c r="C55" s="16"/>
      <c r="D55" s="16"/>
      <c r="E55" s="16"/>
      <c r="F55" s="16"/>
      <c r="G55" s="16"/>
    </row>
    <row r="56" spans="1:7" ht="15.75" x14ac:dyDescent="0.25">
      <c r="A56" s="16"/>
      <c r="B56" s="34"/>
      <c r="C56" s="16"/>
      <c r="D56" s="16"/>
      <c r="E56" s="16"/>
      <c r="F56" s="16"/>
      <c r="G56" s="16"/>
    </row>
    <row r="57" spans="1:7" ht="15.75" x14ac:dyDescent="0.25">
      <c r="A57" s="17"/>
      <c r="B57" s="35"/>
      <c r="C57" s="19"/>
      <c r="D57" s="20" t="s">
        <v>1</v>
      </c>
      <c r="E57" s="643" t="s">
        <v>61</v>
      </c>
      <c r="F57" s="644"/>
      <c r="G57" s="645"/>
    </row>
    <row r="58" spans="1:7" ht="15.75" x14ac:dyDescent="0.25">
      <c r="A58" s="18"/>
      <c r="B58" s="35"/>
      <c r="C58" s="14" t="s">
        <v>15</v>
      </c>
      <c r="D58" s="20">
        <v>2019</v>
      </c>
      <c r="E58" s="20">
        <v>2020</v>
      </c>
      <c r="F58" s="20">
        <v>2021</v>
      </c>
      <c r="G58" s="20">
        <v>2022</v>
      </c>
    </row>
    <row r="59" spans="1:7" ht="15.75" x14ac:dyDescent="0.25">
      <c r="A59" s="17"/>
      <c r="B59" s="36"/>
      <c r="C59" s="21" t="s">
        <v>16</v>
      </c>
      <c r="D59" s="22">
        <v>252000</v>
      </c>
      <c r="E59" s="22">
        <v>252000</v>
      </c>
      <c r="F59" s="22">
        <v>252000</v>
      </c>
      <c r="G59" s="22">
        <v>252000</v>
      </c>
    </row>
    <row r="60" spans="1:7" ht="15.75" x14ac:dyDescent="0.25">
      <c r="A60" s="17"/>
      <c r="B60" s="36"/>
      <c r="C60" s="21" t="s">
        <v>17</v>
      </c>
      <c r="D60" s="22">
        <v>438000</v>
      </c>
      <c r="E60" s="22">
        <v>403000</v>
      </c>
      <c r="F60" s="22">
        <v>448000</v>
      </c>
      <c r="G60" s="22">
        <v>453000</v>
      </c>
    </row>
    <row r="61" spans="1:7" ht="15.75" x14ac:dyDescent="0.25">
      <c r="A61" s="17"/>
      <c r="B61" s="36"/>
      <c r="C61" s="21" t="s">
        <v>18</v>
      </c>
      <c r="D61" s="22">
        <v>1800000</v>
      </c>
      <c r="E61" s="22">
        <v>2200000</v>
      </c>
      <c r="F61" s="22">
        <v>1670591</v>
      </c>
      <c r="G61" s="22">
        <v>1673491</v>
      </c>
    </row>
    <row r="62" spans="1:7" ht="15.75" x14ac:dyDescent="0.25">
      <c r="A62" s="17"/>
      <c r="B62" s="36"/>
      <c r="C62" s="21" t="s">
        <v>19</v>
      </c>
      <c r="D62" s="22">
        <v>755800</v>
      </c>
      <c r="E62" s="22">
        <v>755800</v>
      </c>
      <c r="F62" s="22">
        <v>755800</v>
      </c>
      <c r="G62" s="22">
        <v>755800</v>
      </c>
    </row>
    <row r="63" spans="1:7" ht="15.75" x14ac:dyDescent="0.25">
      <c r="A63" s="17"/>
      <c r="B63" s="36"/>
      <c r="C63" s="21" t="s">
        <v>20</v>
      </c>
      <c r="D63" s="22"/>
      <c r="E63" s="22"/>
      <c r="F63" s="22"/>
      <c r="G63" s="22"/>
    </row>
    <row r="64" spans="1:7" ht="15.75" x14ac:dyDescent="0.25">
      <c r="A64" s="17"/>
      <c r="B64" s="36"/>
      <c r="C64" s="8" t="s">
        <v>21</v>
      </c>
      <c r="D64" s="10">
        <f>SUM(D59:D63)</f>
        <v>3245800</v>
      </c>
      <c r="E64" s="10">
        <f>SUM(E59:E63)</f>
        <v>3610800</v>
      </c>
      <c r="F64" s="10">
        <f>SUM(F59:F63)</f>
        <v>3126391</v>
      </c>
      <c r="G64" s="10">
        <f>SUM(G59:G63)</f>
        <v>3134291</v>
      </c>
    </row>
    <row r="67" spans="1:7" ht="15.75" x14ac:dyDescent="0.25">
      <c r="A67" s="8" t="s">
        <v>0</v>
      </c>
      <c r="B67" s="9" t="s">
        <v>30</v>
      </c>
      <c r="C67" s="8" t="s">
        <v>22</v>
      </c>
      <c r="D67" s="640" t="s">
        <v>56</v>
      </c>
      <c r="E67" s="641"/>
      <c r="F67" s="641"/>
      <c r="G67" s="642"/>
    </row>
    <row r="68" spans="1:7" ht="15.75" x14ac:dyDescent="0.25">
      <c r="A68" s="16"/>
      <c r="B68" s="34"/>
      <c r="C68" s="16"/>
      <c r="D68" s="16"/>
      <c r="E68" s="16"/>
      <c r="F68" s="16"/>
      <c r="G68" s="16"/>
    </row>
    <row r="69" spans="1:7" ht="15.75" x14ac:dyDescent="0.25">
      <c r="A69" s="16"/>
      <c r="B69" s="34"/>
      <c r="C69" s="16"/>
      <c r="D69" s="16"/>
      <c r="E69" s="16"/>
      <c r="F69" s="16"/>
      <c r="G69" s="16"/>
    </row>
    <row r="70" spans="1:7" ht="15.75" x14ac:dyDescent="0.25">
      <c r="A70" s="17"/>
      <c r="B70" s="35"/>
      <c r="C70" s="19"/>
      <c r="D70" s="20" t="s">
        <v>1</v>
      </c>
      <c r="E70" s="643" t="s">
        <v>61</v>
      </c>
      <c r="F70" s="644"/>
      <c r="G70" s="645"/>
    </row>
    <row r="71" spans="1:7" ht="15.75" x14ac:dyDescent="0.25">
      <c r="A71" s="18"/>
      <c r="B71" s="35"/>
      <c r="C71" s="14" t="s">
        <v>15</v>
      </c>
      <c r="D71" s="20">
        <v>2019</v>
      </c>
      <c r="E71" s="20">
        <v>2020</v>
      </c>
      <c r="F71" s="20">
        <v>2021</v>
      </c>
      <c r="G71" s="20">
        <v>2022</v>
      </c>
    </row>
    <row r="72" spans="1:7" ht="15.75" x14ac:dyDescent="0.25">
      <c r="A72" s="17"/>
      <c r="B72" s="36"/>
      <c r="C72" s="21" t="s">
        <v>16</v>
      </c>
      <c r="D72" s="22">
        <v>170600</v>
      </c>
      <c r="E72" s="22">
        <v>189100</v>
      </c>
      <c r="F72" s="22">
        <v>189100</v>
      </c>
      <c r="G72" s="22">
        <v>189100</v>
      </c>
    </row>
    <row r="73" spans="1:7" ht="15.75" x14ac:dyDescent="0.25">
      <c r="A73" s="17"/>
      <c r="B73" s="36"/>
      <c r="C73" s="21" t="s">
        <v>17</v>
      </c>
      <c r="D73" s="22">
        <v>685650</v>
      </c>
      <c r="E73" s="22">
        <v>945900</v>
      </c>
      <c r="F73" s="22">
        <v>1060900</v>
      </c>
      <c r="G73" s="22">
        <v>1070900</v>
      </c>
    </row>
    <row r="74" spans="1:7" ht="15.75" x14ac:dyDescent="0.25">
      <c r="A74" s="17"/>
      <c r="B74" s="36"/>
      <c r="C74" s="21" t="s">
        <v>18</v>
      </c>
      <c r="D74" s="22">
        <v>919000</v>
      </c>
      <c r="E74" s="22">
        <v>644761</v>
      </c>
      <c r="F74" s="22">
        <v>879000</v>
      </c>
      <c r="G74" s="22">
        <v>879000</v>
      </c>
    </row>
    <row r="75" spans="1:7" ht="15.75" x14ac:dyDescent="0.25">
      <c r="A75" s="17"/>
      <c r="B75" s="36"/>
      <c r="C75" s="21" t="s">
        <v>19</v>
      </c>
      <c r="D75" s="22">
        <v>1865682</v>
      </c>
      <c r="E75" s="22">
        <v>1895682</v>
      </c>
      <c r="F75" s="22">
        <v>1598628</v>
      </c>
      <c r="G75" s="22">
        <v>1898628</v>
      </c>
    </row>
    <row r="76" spans="1:7" ht="15.75" x14ac:dyDescent="0.25">
      <c r="A76" s="17"/>
      <c r="B76" s="36"/>
      <c r="C76" s="21" t="s">
        <v>20</v>
      </c>
      <c r="D76" s="22"/>
      <c r="E76" s="22"/>
      <c r="F76" s="22"/>
      <c r="G76" s="22"/>
    </row>
    <row r="77" spans="1:7" ht="15.75" x14ac:dyDescent="0.25">
      <c r="A77" s="17"/>
      <c r="B77" s="36"/>
      <c r="C77" s="8" t="s">
        <v>21</v>
      </c>
      <c r="D77" s="10">
        <f>SUM(D72:D76)</f>
        <v>3640932</v>
      </c>
      <c r="E77" s="10">
        <f>SUM(E72:E76)</f>
        <v>3675443</v>
      </c>
      <c r="F77" s="10">
        <f>SUM(F72:F76)</f>
        <v>3727628</v>
      </c>
      <c r="G77" s="10">
        <f>SUM(G72:G76)</f>
        <v>4037628</v>
      </c>
    </row>
    <row r="78" spans="1:7" ht="15.75" x14ac:dyDescent="0.25">
      <c r="A78" s="16"/>
      <c r="B78" s="34"/>
      <c r="C78" s="16"/>
      <c r="D78" s="16"/>
      <c r="E78" s="16"/>
      <c r="F78" s="16"/>
      <c r="G78" s="16"/>
    </row>
    <row r="79" spans="1:7" ht="15.75" x14ac:dyDescent="0.25">
      <c r="A79" s="8" t="s">
        <v>0</v>
      </c>
      <c r="B79" s="9" t="s">
        <v>31</v>
      </c>
      <c r="C79" s="8" t="s">
        <v>22</v>
      </c>
      <c r="D79" s="640" t="s">
        <v>57</v>
      </c>
      <c r="E79" s="641"/>
      <c r="F79" s="641"/>
      <c r="G79" s="642"/>
    </row>
    <row r="80" spans="1:7" ht="15.75" x14ac:dyDescent="0.25">
      <c r="A80" s="16"/>
      <c r="B80" s="34"/>
      <c r="C80" s="16"/>
      <c r="D80" s="16"/>
      <c r="E80" s="16"/>
      <c r="F80" s="16"/>
      <c r="G80" s="16"/>
    </row>
    <row r="81" spans="1:9" ht="15.75" x14ac:dyDescent="0.25">
      <c r="A81" s="16"/>
      <c r="B81" s="34"/>
      <c r="C81" s="16"/>
      <c r="D81" s="16"/>
      <c r="E81" s="16"/>
      <c r="F81" s="16"/>
      <c r="G81" s="16"/>
    </row>
    <row r="82" spans="1:9" ht="15.75" x14ac:dyDescent="0.25">
      <c r="A82" s="17"/>
      <c r="B82" s="35"/>
      <c r="C82" s="19"/>
      <c r="D82" s="20" t="s">
        <v>1</v>
      </c>
      <c r="E82" s="643" t="s">
        <v>61</v>
      </c>
      <c r="F82" s="644"/>
      <c r="G82" s="645"/>
    </row>
    <row r="83" spans="1:9" ht="15.75" x14ac:dyDescent="0.25">
      <c r="A83" s="18"/>
      <c r="B83" s="35"/>
      <c r="C83" s="14" t="s">
        <v>15</v>
      </c>
      <c r="D83" s="20">
        <v>2019</v>
      </c>
      <c r="E83" s="20">
        <v>2020</v>
      </c>
      <c r="F83" s="20">
        <v>2021</v>
      </c>
      <c r="G83" s="20">
        <v>2022</v>
      </c>
    </row>
    <row r="84" spans="1:9" ht="15.75" x14ac:dyDescent="0.25">
      <c r="A84" s="17"/>
      <c r="B84" s="36"/>
      <c r="C84" s="21" t="s">
        <v>16</v>
      </c>
      <c r="D84" s="22">
        <v>383300</v>
      </c>
      <c r="E84" s="22">
        <v>383300</v>
      </c>
      <c r="F84" s="22">
        <v>383300</v>
      </c>
      <c r="G84" s="22">
        <v>383300</v>
      </c>
      <c r="H84" s="40"/>
    </row>
    <row r="85" spans="1:9" ht="15.75" x14ac:dyDescent="0.25">
      <c r="A85" s="17"/>
      <c r="B85" s="36"/>
      <c r="C85" s="21" t="s">
        <v>17</v>
      </c>
      <c r="D85" s="22">
        <v>104700</v>
      </c>
      <c r="E85" s="22">
        <v>124700</v>
      </c>
      <c r="F85" s="22">
        <v>126700</v>
      </c>
      <c r="G85" s="22">
        <v>131700</v>
      </c>
      <c r="I85" s="40"/>
    </row>
    <row r="86" spans="1:9" ht="15.75" x14ac:dyDescent="0.25">
      <c r="A86" s="17"/>
      <c r="B86" s="36"/>
      <c r="C86" s="21" t="s">
        <v>18</v>
      </c>
      <c r="D86" s="22">
        <v>20000</v>
      </c>
      <c r="E86" s="22">
        <v>16000</v>
      </c>
      <c r="F86" s="22">
        <v>20000</v>
      </c>
      <c r="G86" s="22">
        <v>20000</v>
      </c>
    </row>
    <row r="87" spans="1:9" ht="15.75" x14ac:dyDescent="0.25">
      <c r="A87" s="17"/>
      <c r="B87" s="36"/>
      <c r="C87" s="21" t="s">
        <v>19</v>
      </c>
      <c r="D87" s="22">
        <v>0</v>
      </c>
      <c r="E87" s="22"/>
      <c r="F87" s="22"/>
      <c r="G87" s="22"/>
    </row>
    <row r="88" spans="1:9" ht="15.75" x14ac:dyDescent="0.25">
      <c r="A88" s="17"/>
      <c r="B88" s="36"/>
      <c r="C88" s="21" t="s">
        <v>20</v>
      </c>
      <c r="D88" s="22"/>
      <c r="E88" s="22"/>
      <c r="F88" s="22"/>
      <c r="G88" s="22"/>
    </row>
    <row r="89" spans="1:9" ht="15.75" x14ac:dyDescent="0.25">
      <c r="A89" s="17"/>
      <c r="B89" s="36"/>
      <c r="C89" s="8" t="s">
        <v>21</v>
      </c>
      <c r="D89" s="10">
        <f>SUM(D84:D88)</f>
        <v>508000</v>
      </c>
      <c r="E89" s="10">
        <f>SUM(E84:E88)</f>
        <v>524000</v>
      </c>
      <c r="F89" s="10">
        <f>SUM(F84:F88)</f>
        <v>530000</v>
      </c>
      <c r="G89" s="10">
        <f>SUM(G84:G88)</f>
        <v>535000</v>
      </c>
    </row>
    <row r="90" spans="1:9" ht="15.75" x14ac:dyDescent="0.25">
      <c r="A90" s="8" t="s">
        <v>0</v>
      </c>
      <c r="B90" s="9" t="s">
        <v>32</v>
      </c>
      <c r="C90" s="8" t="s">
        <v>22</v>
      </c>
      <c r="D90" s="640" t="s">
        <v>58</v>
      </c>
      <c r="E90" s="641"/>
      <c r="F90" s="641"/>
      <c r="G90" s="642"/>
    </row>
    <row r="91" spans="1:9" ht="15.75" x14ac:dyDescent="0.25">
      <c r="A91" s="16"/>
      <c r="B91" s="34"/>
      <c r="C91" s="16"/>
      <c r="D91" s="16"/>
      <c r="E91" s="16"/>
      <c r="F91" s="16"/>
      <c r="G91" s="16"/>
    </row>
    <row r="92" spans="1:9" ht="15.75" x14ac:dyDescent="0.25">
      <c r="A92" s="16"/>
      <c r="B92" s="34"/>
      <c r="C92" s="16"/>
      <c r="D92" s="16"/>
      <c r="E92" s="16"/>
      <c r="F92" s="16"/>
      <c r="G92" s="16"/>
    </row>
    <row r="93" spans="1:9" ht="15.75" x14ac:dyDescent="0.25">
      <c r="A93" s="17"/>
      <c r="B93" s="35"/>
      <c r="C93" s="19"/>
      <c r="D93" s="20" t="s">
        <v>1</v>
      </c>
      <c r="E93" s="643" t="s">
        <v>61</v>
      </c>
      <c r="F93" s="644"/>
      <c r="G93" s="645"/>
    </row>
    <row r="94" spans="1:9" ht="15.75" x14ac:dyDescent="0.25">
      <c r="A94" s="18"/>
      <c r="B94" s="35"/>
      <c r="C94" s="14" t="s">
        <v>15</v>
      </c>
      <c r="D94" s="20">
        <v>2019</v>
      </c>
      <c r="E94" s="20">
        <v>2020</v>
      </c>
      <c r="F94" s="20">
        <v>2021</v>
      </c>
      <c r="G94" s="20">
        <v>2022</v>
      </c>
    </row>
    <row r="95" spans="1:9" ht="15.75" x14ac:dyDescent="0.25">
      <c r="A95" s="17"/>
      <c r="B95" s="36"/>
      <c r="C95" s="21" t="s">
        <v>16</v>
      </c>
      <c r="D95" s="22"/>
      <c r="E95" s="22"/>
      <c r="F95" s="22"/>
      <c r="G95" s="22"/>
    </row>
    <row r="96" spans="1:9" ht="15.75" x14ac:dyDescent="0.25">
      <c r="A96" s="17"/>
      <c r="B96" s="36"/>
      <c r="C96" s="21" t="s">
        <v>17</v>
      </c>
      <c r="D96" s="22">
        <v>30000</v>
      </c>
      <c r="E96" s="22">
        <v>27000</v>
      </c>
      <c r="F96" s="22">
        <v>31000</v>
      </c>
      <c r="G96" s="22">
        <v>31500</v>
      </c>
    </row>
    <row r="97" spans="1:7" ht="15.75" x14ac:dyDescent="0.25">
      <c r="A97" s="17"/>
      <c r="B97" s="36"/>
      <c r="C97" s="21" t="s">
        <v>18</v>
      </c>
      <c r="D97" s="22"/>
      <c r="E97" s="22"/>
      <c r="F97" s="22"/>
      <c r="G97" s="22"/>
    </row>
    <row r="98" spans="1:7" ht="15.75" x14ac:dyDescent="0.25">
      <c r="A98" s="17"/>
      <c r="B98" s="36"/>
      <c r="C98" s="21" t="s">
        <v>19</v>
      </c>
      <c r="D98" s="22"/>
      <c r="E98" s="22"/>
      <c r="F98" s="22"/>
      <c r="G98" s="22"/>
    </row>
    <row r="99" spans="1:7" ht="15.75" x14ac:dyDescent="0.25">
      <c r="A99" s="17"/>
      <c r="B99" s="36"/>
      <c r="C99" s="21" t="s">
        <v>20</v>
      </c>
      <c r="D99" s="22"/>
      <c r="E99" s="22"/>
      <c r="F99" s="22"/>
      <c r="G99" s="22"/>
    </row>
    <row r="100" spans="1:7" ht="15.75" x14ac:dyDescent="0.25">
      <c r="A100" s="17"/>
      <c r="B100" s="36"/>
      <c r="C100" s="8" t="s">
        <v>21</v>
      </c>
      <c r="D100" s="10">
        <f>SUM(D95:D99)</f>
        <v>30000</v>
      </c>
      <c r="E100" s="10">
        <f>SUM(E95:E99)</f>
        <v>27000</v>
      </c>
      <c r="F100" s="10">
        <f>SUM(F95:F99)</f>
        <v>31000</v>
      </c>
      <c r="G100" s="10">
        <f>SUM(G95:G99)</f>
        <v>31500</v>
      </c>
    </row>
    <row r="101" spans="1:7" ht="15.75" x14ac:dyDescent="0.25">
      <c r="A101" s="16"/>
      <c r="B101" s="34"/>
      <c r="C101" s="16"/>
      <c r="D101" s="16"/>
      <c r="E101" s="16"/>
      <c r="F101" s="16"/>
      <c r="G101" s="16"/>
    </row>
    <row r="102" spans="1:7" ht="16.5" thickBot="1" x14ac:dyDescent="0.3">
      <c r="A102" s="17"/>
      <c r="B102" s="36"/>
      <c r="C102" s="18"/>
      <c r="D102" s="43"/>
      <c r="E102" s="43"/>
      <c r="F102" s="43"/>
      <c r="G102" s="43"/>
    </row>
    <row r="103" spans="1:7" x14ac:dyDescent="0.25">
      <c r="A103" s="635" t="s">
        <v>3</v>
      </c>
      <c r="B103" s="37" t="s">
        <v>4</v>
      </c>
      <c r="C103" s="25" t="s">
        <v>60</v>
      </c>
      <c r="E103" s="635" t="s">
        <v>7</v>
      </c>
      <c r="F103" s="24" t="s">
        <v>4</v>
      </c>
      <c r="G103" s="25" t="s">
        <v>62</v>
      </c>
    </row>
    <row r="104" spans="1:7" x14ac:dyDescent="0.25">
      <c r="A104" s="636"/>
      <c r="B104" s="38" t="s">
        <v>5</v>
      </c>
      <c r="C104" s="27"/>
      <c r="E104" s="636"/>
      <c r="F104" s="26" t="s">
        <v>5</v>
      </c>
      <c r="G104" s="27"/>
    </row>
    <row r="105" spans="1:7" ht="16.5" thickBot="1" x14ac:dyDescent="0.3">
      <c r="A105" s="637"/>
      <c r="B105" s="39" t="s">
        <v>6</v>
      </c>
      <c r="C105" s="46" t="s">
        <v>721</v>
      </c>
      <c r="E105" s="637"/>
      <c r="F105" s="28" t="s">
        <v>6</v>
      </c>
      <c r="G105" s="46" t="s">
        <v>721</v>
      </c>
    </row>
    <row r="109" spans="1:7" x14ac:dyDescent="0.25">
      <c r="D109" s="40"/>
      <c r="E109" s="40"/>
      <c r="F109" s="40"/>
      <c r="G109" s="40"/>
    </row>
    <row r="110" spans="1:7" x14ac:dyDescent="0.25">
      <c r="D110" s="40"/>
      <c r="E110" s="40"/>
      <c r="F110" s="40"/>
      <c r="G110" s="40"/>
    </row>
    <row r="111" spans="1:7" x14ac:dyDescent="0.25">
      <c r="D111" s="40"/>
      <c r="E111" s="40"/>
      <c r="F111" s="40"/>
      <c r="G111" s="40"/>
    </row>
    <row r="112" spans="1:7" x14ac:dyDescent="0.25">
      <c r="D112" s="40"/>
      <c r="E112" s="40"/>
      <c r="F112" s="40"/>
      <c r="G112" s="40"/>
    </row>
    <row r="113" spans="4:7" x14ac:dyDescent="0.25">
      <c r="D113" s="40"/>
      <c r="E113" s="40"/>
      <c r="F113" s="40"/>
      <c r="G113" s="40"/>
    </row>
    <row r="114" spans="4:7" x14ac:dyDescent="0.25">
      <c r="D114" s="40"/>
    </row>
  </sheetData>
  <mergeCells count="19">
    <mergeCell ref="A103:A105"/>
    <mergeCell ref="E103:E105"/>
    <mergeCell ref="E70:G70"/>
    <mergeCell ref="D79:G79"/>
    <mergeCell ref="E82:G82"/>
    <mergeCell ref="D90:G90"/>
    <mergeCell ref="E93:G93"/>
    <mergeCell ref="D67:G67"/>
    <mergeCell ref="D4:G4"/>
    <mergeCell ref="E7:G7"/>
    <mergeCell ref="J14:K14"/>
    <mergeCell ref="D17:G17"/>
    <mergeCell ref="E20:G20"/>
    <mergeCell ref="D29:G29"/>
    <mergeCell ref="E32:G32"/>
    <mergeCell ref="D42:G42"/>
    <mergeCell ref="E45:G45"/>
    <mergeCell ref="D54:G54"/>
    <mergeCell ref="E57:G5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51"/>
  <sheetViews>
    <sheetView topLeftCell="A278" zoomScale="184" zoomScaleNormal="184" workbookViewId="0">
      <selection activeCell="H349" sqref="H349"/>
    </sheetView>
  </sheetViews>
  <sheetFormatPr defaultRowHeight="15" x14ac:dyDescent="0.25"/>
  <cols>
    <col min="2" max="2" width="29.140625" customWidth="1"/>
    <col min="3" max="5" width="11.7109375" customWidth="1"/>
    <col min="6" max="6" width="12.5703125" customWidth="1"/>
    <col min="7" max="7" width="12.5703125" style="49" customWidth="1"/>
    <col min="8" max="8" width="11.85546875" customWidth="1"/>
    <col min="9" max="9" width="10.85546875" customWidth="1"/>
  </cols>
  <sheetData>
    <row r="1" spans="1:8" x14ac:dyDescent="0.25">
      <c r="A1" s="650" t="s">
        <v>183</v>
      </c>
      <c r="B1" s="650"/>
      <c r="C1" s="650"/>
      <c r="D1" s="650"/>
      <c r="E1" s="650"/>
      <c r="F1" s="650"/>
      <c r="G1" s="382"/>
      <c r="H1" s="382"/>
    </row>
    <row r="2" spans="1:8" x14ac:dyDescent="0.25">
      <c r="B2" s="654" t="s">
        <v>63</v>
      </c>
      <c r="C2" s="654"/>
      <c r="D2" s="654"/>
      <c r="E2" s="654"/>
      <c r="F2" s="654"/>
      <c r="G2" s="48"/>
    </row>
    <row r="3" spans="1:8" ht="15.75" thickBot="1" x14ac:dyDescent="0.3"/>
    <row r="4" spans="1:8" ht="15.75" thickBot="1" x14ac:dyDescent="0.3">
      <c r="B4" s="50" t="s">
        <v>64</v>
      </c>
      <c r="C4" s="655" t="s">
        <v>52</v>
      </c>
      <c r="D4" s="655"/>
      <c r="E4" s="655"/>
      <c r="F4" s="655"/>
      <c r="G4" s="51"/>
    </row>
    <row r="5" spans="1:8" ht="15.75" thickBot="1" x14ac:dyDescent="0.3">
      <c r="B5" s="50" t="s">
        <v>0</v>
      </c>
      <c r="C5" s="656" t="s">
        <v>33</v>
      </c>
      <c r="D5" s="657"/>
      <c r="E5" s="657"/>
      <c r="F5" s="658"/>
      <c r="G5" s="52"/>
    </row>
    <row r="6" spans="1:8" ht="15.75" thickBot="1" x14ac:dyDescent="0.3">
      <c r="B6" s="50" t="s">
        <v>65</v>
      </c>
      <c r="C6" s="617" t="s">
        <v>66</v>
      </c>
      <c r="D6" s="618"/>
      <c r="E6" s="618"/>
      <c r="F6" s="619"/>
      <c r="G6" s="53"/>
    </row>
    <row r="7" spans="1:8" ht="15.75" thickBot="1" x14ac:dyDescent="0.3">
      <c r="B7" s="651" t="s">
        <v>2</v>
      </c>
      <c r="C7" s="652"/>
      <c r="D7" s="652"/>
      <c r="E7" s="652"/>
      <c r="F7" s="653"/>
      <c r="G7" s="54"/>
    </row>
    <row r="8" spans="1:8" ht="15.75" thickBot="1" x14ac:dyDescent="0.3">
      <c r="B8" s="662" t="s">
        <v>67</v>
      </c>
      <c r="C8" s="663"/>
      <c r="D8" s="663"/>
      <c r="E8" s="663"/>
      <c r="F8" s="664"/>
      <c r="G8" s="55"/>
    </row>
    <row r="9" spans="1:8" ht="15.75" thickBot="1" x14ac:dyDescent="0.3">
      <c r="B9" s="662"/>
      <c r="C9" s="663"/>
      <c r="D9" s="663"/>
      <c r="E9" s="663"/>
      <c r="F9" s="664"/>
      <c r="G9" s="55"/>
    </row>
    <row r="10" spans="1:8" ht="15.75" thickBot="1" x14ac:dyDescent="0.3">
      <c r="B10" s="662"/>
      <c r="C10" s="663"/>
      <c r="D10" s="663"/>
      <c r="E10" s="663"/>
      <c r="F10" s="664"/>
      <c r="G10" s="55"/>
    </row>
    <row r="11" spans="1:8" ht="31.5" customHeight="1" thickBot="1" x14ac:dyDescent="0.3">
      <c r="B11" s="56" t="s">
        <v>68</v>
      </c>
      <c r="C11" s="665" t="s">
        <v>69</v>
      </c>
      <c r="D11" s="666"/>
      <c r="E11" s="666"/>
      <c r="F11" s="667"/>
      <c r="G11" s="51"/>
    </row>
    <row r="12" spans="1:8" x14ac:dyDescent="0.25">
      <c r="B12" s="668" t="s">
        <v>70</v>
      </c>
      <c r="C12" s="57">
        <v>2019</v>
      </c>
      <c r="D12" s="57">
        <v>2020</v>
      </c>
      <c r="E12" s="57">
        <v>2021</v>
      </c>
      <c r="F12" s="57">
        <v>2022</v>
      </c>
      <c r="G12" s="58"/>
    </row>
    <row r="13" spans="1:8" ht="15.75" thickBot="1" x14ac:dyDescent="0.3">
      <c r="B13" s="669"/>
      <c r="C13" s="59" t="s">
        <v>1</v>
      </c>
      <c r="D13" s="59" t="s">
        <v>71</v>
      </c>
      <c r="E13" s="59" t="s">
        <v>71</v>
      </c>
      <c r="F13" s="59" t="s">
        <v>71</v>
      </c>
      <c r="G13" s="58"/>
    </row>
    <row r="14" spans="1:8" ht="15.75" thickBot="1" x14ac:dyDescent="0.3">
      <c r="B14" s="60" t="s">
        <v>72</v>
      </c>
      <c r="C14" s="61">
        <v>26</v>
      </c>
      <c r="D14" s="120">
        <v>27</v>
      </c>
      <c r="E14" s="120">
        <v>28</v>
      </c>
      <c r="F14" s="120">
        <v>29</v>
      </c>
      <c r="G14" s="63"/>
    </row>
    <row r="15" spans="1:8" ht="34.5" thickBot="1" x14ac:dyDescent="0.3">
      <c r="B15" s="64" t="s">
        <v>73</v>
      </c>
      <c r="C15" s="61">
        <v>31</v>
      </c>
      <c r="D15" s="120">
        <v>36</v>
      </c>
      <c r="E15" s="120">
        <v>38</v>
      </c>
      <c r="F15" s="120">
        <v>40</v>
      </c>
      <c r="G15" s="63"/>
    </row>
    <row r="16" spans="1:8" ht="23.25" thickBot="1" x14ac:dyDescent="0.3">
      <c r="B16" s="64" t="s">
        <v>74</v>
      </c>
      <c r="C16" s="62">
        <v>0.41499999999999998</v>
      </c>
      <c r="D16" s="62">
        <v>0.5</v>
      </c>
      <c r="E16" s="62">
        <v>0.55000000000000004</v>
      </c>
      <c r="F16" s="62">
        <v>0.6</v>
      </c>
      <c r="G16" s="63"/>
    </row>
    <row r="17" spans="2:8" ht="23.25" thickBot="1" x14ac:dyDescent="0.3">
      <c r="B17" s="64" t="s">
        <v>75</v>
      </c>
      <c r="C17" s="62">
        <v>0.62</v>
      </c>
      <c r="D17" s="62">
        <v>0.65</v>
      </c>
      <c r="E17" s="62">
        <v>0.65</v>
      </c>
      <c r="F17" s="62">
        <v>0.65</v>
      </c>
      <c r="G17" s="63"/>
    </row>
    <row r="18" spans="2:8" ht="23.25" thickBot="1" x14ac:dyDescent="0.3">
      <c r="B18" s="64" t="s">
        <v>76</v>
      </c>
      <c r="C18" s="62">
        <v>0.38</v>
      </c>
      <c r="D18" s="62">
        <v>0.35</v>
      </c>
      <c r="E18" s="62">
        <v>0.35</v>
      </c>
      <c r="F18" s="62">
        <v>0.35</v>
      </c>
      <c r="G18" s="63"/>
    </row>
    <row r="19" spans="2:8" ht="45.75" thickBot="1" x14ac:dyDescent="0.3">
      <c r="B19" s="64" t="s">
        <v>77</v>
      </c>
      <c r="C19" s="62">
        <v>0.7</v>
      </c>
      <c r="D19" s="62">
        <v>0.75</v>
      </c>
      <c r="E19" s="62">
        <v>0.8</v>
      </c>
      <c r="F19" s="62">
        <v>0.83</v>
      </c>
      <c r="G19" s="65"/>
    </row>
    <row r="20" spans="2:8" ht="34.5" thickBot="1" x14ac:dyDescent="0.3">
      <c r="B20" s="64" t="s">
        <v>78</v>
      </c>
      <c r="C20" s="62">
        <v>0.7</v>
      </c>
      <c r="D20" s="62">
        <v>0.75</v>
      </c>
      <c r="E20" s="62">
        <v>0.8</v>
      </c>
      <c r="F20" s="62">
        <v>0.85</v>
      </c>
      <c r="G20" s="63"/>
      <c r="H20" s="47"/>
    </row>
    <row r="21" spans="2:8" ht="37.5" customHeight="1" thickBot="1" x14ac:dyDescent="0.3">
      <c r="B21" s="66" t="s">
        <v>79</v>
      </c>
      <c r="C21" s="670" t="s">
        <v>80</v>
      </c>
      <c r="D21" s="671"/>
      <c r="E21" s="671"/>
      <c r="F21" s="672"/>
      <c r="G21" s="55"/>
    </row>
    <row r="22" spans="2:8" ht="15.75" thickBot="1" x14ac:dyDescent="0.3">
      <c r="B22" s="673" t="s">
        <v>81</v>
      </c>
      <c r="C22" s="674"/>
      <c r="D22" s="674"/>
      <c r="E22" s="674"/>
      <c r="F22" s="675"/>
      <c r="G22" s="58"/>
    </row>
    <row r="23" spans="2:8" ht="15.75" thickBot="1" x14ac:dyDescent="0.3">
      <c r="B23" s="60" t="s">
        <v>82</v>
      </c>
      <c r="C23" s="62">
        <v>0.4</v>
      </c>
      <c r="D23" s="62">
        <v>0.39</v>
      </c>
      <c r="E23" s="62">
        <v>0.38</v>
      </c>
      <c r="F23" s="62">
        <v>0.37</v>
      </c>
      <c r="G23" s="63"/>
    </row>
    <row r="24" spans="2:8" ht="15.75" thickBot="1" x14ac:dyDescent="0.3">
      <c r="B24" s="60" t="s">
        <v>83</v>
      </c>
      <c r="C24" s="62">
        <v>0.6</v>
      </c>
      <c r="D24" s="62">
        <v>0.61</v>
      </c>
      <c r="E24" s="62">
        <v>0.62</v>
      </c>
      <c r="F24" s="62">
        <v>0.63</v>
      </c>
      <c r="G24" s="63"/>
    </row>
    <row r="25" spans="2:8" ht="15.75" thickBot="1" x14ac:dyDescent="0.3">
      <c r="B25" s="60" t="s">
        <v>84</v>
      </c>
      <c r="C25" s="62">
        <v>0.56999999999999995</v>
      </c>
      <c r="D25" s="62">
        <v>0.5</v>
      </c>
      <c r="E25" s="62">
        <v>0.5</v>
      </c>
      <c r="F25" s="62">
        <v>0.5</v>
      </c>
      <c r="G25" s="63"/>
    </row>
    <row r="26" spans="2:8" ht="15.75" thickBot="1" x14ac:dyDescent="0.3">
      <c r="B26" s="60" t="s">
        <v>85</v>
      </c>
      <c r="C26" s="62">
        <v>0.48</v>
      </c>
      <c r="D26" s="62">
        <v>0.5</v>
      </c>
      <c r="E26" s="62">
        <v>0.5</v>
      </c>
      <c r="F26" s="62">
        <v>0.5</v>
      </c>
      <c r="G26" s="63"/>
    </row>
    <row r="27" spans="2:8" ht="23.25" thickBot="1" x14ac:dyDescent="0.3">
      <c r="B27" s="60" t="s">
        <v>86</v>
      </c>
      <c r="C27" s="67">
        <v>0</v>
      </c>
      <c r="D27" s="67">
        <v>0</v>
      </c>
      <c r="E27" s="67">
        <v>0</v>
      </c>
      <c r="F27" s="67">
        <v>0</v>
      </c>
      <c r="G27" s="68"/>
    </row>
    <row r="28" spans="2:8" ht="45.75" thickBot="1" x14ac:dyDescent="0.3">
      <c r="B28" s="64" t="s">
        <v>77</v>
      </c>
      <c r="C28" s="62">
        <v>0.7</v>
      </c>
      <c r="D28" s="62">
        <v>0.75</v>
      </c>
      <c r="E28" s="62">
        <v>0.8</v>
      </c>
      <c r="F28" s="62">
        <v>0.83</v>
      </c>
      <c r="G28" s="68"/>
    </row>
    <row r="29" spans="2:8" ht="23.25" thickBot="1" x14ac:dyDescent="0.3">
      <c r="B29" s="60" t="s">
        <v>87</v>
      </c>
      <c r="C29" s="67">
        <v>7</v>
      </c>
      <c r="D29" s="67">
        <v>8</v>
      </c>
      <c r="E29" s="67">
        <v>8</v>
      </c>
      <c r="F29" s="67">
        <v>8</v>
      </c>
      <c r="G29" s="68"/>
    </row>
    <row r="30" spans="2:8" ht="34.5" thickBot="1" x14ac:dyDescent="0.3">
      <c r="B30" s="132" t="s">
        <v>523</v>
      </c>
      <c r="C30" s="381">
        <v>0</v>
      </c>
      <c r="D30" s="381">
        <v>1</v>
      </c>
      <c r="E30" s="381">
        <v>1</v>
      </c>
      <c r="F30" s="381">
        <v>1</v>
      </c>
      <c r="G30" s="69"/>
    </row>
    <row r="31" spans="2:8" ht="15.75" thickBot="1" x14ac:dyDescent="0.3">
      <c r="B31" s="676" t="s">
        <v>88</v>
      </c>
      <c r="C31" s="677"/>
      <c r="D31" s="677"/>
      <c r="E31" s="677"/>
      <c r="F31" s="678"/>
      <c r="G31" s="70"/>
    </row>
    <row r="32" spans="2:8" ht="15.75" thickBot="1" x14ac:dyDescent="0.3">
      <c r="B32" s="679" t="s">
        <v>89</v>
      </c>
      <c r="C32" s="680"/>
      <c r="D32" s="680"/>
      <c r="E32" s="680"/>
      <c r="F32" s="681"/>
      <c r="G32" s="71"/>
    </row>
    <row r="33" spans="2:7" ht="15.75" thickBot="1" x14ac:dyDescent="0.3">
      <c r="B33" s="72" t="s">
        <v>90</v>
      </c>
      <c r="C33" s="682" t="s">
        <v>91</v>
      </c>
      <c r="D33" s="682"/>
      <c r="E33" s="682"/>
      <c r="F33" s="73" t="s">
        <v>92</v>
      </c>
      <c r="G33" s="74"/>
    </row>
    <row r="34" spans="2:7" ht="15.75" thickBot="1" x14ac:dyDescent="0.3">
      <c r="B34" s="64" t="s">
        <v>93</v>
      </c>
      <c r="C34" s="683" t="s">
        <v>94</v>
      </c>
      <c r="D34" s="684"/>
      <c r="E34" s="684"/>
      <c r="F34" s="685"/>
      <c r="G34" s="75"/>
    </row>
    <row r="35" spans="2:7" ht="15.75" thickBot="1" x14ac:dyDescent="0.3">
      <c r="B35" s="64" t="s">
        <v>95</v>
      </c>
      <c r="C35" s="686" t="s">
        <v>96</v>
      </c>
      <c r="D35" s="687"/>
      <c r="E35" s="687"/>
      <c r="F35" s="688"/>
      <c r="G35" s="74"/>
    </row>
    <row r="36" spans="2:7" x14ac:dyDescent="0.25">
      <c r="B36" s="668"/>
      <c r="C36" s="76">
        <v>2019</v>
      </c>
      <c r="D36" s="76">
        <v>2020</v>
      </c>
      <c r="E36" s="76">
        <v>2021</v>
      </c>
      <c r="F36" s="76">
        <v>2022</v>
      </c>
      <c r="G36" s="77"/>
    </row>
    <row r="37" spans="2:7" ht="15.75" thickBot="1" x14ac:dyDescent="0.3">
      <c r="B37" s="669"/>
      <c r="C37" s="78" t="s">
        <v>1</v>
      </c>
      <c r="D37" s="78" t="s">
        <v>71</v>
      </c>
      <c r="E37" s="78" t="s">
        <v>71</v>
      </c>
      <c r="F37" s="78" t="s">
        <v>71</v>
      </c>
      <c r="G37" s="77"/>
    </row>
    <row r="38" spans="2:7" ht="15.75" thickBot="1" x14ac:dyDescent="0.3">
      <c r="B38" s="64" t="s">
        <v>97</v>
      </c>
      <c r="C38" s="79">
        <v>163</v>
      </c>
      <c r="D38" s="79">
        <v>163</v>
      </c>
      <c r="E38" s="79">
        <v>163</v>
      </c>
      <c r="F38" s="79">
        <v>163</v>
      </c>
      <c r="G38" s="80"/>
    </row>
    <row r="39" spans="2:7" ht="15.75" thickBot="1" x14ac:dyDescent="0.3">
      <c r="B39" s="64" t="s">
        <v>98</v>
      </c>
      <c r="C39" s="79">
        <f>C68</f>
        <v>312720</v>
      </c>
      <c r="D39" s="79">
        <f t="shared" ref="D39:F39" si="0">D68</f>
        <v>312720</v>
      </c>
      <c r="E39" s="79">
        <f t="shared" si="0"/>
        <v>312720</v>
      </c>
      <c r="F39" s="79">
        <f t="shared" si="0"/>
        <v>312720</v>
      </c>
      <c r="G39" s="80"/>
    </row>
    <row r="40" spans="2:7" ht="15.75" thickBot="1" x14ac:dyDescent="0.3">
      <c r="B40" s="64" t="s">
        <v>99</v>
      </c>
      <c r="C40" s="79">
        <f>C39/C38</f>
        <v>1918.5276073619632</v>
      </c>
      <c r="D40" s="79">
        <f t="shared" ref="D40:F40" si="1">D39/D38</f>
        <v>1918.5276073619632</v>
      </c>
      <c r="E40" s="79">
        <f t="shared" si="1"/>
        <v>1918.5276073619632</v>
      </c>
      <c r="F40" s="79">
        <f t="shared" si="1"/>
        <v>1918.5276073619632</v>
      </c>
      <c r="G40" s="80"/>
    </row>
    <row r="41" spans="2:7" ht="15.75" thickBot="1" x14ac:dyDescent="0.3">
      <c r="B41" s="64" t="s">
        <v>100</v>
      </c>
      <c r="C41" s="504" t="s">
        <v>101</v>
      </c>
      <c r="D41" s="81">
        <f>D38/C38-1</f>
        <v>0</v>
      </c>
      <c r="E41" s="81">
        <f t="shared" ref="E41:F43" si="2">E38/D38-1</f>
        <v>0</v>
      </c>
      <c r="F41" s="81">
        <f t="shared" si="2"/>
        <v>0</v>
      </c>
      <c r="G41" s="82"/>
    </row>
    <row r="42" spans="2:7" ht="15.75" thickBot="1" x14ac:dyDescent="0.3">
      <c r="B42" s="64" t="s">
        <v>102</v>
      </c>
      <c r="C42" s="504" t="s">
        <v>101</v>
      </c>
      <c r="D42" s="81">
        <f>D39/C39-1</f>
        <v>0</v>
      </c>
      <c r="E42" s="81">
        <f t="shared" si="2"/>
        <v>0</v>
      </c>
      <c r="F42" s="81">
        <f t="shared" si="2"/>
        <v>0</v>
      </c>
      <c r="G42" s="82"/>
    </row>
    <row r="43" spans="2:7" ht="15.75" thickBot="1" x14ac:dyDescent="0.3">
      <c r="B43" s="64" t="s">
        <v>103</v>
      </c>
      <c r="C43" s="504" t="s">
        <v>101</v>
      </c>
      <c r="D43" s="81">
        <f>D40/C40-1</f>
        <v>0</v>
      </c>
      <c r="E43" s="81">
        <f t="shared" si="2"/>
        <v>0</v>
      </c>
      <c r="F43" s="81">
        <f t="shared" si="2"/>
        <v>0</v>
      </c>
      <c r="G43" s="82"/>
    </row>
    <row r="44" spans="2:7" ht="15.75" thickBot="1" x14ac:dyDescent="0.3">
      <c r="B44" s="659" t="s">
        <v>104</v>
      </c>
      <c r="C44" s="660"/>
      <c r="D44" s="660"/>
      <c r="E44" s="660"/>
      <c r="F44" s="661"/>
      <c r="G44" s="77"/>
    </row>
    <row r="45" spans="2:7" x14ac:dyDescent="0.25">
      <c r="B45" s="668"/>
      <c r="C45" s="76">
        <v>2019</v>
      </c>
      <c r="D45" s="76">
        <v>2020</v>
      </c>
      <c r="E45" s="76">
        <v>2021</v>
      </c>
      <c r="F45" s="76">
        <v>2022</v>
      </c>
      <c r="G45" s="77"/>
    </row>
    <row r="46" spans="2:7" ht="15.75" thickBot="1" x14ac:dyDescent="0.3">
      <c r="B46" s="669"/>
      <c r="C46" s="78" t="s">
        <v>1</v>
      </c>
      <c r="D46" s="78" t="s">
        <v>71</v>
      </c>
      <c r="E46" s="78" t="s">
        <v>71</v>
      </c>
      <c r="F46" s="78" t="s">
        <v>71</v>
      </c>
      <c r="G46" s="77"/>
    </row>
    <row r="47" spans="2:7" ht="15.75" thickBot="1" x14ac:dyDescent="0.3">
      <c r="B47" s="83" t="s">
        <v>105</v>
      </c>
      <c r="C47" s="61">
        <f>C48+C49</f>
        <v>260100</v>
      </c>
      <c r="D47" s="61">
        <f t="shared" ref="D47:F47" si="3">D48+D49</f>
        <v>260100</v>
      </c>
      <c r="E47" s="61">
        <f t="shared" si="3"/>
        <v>260100</v>
      </c>
      <c r="F47" s="61">
        <f t="shared" si="3"/>
        <v>260100</v>
      </c>
      <c r="G47" s="65"/>
    </row>
    <row r="48" spans="2:7" ht="15.75" thickBot="1" x14ac:dyDescent="0.3">
      <c r="B48" s="84" t="s">
        <v>106</v>
      </c>
      <c r="C48" s="85">
        <v>260100</v>
      </c>
      <c r="D48" s="85">
        <v>260100</v>
      </c>
      <c r="E48" s="85">
        <v>260100</v>
      </c>
      <c r="F48" s="85">
        <v>260100</v>
      </c>
      <c r="G48" s="86"/>
    </row>
    <row r="49" spans="2:7" ht="15.75" thickBot="1" x14ac:dyDescent="0.3">
      <c r="B49" s="84" t="s">
        <v>107</v>
      </c>
      <c r="C49" s="85"/>
      <c r="D49" s="87"/>
      <c r="E49" s="87"/>
      <c r="F49" s="87"/>
      <c r="G49" s="88"/>
    </row>
    <row r="50" spans="2:7" ht="24.75" thickBot="1" x14ac:dyDescent="0.3">
      <c r="B50" s="83" t="s">
        <v>108</v>
      </c>
      <c r="C50" s="61">
        <f>C51+C52</f>
        <v>51900</v>
      </c>
      <c r="D50" s="61">
        <f t="shared" ref="D50:F50" si="4">D51+D52</f>
        <v>51900</v>
      </c>
      <c r="E50" s="61">
        <f t="shared" si="4"/>
        <v>51900</v>
      </c>
      <c r="F50" s="61">
        <f t="shared" si="4"/>
        <v>51900</v>
      </c>
      <c r="G50" s="65"/>
    </row>
    <row r="51" spans="2:7" ht="15.75" thickBot="1" x14ac:dyDescent="0.3">
      <c r="B51" s="84" t="s">
        <v>106</v>
      </c>
      <c r="C51" s="85">
        <v>51900</v>
      </c>
      <c r="D51" s="85">
        <v>51900</v>
      </c>
      <c r="E51" s="85">
        <v>51900</v>
      </c>
      <c r="F51" s="85">
        <v>51900</v>
      </c>
      <c r="G51" s="65"/>
    </row>
    <row r="52" spans="2:7" ht="15.75" thickBot="1" x14ac:dyDescent="0.3">
      <c r="B52" s="84" t="s">
        <v>107</v>
      </c>
      <c r="C52" s="85"/>
      <c r="D52" s="61"/>
      <c r="E52" s="61"/>
      <c r="F52" s="61"/>
      <c r="G52" s="65"/>
    </row>
    <row r="53" spans="2:7" ht="15.75" thickBot="1" x14ac:dyDescent="0.3">
      <c r="B53" s="89" t="s">
        <v>109</v>
      </c>
      <c r="C53" s="85">
        <f>C54+C55</f>
        <v>0</v>
      </c>
      <c r="D53" s="85">
        <f t="shared" ref="D53:F53" si="5">D54+D55</f>
        <v>0</v>
      </c>
      <c r="E53" s="85">
        <f t="shared" si="5"/>
        <v>0</v>
      </c>
      <c r="F53" s="85">
        <f t="shared" si="5"/>
        <v>0</v>
      </c>
      <c r="G53" s="65"/>
    </row>
    <row r="54" spans="2:7" ht="15.75" thickBot="1" x14ac:dyDescent="0.3">
      <c r="B54" s="90" t="s">
        <v>106</v>
      </c>
      <c r="C54" s="85"/>
      <c r="D54" s="61"/>
      <c r="E54" s="61"/>
      <c r="F54" s="61"/>
      <c r="G54" s="65"/>
    </row>
    <row r="55" spans="2:7" ht="15.75" thickBot="1" x14ac:dyDescent="0.3">
      <c r="B55" s="90" t="s">
        <v>107</v>
      </c>
      <c r="C55" s="85"/>
      <c r="D55" s="61"/>
      <c r="E55" s="61"/>
      <c r="F55" s="61"/>
      <c r="G55" s="65"/>
    </row>
    <row r="56" spans="2:7" ht="15.75" thickBot="1" x14ac:dyDescent="0.3">
      <c r="B56" s="89" t="s">
        <v>110</v>
      </c>
      <c r="C56" s="85"/>
      <c r="D56" s="61"/>
      <c r="E56" s="61"/>
      <c r="F56" s="61"/>
      <c r="G56" s="65"/>
    </row>
    <row r="57" spans="2:7" ht="15.75" thickBot="1" x14ac:dyDescent="0.3">
      <c r="B57" s="90" t="s">
        <v>106</v>
      </c>
      <c r="C57" s="85"/>
      <c r="D57" s="61"/>
      <c r="E57" s="61"/>
      <c r="F57" s="61"/>
      <c r="G57" s="65"/>
    </row>
    <row r="58" spans="2:7" ht="15.75" thickBot="1" x14ac:dyDescent="0.3">
      <c r="B58" s="90" t="s">
        <v>107</v>
      </c>
      <c r="C58" s="85"/>
      <c r="D58" s="61"/>
      <c r="E58" s="61"/>
      <c r="F58" s="61"/>
      <c r="G58" s="65"/>
    </row>
    <row r="59" spans="2:7" ht="15.75" thickBot="1" x14ac:dyDescent="0.3">
      <c r="B59" s="89" t="s">
        <v>111</v>
      </c>
      <c r="C59" s="85"/>
      <c r="D59" s="61"/>
      <c r="E59" s="61"/>
      <c r="F59" s="61"/>
      <c r="G59" s="65"/>
    </row>
    <row r="60" spans="2:7" ht="15.75" thickBot="1" x14ac:dyDescent="0.3">
      <c r="B60" s="90" t="s">
        <v>106</v>
      </c>
      <c r="C60" s="85"/>
      <c r="D60" s="61"/>
      <c r="E60" s="61"/>
      <c r="F60" s="61"/>
      <c r="G60" s="65"/>
    </row>
    <row r="61" spans="2:7" ht="15.75" thickBot="1" x14ac:dyDescent="0.3">
      <c r="B61" s="90" t="s">
        <v>107</v>
      </c>
      <c r="C61" s="85"/>
      <c r="D61" s="61"/>
      <c r="E61" s="61"/>
      <c r="F61" s="61"/>
      <c r="G61" s="65"/>
    </row>
    <row r="62" spans="2:7" ht="15.75" thickBot="1" x14ac:dyDescent="0.3">
      <c r="B62" s="89" t="s">
        <v>112</v>
      </c>
      <c r="C62" s="85"/>
      <c r="D62" s="61"/>
      <c r="E62" s="61"/>
      <c r="F62" s="61"/>
      <c r="G62" s="65"/>
    </row>
    <row r="63" spans="2:7" ht="15.75" thickBot="1" x14ac:dyDescent="0.3">
      <c r="B63" s="90" t="s">
        <v>106</v>
      </c>
      <c r="C63" s="85"/>
      <c r="D63" s="61"/>
      <c r="E63" s="61"/>
      <c r="F63" s="61"/>
      <c r="G63" s="65"/>
    </row>
    <row r="64" spans="2:7" ht="15.75" thickBot="1" x14ac:dyDescent="0.3">
      <c r="B64" s="90" t="s">
        <v>107</v>
      </c>
      <c r="C64" s="85"/>
      <c r="D64" s="61"/>
      <c r="E64" s="61"/>
      <c r="F64" s="61"/>
      <c r="G64" s="65"/>
    </row>
    <row r="65" spans="2:7" ht="24.75" thickBot="1" x14ac:dyDescent="0.3">
      <c r="B65" s="89" t="s">
        <v>113</v>
      </c>
      <c r="C65" s="85">
        <f>C66+C67</f>
        <v>720</v>
      </c>
      <c r="D65" s="85">
        <f t="shared" ref="D65:F65" si="6">D66+D67</f>
        <v>720</v>
      </c>
      <c r="E65" s="85">
        <f t="shared" si="6"/>
        <v>720</v>
      </c>
      <c r="F65" s="85">
        <f t="shared" si="6"/>
        <v>720</v>
      </c>
      <c r="G65" s="65"/>
    </row>
    <row r="66" spans="2:7" ht="15.75" thickBot="1" x14ac:dyDescent="0.3">
      <c r="B66" s="90" t="s">
        <v>106</v>
      </c>
      <c r="C66" s="85">
        <v>720</v>
      </c>
      <c r="D66" s="85">
        <v>720</v>
      </c>
      <c r="E66" s="85">
        <v>720</v>
      </c>
      <c r="F66" s="85">
        <v>720</v>
      </c>
      <c r="G66" s="91"/>
    </row>
    <row r="67" spans="2:7" ht="15.75" thickBot="1" x14ac:dyDescent="0.3">
      <c r="B67" s="90" t="s">
        <v>107</v>
      </c>
      <c r="C67" s="85"/>
      <c r="D67" s="92"/>
      <c r="E67" s="93"/>
      <c r="F67" s="93"/>
      <c r="G67" s="94"/>
    </row>
    <row r="68" spans="2:7" ht="15.75" thickBot="1" x14ac:dyDescent="0.3">
      <c r="B68" s="95" t="s">
        <v>114</v>
      </c>
      <c r="C68" s="85">
        <f>C65+C62+C59+C56+C53+C50+C47</f>
        <v>312720</v>
      </c>
      <c r="D68" s="85">
        <f t="shared" ref="D68:E68" si="7">D65+D62+D59+D56+D53+D50+D47</f>
        <v>312720</v>
      </c>
      <c r="E68" s="85">
        <f t="shared" si="7"/>
        <v>312720</v>
      </c>
      <c r="F68" s="85">
        <f>F65+F62+F59+F56+F53+F50+F47</f>
        <v>312720</v>
      </c>
      <c r="G68" s="91"/>
    </row>
    <row r="69" spans="2:7" ht="15.75" thickBot="1" x14ac:dyDescent="0.3">
      <c r="B69" s="96" t="s">
        <v>115</v>
      </c>
      <c r="C69" s="97">
        <f>IF(C68-C39=0,0,"Error")</f>
        <v>0</v>
      </c>
      <c r="D69" s="97">
        <f>IF(D68-D39=0,0,"Error")</f>
        <v>0</v>
      </c>
      <c r="E69" s="97">
        <f>IF(E68-E39=0,0,"Error")</f>
        <v>0</v>
      </c>
      <c r="F69" s="98">
        <f>IF(F68-F39=0,0,"Error")</f>
        <v>0</v>
      </c>
      <c r="G69" s="99"/>
    </row>
    <row r="70" spans="2:7" ht="15.75" thickBot="1" x14ac:dyDescent="0.3">
      <c r="B70" s="100" t="s">
        <v>116</v>
      </c>
      <c r="C70" s="689" t="s">
        <v>117</v>
      </c>
      <c r="D70" s="689"/>
      <c r="E70" s="689"/>
      <c r="F70" s="101" t="s">
        <v>118</v>
      </c>
      <c r="G70" s="58"/>
    </row>
    <row r="71" spans="2:7" ht="37.5" customHeight="1" thickBot="1" x14ac:dyDescent="0.3">
      <c r="B71" s="64" t="s">
        <v>93</v>
      </c>
      <c r="C71" s="690" t="s">
        <v>119</v>
      </c>
      <c r="D71" s="691"/>
      <c r="E71" s="691"/>
      <c r="F71" s="692"/>
      <c r="G71" s="58"/>
    </row>
    <row r="72" spans="2:7" ht="15.75" thickBot="1" x14ac:dyDescent="0.3">
      <c r="B72" s="64" t="s">
        <v>95</v>
      </c>
      <c r="C72" s="686" t="s">
        <v>120</v>
      </c>
      <c r="D72" s="687"/>
      <c r="E72" s="687"/>
      <c r="F72" s="688"/>
      <c r="G72" s="74"/>
    </row>
    <row r="73" spans="2:7" x14ac:dyDescent="0.25">
      <c r="B73" s="668"/>
      <c r="C73" s="76">
        <v>2019</v>
      </c>
      <c r="D73" s="76">
        <v>2020</v>
      </c>
      <c r="E73" s="76">
        <v>2021</v>
      </c>
      <c r="F73" s="76">
        <v>2022</v>
      </c>
      <c r="G73" s="77"/>
    </row>
    <row r="74" spans="2:7" ht="15.75" thickBot="1" x14ac:dyDescent="0.3">
      <c r="B74" s="669"/>
      <c r="C74" s="78" t="s">
        <v>1</v>
      </c>
      <c r="D74" s="78" t="s">
        <v>71</v>
      </c>
      <c r="E74" s="78" t="s">
        <v>71</v>
      </c>
      <c r="F74" s="78" t="s">
        <v>71</v>
      </c>
      <c r="G74" s="77"/>
    </row>
    <row r="75" spans="2:7" ht="15.75" thickBot="1" x14ac:dyDescent="0.3">
      <c r="B75" s="64" t="s">
        <v>97</v>
      </c>
      <c r="C75" s="504">
        <v>1</v>
      </c>
      <c r="D75" s="504">
        <v>1</v>
      </c>
      <c r="E75" s="504">
        <v>1</v>
      </c>
      <c r="F75" s="504">
        <v>1</v>
      </c>
      <c r="G75" s="58"/>
    </row>
    <row r="76" spans="2:7" ht="15.75" thickBot="1" x14ac:dyDescent="0.3">
      <c r="B76" s="64" t="s">
        <v>98</v>
      </c>
      <c r="C76" s="79">
        <f>C105</f>
        <v>38600</v>
      </c>
      <c r="D76" s="79">
        <v>34980</v>
      </c>
      <c r="E76" s="79">
        <v>49280</v>
      </c>
      <c r="F76" s="79">
        <v>54280</v>
      </c>
      <c r="G76" s="80"/>
    </row>
    <row r="77" spans="2:7" ht="15.75" thickBot="1" x14ac:dyDescent="0.3">
      <c r="B77" s="64" t="s">
        <v>99</v>
      </c>
      <c r="C77" s="79">
        <f>C76/C75</f>
        <v>38600</v>
      </c>
      <c r="D77" s="79">
        <v>31980</v>
      </c>
      <c r="E77" s="79">
        <f>E76/E75</f>
        <v>49280</v>
      </c>
      <c r="F77" s="79">
        <f>F76/F75</f>
        <v>54280</v>
      </c>
      <c r="G77" s="80"/>
    </row>
    <row r="78" spans="2:7" ht="15.75" thickBot="1" x14ac:dyDescent="0.3">
      <c r="B78" s="64" t="s">
        <v>100</v>
      </c>
      <c r="C78" s="504"/>
      <c r="D78" s="81">
        <f>D75/C75-1</f>
        <v>0</v>
      </c>
      <c r="E78" s="81">
        <f>E75/D75-1</f>
        <v>0</v>
      </c>
      <c r="F78" s="81">
        <f>F75/E75-1</f>
        <v>0</v>
      </c>
      <c r="G78" s="82"/>
    </row>
    <row r="79" spans="2:7" ht="15.75" thickBot="1" x14ac:dyDescent="0.3">
      <c r="B79" s="64" t="s">
        <v>102</v>
      </c>
      <c r="C79" s="504"/>
      <c r="D79" s="81">
        <f>D76/C76-1</f>
        <v>-9.3782383419689141E-2</v>
      </c>
      <c r="E79" s="81">
        <f t="shared" ref="E79:F80" si="8">E76/D76-1</f>
        <v>0.40880503144654079</v>
      </c>
      <c r="F79" s="81">
        <f t="shared" si="8"/>
        <v>0.10146103896103886</v>
      </c>
      <c r="G79" s="82"/>
    </row>
    <row r="80" spans="2:7" ht="15.75" thickBot="1" x14ac:dyDescent="0.3">
      <c r="B80" s="64" t="s">
        <v>103</v>
      </c>
      <c r="C80" s="504"/>
      <c r="D80" s="81">
        <f>D77/C77-1</f>
        <v>-0.17150259067357509</v>
      </c>
      <c r="E80" s="81">
        <f t="shared" si="8"/>
        <v>0.54096310193871178</v>
      </c>
      <c r="F80" s="81">
        <f t="shared" si="8"/>
        <v>0.10146103896103886</v>
      </c>
      <c r="G80" s="82"/>
    </row>
    <row r="81" spans="2:10" ht="15.75" thickBot="1" x14ac:dyDescent="0.3">
      <c r="B81" s="659" t="s">
        <v>121</v>
      </c>
      <c r="C81" s="660"/>
      <c r="D81" s="660"/>
      <c r="E81" s="660"/>
      <c r="F81" s="661"/>
      <c r="G81" s="77"/>
    </row>
    <row r="82" spans="2:10" x14ac:dyDescent="0.25">
      <c r="B82" s="668"/>
      <c r="C82" s="76">
        <v>2019</v>
      </c>
      <c r="D82" s="76">
        <v>2020</v>
      </c>
      <c r="E82" s="76">
        <v>2021</v>
      </c>
      <c r="F82" s="76">
        <v>2022</v>
      </c>
      <c r="G82" s="77"/>
    </row>
    <row r="83" spans="2:10" ht="15.75" thickBot="1" x14ac:dyDescent="0.3">
      <c r="B83" s="669"/>
      <c r="C83" s="78" t="s">
        <v>1</v>
      </c>
      <c r="D83" s="78" t="s">
        <v>71</v>
      </c>
      <c r="E83" s="78" t="s">
        <v>71</v>
      </c>
      <c r="F83" s="78" t="s">
        <v>71</v>
      </c>
      <c r="G83" s="77"/>
    </row>
    <row r="84" spans="2:10" ht="15.75" thickBot="1" x14ac:dyDescent="0.3">
      <c r="B84" s="89" t="s">
        <v>105</v>
      </c>
      <c r="C84" s="61"/>
      <c r="D84" s="61"/>
      <c r="E84" s="61"/>
      <c r="F84" s="61"/>
      <c r="G84" s="65"/>
    </row>
    <row r="85" spans="2:10" ht="15.75" thickBot="1" x14ac:dyDescent="0.3">
      <c r="B85" s="90" t="s">
        <v>106</v>
      </c>
      <c r="C85" s="85"/>
      <c r="D85" s="87"/>
      <c r="E85" s="87"/>
      <c r="F85" s="87"/>
      <c r="G85" s="88"/>
    </row>
    <row r="86" spans="2:10" ht="15.75" thickBot="1" x14ac:dyDescent="0.3">
      <c r="B86" s="90" t="s">
        <v>107</v>
      </c>
      <c r="C86" s="85"/>
      <c r="D86" s="87"/>
      <c r="E86" s="87"/>
      <c r="F86" s="87"/>
      <c r="G86" s="88"/>
    </row>
    <row r="87" spans="2:10" ht="24.75" thickBot="1" x14ac:dyDescent="0.3">
      <c r="B87" s="89" t="s">
        <v>108</v>
      </c>
      <c r="C87" s="61"/>
      <c r="D87" s="61"/>
      <c r="E87" s="61"/>
      <c r="F87" s="61"/>
      <c r="G87" s="65"/>
    </row>
    <row r="88" spans="2:10" ht="15.75" thickBot="1" x14ac:dyDescent="0.3">
      <c r="B88" s="90" t="s">
        <v>106</v>
      </c>
      <c r="C88" s="85"/>
      <c r="D88" s="61"/>
      <c r="E88" s="61"/>
      <c r="F88" s="61"/>
      <c r="G88" s="65"/>
    </row>
    <row r="89" spans="2:10" ht="15.75" thickBot="1" x14ac:dyDescent="0.3">
      <c r="B89" s="90" t="s">
        <v>107</v>
      </c>
      <c r="C89" s="85"/>
      <c r="D89" s="61"/>
      <c r="E89" s="61"/>
      <c r="F89" s="61"/>
      <c r="G89" s="65"/>
    </row>
    <row r="90" spans="2:10" ht="15.75" thickBot="1" x14ac:dyDescent="0.3">
      <c r="B90" s="83" t="s">
        <v>109</v>
      </c>
      <c r="C90" s="85">
        <f>C91+C92</f>
        <v>38600</v>
      </c>
      <c r="D90" s="85">
        <v>34980</v>
      </c>
      <c r="E90" s="85">
        <v>49280</v>
      </c>
      <c r="F90" s="85">
        <v>54280</v>
      </c>
      <c r="G90" s="91"/>
    </row>
    <row r="91" spans="2:10" ht="15.75" thickBot="1" x14ac:dyDescent="0.3">
      <c r="B91" s="84" t="s">
        <v>106</v>
      </c>
      <c r="C91" s="85">
        <v>38600</v>
      </c>
      <c r="D91" s="61">
        <v>34980</v>
      </c>
      <c r="E91" s="61">
        <v>49280</v>
      </c>
      <c r="F91" s="61">
        <v>54280</v>
      </c>
      <c r="G91" s="65"/>
      <c r="J91" s="102"/>
    </row>
    <row r="92" spans="2:10" ht="15.75" thickBot="1" x14ac:dyDescent="0.3">
      <c r="B92" s="84" t="s">
        <v>107</v>
      </c>
      <c r="C92" s="103"/>
      <c r="D92" s="104"/>
      <c r="E92" s="104"/>
      <c r="F92" s="104"/>
      <c r="G92" s="65"/>
    </row>
    <row r="93" spans="2:10" ht="15.75" thickBot="1" x14ac:dyDescent="0.3">
      <c r="B93" s="83" t="s">
        <v>110</v>
      </c>
      <c r="C93" s="103"/>
      <c r="D93" s="104"/>
      <c r="E93" s="104"/>
      <c r="F93" s="104"/>
      <c r="G93" s="65"/>
    </row>
    <row r="94" spans="2:10" ht="15.75" thickBot="1" x14ac:dyDescent="0.3">
      <c r="B94" s="84" t="s">
        <v>106</v>
      </c>
      <c r="C94" s="103"/>
      <c r="D94" s="104"/>
      <c r="E94" s="104"/>
      <c r="F94" s="104"/>
      <c r="G94" s="65"/>
    </row>
    <row r="95" spans="2:10" ht="15.75" thickBot="1" x14ac:dyDescent="0.3">
      <c r="B95" s="84" t="s">
        <v>107</v>
      </c>
      <c r="C95" s="103"/>
      <c r="D95" s="104"/>
      <c r="E95" s="104"/>
      <c r="F95" s="104"/>
      <c r="G95" s="65"/>
    </row>
    <row r="96" spans="2:10" ht="15.75" thickBot="1" x14ac:dyDescent="0.3">
      <c r="B96" s="83" t="s">
        <v>111</v>
      </c>
      <c r="C96" s="103"/>
      <c r="D96" s="104"/>
      <c r="E96" s="104"/>
      <c r="F96" s="104"/>
      <c r="G96" s="65"/>
    </row>
    <row r="97" spans="2:7" ht="15.75" thickBot="1" x14ac:dyDescent="0.3">
      <c r="B97" s="84" t="s">
        <v>106</v>
      </c>
      <c r="C97" s="103"/>
      <c r="D97" s="104"/>
      <c r="E97" s="104"/>
      <c r="F97" s="104"/>
      <c r="G97" s="65"/>
    </row>
    <row r="98" spans="2:7" ht="15.75" thickBot="1" x14ac:dyDescent="0.3">
      <c r="B98" s="84" t="s">
        <v>107</v>
      </c>
      <c r="C98" s="103"/>
      <c r="D98" s="104"/>
      <c r="E98" s="104"/>
      <c r="F98" s="104"/>
      <c r="G98" s="65"/>
    </row>
    <row r="99" spans="2:7" ht="15.75" thickBot="1" x14ac:dyDescent="0.3">
      <c r="B99" s="83" t="s">
        <v>112</v>
      </c>
      <c r="C99" s="103"/>
      <c r="D99" s="104"/>
      <c r="E99" s="104"/>
      <c r="F99" s="104"/>
      <c r="G99" s="65"/>
    </row>
    <row r="100" spans="2:7" ht="15.75" thickBot="1" x14ac:dyDescent="0.3">
      <c r="B100" s="84" t="s">
        <v>106</v>
      </c>
      <c r="C100" s="103"/>
      <c r="D100" s="104"/>
      <c r="E100" s="104"/>
      <c r="F100" s="104"/>
      <c r="G100" s="65"/>
    </row>
    <row r="101" spans="2:7" ht="15.75" thickBot="1" x14ac:dyDescent="0.3">
      <c r="B101" s="84" t="s">
        <v>107</v>
      </c>
      <c r="C101" s="103"/>
      <c r="D101" s="104"/>
      <c r="E101" s="104"/>
      <c r="F101" s="104"/>
      <c r="G101" s="65"/>
    </row>
    <row r="102" spans="2:7" ht="24.75" thickBot="1" x14ac:dyDescent="0.3">
      <c r="B102" s="83" t="s">
        <v>113</v>
      </c>
      <c r="C102" s="103"/>
      <c r="D102" s="104"/>
      <c r="E102" s="104"/>
      <c r="F102" s="104"/>
      <c r="G102" s="65"/>
    </row>
    <row r="103" spans="2:7" ht="15.75" thickBot="1" x14ac:dyDescent="0.3">
      <c r="B103" s="84" t="s">
        <v>106</v>
      </c>
      <c r="C103" s="103"/>
      <c r="D103" s="104"/>
      <c r="E103" s="104"/>
      <c r="F103" s="104"/>
      <c r="G103" s="65"/>
    </row>
    <row r="104" spans="2:7" ht="15.75" thickBot="1" x14ac:dyDescent="0.3">
      <c r="B104" s="84" t="s">
        <v>107</v>
      </c>
      <c r="C104" s="103"/>
      <c r="D104" s="104"/>
      <c r="E104" s="104"/>
      <c r="F104" s="104"/>
      <c r="G104" s="65"/>
    </row>
    <row r="105" spans="2:7" ht="15.75" thickBot="1" x14ac:dyDescent="0.3">
      <c r="B105" s="105" t="s">
        <v>122</v>
      </c>
      <c r="C105" s="103">
        <f>C102+C99+C96+C93+C90+C87+C84</f>
        <v>38600</v>
      </c>
      <c r="D105" s="103">
        <f t="shared" ref="D105:F105" si="9">D102+D99+D96+D93+D90+D87+D84</f>
        <v>34980</v>
      </c>
      <c r="E105" s="103">
        <f t="shared" si="9"/>
        <v>49280</v>
      </c>
      <c r="F105" s="103">
        <f t="shared" si="9"/>
        <v>54280</v>
      </c>
      <c r="G105" s="91"/>
    </row>
    <row r="106" spans="2:7" ht="15.75" thickBot="1" x14ac:dyDescent="0.3">
      <c r="B106" s="96" t="s">
        <v>115</v>
      </c>
      <c r="C106" s="97">
        <f>IF(C105-C76=0,0,"Error")</f>
        <v>0</v>
      </c>
      <c r="D106" s="97">
        <f>IF(D105-D76=0,0,"Error")</f>
        <v>0</v>
      </c>
      <c r="E106" s="97">
        <f>IF(E105-E76=0,0,"Error")</f>
        <v>0</v>
      </c>
      <c r="F106" s="98">
        <f>IF(F105-F76=0,0,"Error")</f>
        <v>0</v>
      </c>
      <c r="G106" s="99"/>
    </row>
    <row r="107" spans="2:7" ht="15.75" thickBot="1" x14ac:dyDescent="0.3">
      <c r="B107" s="100" t="s">
        <v>123</v>
      </c>
      <c r="C107" s="682" t="s">
        <v>124</v>
      </c>
      <c r="D107" s="682"/>
      <c r="E107" s="682"/>
      <c r="F107" s="73" t="s">
        <v>125</v>
      </c>
      <c r="G107" s="74"/>
    </row>
    <row r="108" spans="2:7" ht="15.75" thickBot="1" x14ac:dyDescent="0.3">
      <c r="B108" s="64" t="s">
        <v>93</v>
      </c>
      <c r="C108" s="693" t="s">
        <v>126</v>
      </c>
      <c r="D108" s="694"/>
      <c r="E108" s="694"/>
      <c r="F108" s="675"/>
      <c r="G108" s="58"/>
    </row>
    <row r="109" spans="2:7" ht="15.75" thickBot="1" x14ac:dyDescent="0.3">
      <c r="B109" s="64" t="s">
        <v>95</v>
      </c>
      <c r="C109" s="686" t="s">
        <v>127</v>
      </c>
      <c r="D109" s="687"/>
      <c r="E109" s="687"/>
      <c r="F109" s="688"/>
      <c r="G109" s="74"/>
    </row>
    <row r="110" spans="2:7" x14ac:dyDescent="0.25">
      <c r="B110" s="668"/>
      <c r="C110" s="76">
        <v>2019</v>
      </c>
      <c r="D110" s="76">
        <v>2020</v>
      </c>
      <c r="E110" s="76">
        <v>2021</v>
      </c>
      <c r="F110" s="76">
        <v>2022</v>
      </c>
      <c r="G110" s="77"/>
    </row>
    <row r="111" spans="2:7" ht="15.75" thickBot="1" x14ac:dyDescent="0.3">
      <c r="B111" s="669"/>
      <c r="C111" s="78" t="s">
        <v>1</v>
      </c>
      <c r="D111" s="78" t="s">
        <v>71</v>
      </c>
      <c r="E111" s="78" t="s">
        <v>71</v>
      </c>
      <c r="F111" s="78" t="s">
        <v>71</v>
      </c>
      <c r="G111" s="77"/>
    </row>
    <row r="112" spans="2:7" ht="15.75" thickBot="1" x14ac:dyDescent="0.3">
      <c r="B112" s="64" t="s">
        <v>97</v>
      </c>
      <c r="C112" s="79">
        <v>310</v>
      </c>
      <c r="D112" s="79">
        <v>160</v>
      </c>
      <c r="E112" s="79">
        <v>315</v>
      </c>
      <c r="F112" s="79">
        <v>315</v>
      </c>
      <c r="G112" s="106"/>
    </row>
    <row r="113" spans="2:7" ht="15.75" thickBot="1" x14ac:dyDescent="0.3">
      <c r="B113" s="64" t="s">
        <v>98</v>
      </c>
      <c r="C113" s="79">
        <f>C142</f>
        <v>13800</v>
      </c>
      <c r="D113" s="79">
        <v>7000</v>
      </c>
      <c r="E113" s="79">
        <v>7000</v>
      </c>
      <c r="F113" s="79">
        <v>7000</v>
      </c>
      <c r="G113" s="80"/>
    </row>
    <row r="114" spans="2:7" ht="15.75" thickBot="1" x14ac:dyDescent="0.3">
      <c r="B114" s="64" t="s">
        <v>99</v>
      </c>
      <c r="C114" s="79">
        <f>C113/C112</f>
        <v>44.516129032258064</v>
      </c>
      <c r="D114" s="79">
        <f>D113/D112</f>
        <v>43.75</v>
      </c>
      <c r="E114" s="79">
        <f>E113/E112</f>
        <v>22.222222222222221</v>
      </c>
      <c r="F114" s="79">
        <f>F113/F112</f>
        <v>22.222222222222221</v>
      </c>
      <c r="G114" s="80"/>
    </row>
    <row r="115" spans="2:7" ht="15.75" thickBot="1" x14ac:dyDescent="0.3">
      <c r="B115" s="64" t="s">
        <v>100</v>
      </c>
      <c r="C115" s="504"/>
      <c r="D115" s="81">
        <f>D112/C112-1</f>
        <v>-0.4838709677419355</v>
      </c>
      <c r="E115" s="81">
        <f>E112/D112-1</f>
        <v>0.96875</v>
      </c>
      <c r="F115" s="81">
        <f>F112/E112-1</f>
        <v>0</v>
      </c>
      <c r="G115" s="82"/>
    </row>
    <row r="116" spans="2:7" ht="15.75" thickBot="1" x14ac:dyDescent="0.3">
      <c r="B116" s="64" t="s">
        <v>102</v>
      </c>
      <c r="C116" s="504"/>
      <c r="D116" s="81">
        <f>D113/C113-1</f>
        <v>-0.49275362318840576</v>
      </c>
      <c r="E116" s="81">
        <f t="shared" ref="E116:F117" si="10">E113/D113-1</f>
        <v>0</v>
      </c>
      <c r="F116" s="81">
        <f t="shared" si="10"/>
        <v>0</v>
      </c>
      <c r="G116" s="82"/>
    </row>
    <row r="117" spans="2:7" ht="15.75" thickBot="1" x14ac:dyDescent="0.3">
      <c r="B117" s="64" t="s">
        <v>103</v>
      </c>
      <c r="C117" s="504"/>
      <c r="D117" s="81">
        <f>D114/C114-1</f>
        <v>-1.7210144927536253E-2</v>
      </c>
      <c r="E117" s="81">
        <f t="shared" si="10"/>
        <v>-0.49206349206349209</v>
      </c>
      <c r="F117" s="81">
        <f t="shared" si="10"/>
        <v>0</v>
      </c>
      <c r="G117" s="82"/>
    </row>
    <row r="118" spans="2:7" ht="15.75" thickBot="1" x14ac:dyDescent="0.3">
      <c r="B118" s="659" t="s">
        <v>128</v>
      </c>
      <c r="C118" s="660"/>
      <c r="D118" s="660"/>
      <c r="E118" s="660"/>
      <c r="F118" s="661"/>
      <c r="G118" s="77"/>
    </row>
    <row r="119" spans="2:7" x14ac:dyDescent="0.25">
      <c r="B119" s="668"/>
      <c r="C119" s="76">
        <v>2019</v>
      </c>
      <c r="D119" s="76">
        <v>2020</v>
      </c>
      <c r="E119" s="76">
        <v>2021</v>
      </c>
      <c r="F119" s="76">
        <v>2022</v>
      </c>
      <c r="G119" s="77"/>
    </row>
    <row r="120" spans="2:7" ht="15.75" thickBot="1" x14ac:dyDescent="0.3">
      <c r="B120" s="669"/>
      <c r="C120" s="78" t="s">
        <v>1</v>
      </c>
      <c r="D120" s="78" t="s">
        <v>71</v>
      </c>
      <c r="E120" s="78" t="s">
        <v>71</v>
      </c>
      <c r="F120" s="78" t="s">
        <v>71</v>
      </c>
      <c r="G120" s="77"/>
    </row>
    <row r="121" spans="2:7" ht="15.75" thickBot="1" x14ac:dyDescent="0.3">
      <c r="B121" s="89" t="s">
        <v>105</v>
      </c>
      <c r="C121" s="61"/>
      <c r="D121" s="61"/>
      <c r="E121" s="61"/>
      <c r="F121" s="61"/>
      <c r="G121" s="65"/>
    </row>
    <row r="122" spans="2:7" ht="15.75" thickBot="1" x14ac:dyDescent="0.3">
      <c r="B122" s="90" t="s">
        <v>106</v>
      </c>
      <c r="C122" s="85"/>
      <c r="D122" s="87"/>
      <c r="E122" s="87"/>
      <c r="F122" s="87"/>
      <c r="G122" s="88"/>
    </row>
    <row r="123" spans="2:7" ht="15.75" thickBot="1" x14ac:dyDescent="0.3">
      <c r="B123" s="90" t="s">
        <v>107</v>
      </c>
      <c r="C123" s="85"/>
      <c r="D123" s="87"/>
      <c r="E123" s="87"/>
      <c r="F123" s="87"/>
      <c r="G123" s="88"/>
    </row>
    <row r="124" spans="2:7" ht="24.75" thickBot="1" x14ac:dyDescent="0.3">
      <c r="B124" s="83" t="s">
        <v>108</v>
      </c>
      <c r="C124" s="104"/>
      <c r="D124" s="104"/>
      <c r="E124" s="104"/>
      <c r="F124" s="104"/>
      <c r="G124" s="65"/>
    </row>
    <row r="125" spans="2:7" ht="15.75" thickBot="1" x14ac:dyDescent="0.3">
      <c r="B125" s="84" t="s">
        <v>106</v>
      </c>
      <c r="C125" s="103"/>
      <c r="D125" s="104"/>
      <c r="E125" s="104"/>
      <c r="F125" s="104"/>
      <c r="G125" s="65"/>
    </row>
    <row r="126" spans="2:7" ht="15.75" thickBot="1" x14ac:dyDescent="0.3">
      <c r="B126" s="84" t="s">
        <v>107</v>
      </c>
      <c r="C126" s="85"/>
      <c r="D126" s="61"/>
      <c r="E126" s="61"/>
      <c r="F126" s="61"/>
      <c r="G126" s="65"/>
    </row>
    <row r="127" spans="2:7" ht="15.75" thickBot="1" x14ac:dyDescent="0.3">
      <c r="B127" s="83" t="s">
        <v>109</v>
      </c>
      <c r="C127" s="85">
        <f>C128+C129</f>
        <v>13800</v>
      </c>
      <c r="D127" s="85">
        <f t="shared" ref="D127" si="11">D128+D129</f>
        <v>7000</v>
      </c>
      <c r="E127" s="85">
        <v>7000</v>
      </c>
      <c r="F127" s="85">
        <v>7000</v>
      </c>
      <c r="G127" s="65"/>
    </row>
    <row r="128" spans="2:7" ht="15.75" thickBot="1" x14ac:dyDescent="0.3">
      <c r="B128" s="84" t="s">
        <v>106</v>
      </c>
      <c r="C128" s="85">
        <v>13800</v>
      </c>
      <c r="D128" s="61">
        <v>7000</v>
      </c>
      <c r="E128" s="61">
        <v>7000</v>
      </c>
      <c r="F128" s="61">
        <v>7000</v>
      </c>
      <c r="G128" s="65"/>
    </row>
    <row r="129" spans="2:7" ht="15.75" thickBot="1" x14ac:dyDescent="0.3">
      <c r="B129" s="84" t="s">
        <v>107</v>
      </c>
      <c r="C129" s="85"/>
      <c r="D129" s="61"/>
      <c r="E129" s="61"/>
      <c r="F129" s="61"/>
      <c r="G129" s="65"/>
    </row>
    <row r="130" spans="2:7" ht="15.75" thickBot="1" x14ac:dyDescent="0.3">
      <c r="B130" s="83" t="s">
        <v>110</v>
      </c>
      <c r="C130" s="103"/>
      <c r="D130" s="104"/>
      <c r="E130" s="104"/>
      <c r="F130" s="104"/>
      <c r="G130" s="65"/>
    </row>
    <row r="131" spans="2:7" ht="15.75" thickBot="1" x14ac:dyDescent="0.3">
      <c r="B131" s="84" t="s">
        <v>106</v>
      </c>
      <c r="C131" s="103"/>
      <c r="D131" s="104"/>
      <c r="E131" s="104"/>
      <c r="F131" s="104"/>
      <c r="G131" s="65"/>
    </row>
    <row r="132" spans="2:7" ht="15.75" thickBot="1" x14ac:dyDescent="0.3">
      <c r="B132" s="84" t="s">
        <v>107</v>
      </c>
      <c r="C132" s="103"/>
      <c r="D132" s="104"/>
      <c r="E132" s="104"/>
      <c r="F132" s="104"/>
      <c r="G132" s="65"/>
    </row>
    <row r="133" spans="2:7" ht="15.75" thickBot="1" x14ac:dyDescent="0.3">
      <c r="B133" s="83" t="s">
        <v>111</v>
      </c>
      <c r="C133" s="103"/>
      <c r="D133" s="104"/>
      <c r="E133" s="104"/>
      <c r="F133" s="104"/>
      <c r="G133" s="65"/>
    </row>
    <row r="134" spans="2:7" ht="15.75" thickBot="1" x14ac:dyDescent="0.3">
      <c r="B134" s="84" t="s">
        <v>106</v>
      </c>
      <c r="C134" s="103"/>
      <c r="D134" s="104"/>
      <c r="E134" s="104"/>
      <c r="F134" s="104"/>
      <c r="G134" s="65"/>
    </row>
    <row r="135" spans="2:7" ht="15.75" thickBot="1" x14ac:dyDescent="0.3">
      <c r="B135" s="84" t="s">
        <v>107</v>
      </c>
      <c r="C135" s="103"/>
      <c r="D135" s="104"/>
      <c r="E135" s="104"/>
      <c r="F135" s="104"/>
      <c r="G135" s="65"/>
    </row>
    <row r="136" spans="2:7" ht="15.75" thickBot="1" x14ac:dyDescent="0.3">
      <c r="B136" s="83" t="s">
        <v>112</v>
      </c>
      <c r="C136" s="103">
        <v>0</v>
      </c>
      <c r="D136" s="104">
        <v>0</v>
      </c>
      <c r="E136" s="104">
        <v>0</v>
      </c>
      <c r="F136" s="104">
        <v>0</v>
      </c>
      <c r="G136" s="65"/>
    </row>
    <row r="137" spans="2:7" ht="15.75" thickBot="1" x14ac:dyDescent="0.3">
      <c r="B137" s="84" t="s">
        <v>106</v>
      </c>
      <c r="C137" s="103"/>
      <c r="D137" s="104"/>
      <c r="E137" s="104"/>
      <c r="F137" s="104"/>
      <c r="G137" s="65"/>
    </row>
    <row r="138" spans="2:7" ht="15.75" thickBot="1" x14ac:dyDescent="0.3">
      <c r="B138" s="84" t="s">
        <v>107</v>
      </c>
      <c r="C138" s="103"/>
      <c r="D138" s="104"/>
      <c r="E138" s="104"/>
      <c r="F138" s="104"/>
      <c r="G138" s="65"/>
    </row>
    <row r="139" spans="2:7" ht="24.75" thickBot="1" x14ac:dyDescent="0.3">
      <c r="B139" s="83" t="s">
        <v>113</v>
      </c>
      <c r="C139" s="103"/>
      <c r="D139" s="104"/>
      <c r="E139" s="104"/>
      <c r="F139" s="104"/>
      <c r="G139" s="65"/>
    </row>
    <row r="140" spans="2:7" ht="15.75" thickBot="1" x14ac:dyDescent="0.3">
      <c r="B140" s="84" t="s">
        <v>106</v>
      </c>
      <c r="C140" s="103"/>
      <c r="D140" s="104"/>
      <c r="E140" s="104"/>
      <c r="F140" s="104"/>
      <c r="G140" s="65"/>
    </row>
    <row r="141" spans="2:7" ht="15.75" thickBot="1" x14ac:dyDescent="0.3">
      <c r="B141" s="84" t="s">
        <v>107</v>
      </c>
      <c r="C141" s="103"/>
      <c r="D141" s="104"/>
      <c r="E141" s="104"/>
      <c r="F141" s="104"/>
      <c r="G141" s="65"/>
    </row>
    <row r="142" spans="2:7" ht="15.75" thickBot="1" x14ac:dyDescent="0.3">
      <c r="B142" s="105" t="s">
        <v>129</v>
      </c>
      <c r="C142" s="103">
        <f>C139+C136+C133+C130+C127+C124+C121</f>
        <v>13800</v>
      </c>
      <c r="D142" s="103">
        <f>D139+D136+D133+D130+D127+D124+D121</f>
        <v>7000</v>
      </c>
      <c r="E142" s="103">
        <f t="shared" ref="E142:F142" si="12">E139+E136+E133+E130+E127+E124+E121</f>
        <v>7000</v>
      </c>
      <c r="F142" s="103">
        <f t="shared" si="12"/>
        <v>7000</v>
      </c>
      <c r="G142" s="91"/>
    </row>
    <row r="143" spans="2:7" ht="15.75" thickBot="1" x14ac:dyDescent="0.3">
      <c r="B143" s="107" t="s">
        <v>115</v>
      </c>
      <c r="C143" s="97">
        <f>IF(C142-C113=0,0,"Error")</f>
        <v>0</v>
      </c>
      <c r="D143" s="97">
        <f>IF(D142-D113=0,0,"Error")</f>
        <v>0</v>
      </c>
      <c r="E143" s="97">
        <f>IF(E142-E113=0,0,"Error")</f>
        <v>0</v>
      </c>
      <c r="F143" s="98">
        <f>IF(F142-F113=0,0,"Error")</f>
        <v>0</v>
      </c>
      <c r="G143" s="99"/>
    </row>
    <row r="144" spans="2:7" ht="15.75" thickBot="1" x14ac:dyDescent="0.3">
      <c r="B144" s="100" t="s">
        <v>130</v>
      </c>
      <c r="C144" s="682" t="s">
        <v>131</v>
      </c>
      <c r="D144" s="682"/>
      <c r="E144" s="682"/>
      <c r="F144" s="73" t="s">
        <v>132</v>
      </c>
      <c r="G144" s="74"/>
    </row>
    <row r="145" spans="2:9" ht="29.25" customHeight="1" thickBot="1" x14ac:dyDescent="0.3">
      <c r="B145" s="64" t="s">
        <v>93</v>
      </c>
      <c r="C145" s="693" t="s">
        <v>133</v>
      </c>
      <c r="D145" s="694"/>
      <c r="E145" s="694"/>
      <c r="F145" s="675"/>
      <c r="G145" s="58"/>
    </row>
    <row r="146" spans="2:9" ht="15.75" thickBot="1" x14ac:dyDescent="0.3">
      <c r="B146" s="64" t="s">
        <v>95</v>
      </c>
      <c r="C146" s="686" t="s">
        <v>134</v>
      </c>
      <c r="D146" s="687"/>
      <c r="E146" s="687"/>
      <c r="F146" s="688"/>
      <c r="G146" s="74"/>
    </row>
    <row r="147" spans="2:9" x14ac:dyDescent="0.25">
      <c r="B147" s="668"/>
      <c r="C147" s="76">
        <v>2019</v>
      </c>
      <c r="D147" s="76">
        <v>2020</v>
      </c>
      <c r="E147" s="76">
        <v>2021</v>
      </c>
      <c r="F147" s="76">
        <v>2022</v>
      </c>
      <c r="G147" s="77"/>
    </row>
    <row r="148" spans="2:9" ht="15.75" thickBot="1" x14ac:dyDescent="0.3">
      <c r="B148" s="695"/>
      <c r="C148" s="76" t="s">
        <v>1</v>
      </c>
      <c r="D148" s="76" t="s">
        <v>71</v>
      </c>
      <c r="E148" s="76" t="s">
        <v>71</v>
      </c>
      <c r="F148" s="76" t="s">
        <v>71</v>
      </c>
      <c r="G148" s="77"/>
    </row>
    <row r="149" spans="2:9" ht="15.75" thickBot="1" x14ac:dyDescent="0.3">
      <c r="B149" s="108" t="s">
        <v>97</v>
      </c>
      <c r="C149" s="109">
        <v>11</v>
      </c>
      <c r="D149" s="109">
        <v>16</v>
      </c>
      <c r="E149" s="109">
        <v>13</v>
      </c>
      <c r="F149" s="110">
        <v>13</v>
      </c>
      <c r="G149" s="106"/>
    </row>
    <row r="150" spans="2:9" ht="15.75" thickBot="1" x14ac:dyDescent="0.3">
      <c r="B150" s="111" t="s">
        <v>98</v>
      </c>
      <c r="C150" s="79">
        <f>C179</f>
        <v>19280</v>
      </c>
      <c r="D150" s="79">
        <v>29400</v>
      </c>
      <c r="E150" s="79">
        <f t="shared" ref="E150:F150" si="13">E179</f>
        <v>29000</v>
      </c>
      <c r="F150" s="79">
        <f t="shared" si="13"/>
        <v>29000</v>
      </c>
      <c r="G150" s="80"/>
      <c r="H150" s="47"/>
      <c r="I150" s="47"/>
    </row>
    <row r="151" spans="2:9" ht="15.75" thickBot="1" x14ac:dyDescent="0.3">
      <c r="B151" s="111" t="s">
        <v>99</v>
      </c>
      <c r="C151" s="79">
        <f>C150/C149</f>
        <v>1752.7272727272727</v>
      </c>
      <c r="D151" s="79">
        <f>D150/D149</f>
        <v>1837.5</v>
      </c>
      <c r="E151" s="79">
        <f>E150/E149</f>
        <v>2230.7692307692309</v>
      </c>
      <c r="F151" s="112">
        <f>F150/F149</f>
        <v>2230.7692307692309</v>
      </c>
      <c r="G151" s="80"/>
      <c r="H151" s="47"/>
      <c r="I151" s="113"/>
    </row>
    <row r="152" spans="2:9" ht="15.75" thickBot="1" x14ac:dyDescent="0.3">
      <c r="B152" s="111" t="s">
        <v>100</v>
      </c>
      <c r="C152" s="504"/>
      <c r="D152" s="81">
        <f>D149/C149-1</f>
        <v>0.45454545454545459</v>
      </c>
      <c r="E152" s="81">
        <f>E149/D149-1</f>
        <v>-0.1875</v>
      </c>
      <c r="F152" s="114">
        <f>F149/E149-1</f>
        <v>0</v>
      </c>
      <c r="G152" s="82"/>
    </row>
    <row r="153" spans="2:9" ht="15.75" thickBot="1" x14ac:dyDescent="0.3">
      <c r="B153" s="111" t="s">
        <v>102</v>
      </c>
      <c r="C153" s="504"/>
      <c r="D153" s="81">
        <f>D150/C150-1</f>
        <v>0.52489626556016589</v>
      </c>
      <c r="E153" s="81">
        <f t="shared" ref="E153:F154" si="14">E150/D150-1</f>
        <v>-1.3605442176870763E-2</v>
      </c>
      <c r="F153" s="114">
        <f t="shared" si="14"/>
        <v>0</v>
      </c>
      <c r="G153" s="82"/>
    </row>
    <row r="154" spans="2:9" ht="15.75" thickBot="1" x14ac:dyDescent="0.3">
      <c r="B154" s="115" t="s">
        <v>103</v>
      </c>
      <c r="C154" s="116"/>
      <c r="D154" s="117">
        <f>D151/C151-1</f>
        <v>4.8366182572614047E-2</v>
      </c>
      <c r="E154" s="117">
        <f t="shared" si="14"/>
        <v>0.21402407116692834</v>
      </c>
      <c r="F154" s="118">
        <f t="shared" si="14"/>
        <v>0</v>
      </c>
      <c r="G154" s="82"/>
    </row>
    <row r="155" spans="2:9" ht="15.75" thickBot="1" x14ac:dyDescent="0.3">
      <c r="B155" s="659" t="s">
        <v>135</v>
      </c>
      <c r="C155" s="660"/>
      <c r="D155" s="660"/>
      <c r="E155" s="660"/>
      <c r="F155" s="661"/>
      <c r="G155" s="77"/>
    </row>
    <row r="156" spans="2:9" x14ac:dyDescent="0.25">
      <c r="B156" s="668"/>
      <c r="C156" s="76">
        <v>2019</v>
      </c>
      <c r="D156" s="76">
        <v>2020</v>
      </c>
      <c r="E156" s="76">
        <v>2021</v>
      </c>
      <c r="F156" s="76">
        <v>2022</v>
      </c>
      <c r="G156" s="77"/>
    </row>
    <row r="157" spans="2:9" ht="15.75" thickBot="1" x14ac:dyDescent="0.3">
      <c r="B157" s="669"/>
      <c r="C157" s="78" t="s">
        <v>1</v>
      </c>
      <c r="D157" s="78" t="s">
        <v>71</v>
      </c>
      <c r="E157" s="78" t="s">
        <v>71</v>
      </c>
      <c r="F157" s="78" t="s">
        <v>71</v>
      </c>
      <c r="G157" s="77"/>
    </row>
    <row r="158" spans="2:9" ht="15.75" thickBot="1" x14ac:dyDescent="0.3">
      <c r="B158" s="89" t="s">
        <v>105</v>
      </c>
      <c r="C158" s="61"/>
      <c r="D158" s="61"/>
      <c r="E158" s="61"/>
      <c r="F158" s="61"/>
      <c r="G158" s="65"/>
    </row>
    <row r="159" spans="2:9" ht="15.75" thickBot="1" x14ac:dyDescent="0.3">
      <c r="B159" s="90" t="s">
        <v>106</v>
      </c>
      <c r="C159" s="85"/>
      <c r="D159" s="87"/>
      <c r="E159" s="87"/>
      <c r="F159" s="87"/>
      <c r="G159" s="88"/>
    </row>
    <row r="160" spans="2:9" ht="15.75" thickBot="1" x14ac:dyDescent="0.3">
      <c r="B160" s="90" t="s">
        <v>107</v>
      </c>
      <c r="C160" s="85"/>
      <c r="D160" s="87"/>
      <c r="E160" s="87"/>
      <c r="F160" s="87"/>
      <c r="G160" s="88"/>
    </row>
    <row r="161" spans="2:7" ht="24.75" thickBot="1" x14ac:dyDescent="0.3">
      <c r="B161" s="83" t="s">
        <v>108</v>
      </c>
      <c r="C161" s="104"/>
      <c r="D161" s="104"/>
      <c r="E161" s="104"/>
      <c r="F161" s="104"/>
      <c r="G161" s="65"/>
    </row>
    <row r="162" spans="2:7" ht="15.75" thickBot="1" x14ac:dyDescent="0.3">
      <c r="B162" s="84" t="s">
        <v>106</v>
      </c>
      <c r="C162" s="103"/>
      <c r="D162" s="104"/>
      <c r="E162" s="104"/>
      <c r="F162" s="104"/>
      <c r="G162" s="65"/>
    </row>
    <row r="163" spans="2:7" ht="15.75" thickBot="1" x14ac:dyDescent="0.3">
      <c r="B163" s="84" t="s">
        <v>107</v>
      </c>
      <c r="C163" s="103"/>
      <c r="D163" s="104"/>
      <c r="E163" s="104"/>
      <c r="F163" s="104"/>
      <c r="G163" s="65"/>
    </row>
    <row r="164" spans="2:7" ht="15.75" thickBot="1" x14ac:dyDescent="0.3">
      <c r="B164" s="83" t="s">
        <v>109</v>
      </c>
      <c r="C164" s="119"/>
      <c r="D164" s="120"/>
      <c r="E164" s="120"/>
      <c r="F164" s="120"/>
      <c r="G164" s="65"/>
    </row>
    <row r="165" spans="2:7" ht="15.75" thickBot="1" x14ac:dyDescent="0.3">
      <c r="B165" s="84" t="s">
        <v>106</v>
      </c>
      <c r="C165" s="103"/>
      <c r="D165" s="104"/>
      <c r="E165" s="104"/>
      <c r="F165" s="104"/>
      <c r="G165" s="65"/>
    </row>
    <row r="166" spans="2:7" ht="15.75" thickBot="1" x14ac:dyDescent="0.3">
      <c r="B166" s="84" t="s">
        <v>107</v>
      </c>
      <c r="C166" s="103"/>
      <c r="D166" s="104"/>
      <c r="E166" s="104"/>
      <c r="F166" s="104"/>
      <c r="G166" s="65"/>
    </row>
    <row r="167" spans="2:7" ht="15.75" thickBot="1" x14ac:dyDescent="0.3">
      <c r="B167" s="83" t="s">
        <v>110</v>
      </c>
      <c r="C167" s="103"/>
      <c r="D167" s="104"/>
      <c r="E167" s="104"/>
      <c r="F167" s="104"/>
      <c r="G167" s="65"/>
    </row>
    <row r="168" spans="2:7" ht="15.75" thickBot="1" x14ac:dyDescent="0.3">
      <c r="B168" s="84" t="s">
        <v>106</v>
      </c>
      <c r="C168" s="103"/>
      <c r="D168" s="104"/>
      <c r="E168" s="104"/>
      <c r="F168" s="104"/>
      <c r="G168" s="65"/>
    </row>
    <row r="169" spans="2:7" ht="15.75" thickBot="1" x14ac:dyDescent="0.3">
      <c r="B169" s="84" t="s">
        <v>107</v>
      </c>
      <c r="C169" s="103"/>
      <c r="D169" s="104"/>
      <c r="E169" s="104"/>
      <c r="F169" s="104"/>
      <c r="G169" s="65"/>
    </row>
    <row r="170" spans="2:7" ht="15.75" thickBot="1" x14ac:dyDescent="0.3">
      <c r="B170" s="83" t="s">
        <v>111</v>
      </c>
      <c r="C170" s="103"/>
      <c r="D170" s="104"/>
      <c r="E170" s="104"/>
      <c r="F170" s="104"/>
      <c r="G170" s="65"/>
    </row>
    <row r="171" spans="2:7" ht="15.75" thickBot="1" x14ac:dyDescent="0.3">
      <c r="B171" s="84" t="s">
        <v>106</v>
      </c>
      <c r="C171" s="103"/>
      <c r="D171" s="104"/>
      <c r="E171" s="104"/>
      <c r="F171" s="104"/>
      <c r="G171" s="65"/>
    </row>
    <row r="172" spans="2:7" ht="15.75" thickBot="1" x14ac:dyDescent="0.3">
      <c r="B172" s="84" t="s">
        <v>107</v>
      </c>
      <c r="C172" s="103"/>
      <c r="D172" s="104"/>
      <c r="E172" s="104"/>
      <c r="F172" s="104"/>
      <c r="G172" s="65"/>
    </row>
    <row r="173" spans="2:7" ht="15.75" thickBot="1" x14ac:dyDescent="0.3">
      <c r="B173" s="83" t="s">
        <v>112</v>
      </c>
      <c r="C173" s="85">
        <f>C174+C175</f>
        <v>19280</v>
      </c>
      <c r="D173" s="85">
        <f t="shared" ref="D173" si="15">D174+D175</f>
        <v>29400</v>
      </c>
      <c r="E173" s="85">
        <v>29000</v>
      </c>
      <c r="F173" s="85">
        <v>29000</v>
      </c>
      <c r="G173" s="121"/>
    </row>
    <row r="174" spans="2:7" ht="15.75" thickBot="1" x14ac:dyDescent="0.3">
      <c r="B174" s="84" t="s">
        <v>106</v>
      </c>
      <c r="C174" s="85">
        <v>19280</v>
      </c>
      <c r="D174" s="85">
        <v>29400</v>
      </c>
      <c r="E174" s="85">
        <v>29000</v>
      </c>
      <c r="F174" s="85">
        <v>29000</v>
      </c>
      <c r="G174" s="91"/>
    </row>
    <row r="175" spans="2:7" ht="15.75" thickBot="1" x14ac:dyDescent="0.3">
      <c r="B175" s="84" t="s">
        <v>107</v>
      </c>
      <c r="C175" s="103"/>
      <c r="D175" s="104"/>
      <c r="E175" s="104"/>
      <c r="F175" s="104"/>
      <c r="G175" s="65"/>
    </row>
    <row r="176" spans="2:7" ht="24.75" thickBot="1" x14ac:dyDescent="0.3">
      <c r="B176" s="83" t="s">
        <v>113</v>
      </c>
      <c r="C176" s="103"/>
      <c r="D176" s="104"/>
      <c r="E176" s="104"/>
      <c r="F176" s="104"/>
      <c r="G176" s="65"/>
    </row>
    <row r="177" spans="2:7" ht="15.75" thickBot="1" x14ac:dyDescent="0.3">
      <c r="B177" s="84" t="s">
        <v>106</v>
      </c>
      <c r="C177" s="103"/>
      <c r="D177" s="104"/>
      <c r="E177" s="104"/>
      <c r="F177" s="104"/>
      <c r="G177" s="65"/>
    </row>
    <row r="178" spans="2:7" ht="15.75" thickBot="1" x14ac:dyDescent="0.3">
      <c r="B178" s="84" t="s">
        <v>107</v>
      </c>
      <c r="C178" s="103"/>
      <c r="D178" s="104"/>
      <c r="E178" s="104"/>
      <c r="F178" s="104"/>
      <c r="G178" s="65"/>
    </row>
    <row r="179" spans="2:7" ht="15.75" thickBot="1" x14ac:dyDescent="0.3">
      <c r="B179" s="105" t="s">
        <v>136</v>
      </c>
      <c r="C179" s="85">
        <f>C176+C173+C170+C167+C164+C161+C158</f>
        <v>19280</v>
      </c>
      <c r="D179" s="85">
        <f t="shared" ref="D179:E179" si="16">D176+D173+D170+D167+D164+D161+D158</f>
        <v>29400</v>
      </c>
      <c r="E179" s="85">
        <f t="shared" si="16"/>
        <v>29000</v>
      </c>
      <c r="F179" s="103">
        <f>F176+F173+F170+F167+F164+F161+F158</f>
        <v>29000</v>
      </c>
      <c r="G179" s="91"/>
    </row>
    <row r="180" spans="2:7" ht="15.75" thickBot="1" x14ac:dyDescent="0.3">
      <c r="B180" s="96" t="s">
        <v>115</v>
      </c>
      <c r="C180" s="98">
        <f>IF(C179-C150=0,0,"Error")</f>
        <v>0</v>
      </c>
      <c r="D180" s="98">
        <f>IF(D179-D150=0,0,"Error")</f>
        <v>0</v>
      </c>
      <c r="E180" s="98">
        <f>IF(E179-E150=0,0,"Error")</f>
        <v>0</v>
      </c>
      <c r="F180" s="98">
        <f>IF(F179-F150=0,0,"Error")</f>
        <v>0</v>
      </c>
      <c r="G180" s="99"/>
    </row>
    <row r="181" spans="2:7" ht="30.75" customHeight="1" thickBot="1" x14ac:dyDescent="0.3">
      <c r="B181" s="66" t="s">
        <v>137</v>
      </c>
      <c r="C181" s="670" t="s">
        <v>138</v>
      </c>
      <c r="D181" s="671"/>
      <c r="E181" s="671"/>
      <c r="F181" s="672"/>
      <c r="G181" s="55"/>
    </row>
    <row r="182" spans="2:7" ht="15.75" thickBot="1" x14ac:dyDescent="0.3">
      <c r="B182" s="673" t="s">
        <v>139</v>
      </c>
      <c r="C182" s="674"/>
      <c r="D182" s="674"/>
      <c r="E182" s="674"/>
      <c r="F182" s="675"/>
      <c r="G182" s="58"/>
    </row>
    <row r="183" spans="2:7" ht="23.25" thickBot="1" x14ac:dyDescent="0.3">
      <c r="B183" s="60" t="s">
        <v>140</v>
      </c>
      <c r="C183" s="122">
        <v>0.53</v>
      </c>
      <c r="D183" s="62">
        <v>0.53</v>
      </c>
      <c r="E183" s="62">
        <v>0.53</v>
      </c>
      <c r="F183" s="62">
        <v>0.53</v>
      </c>
      <c r="G183" s="123"/>
    </row>
    <row r="184" spans="2:7" ht="23.25" thickBot="1" x14ac:dyDescent="0.3">
      <c r="B184" s="60" t="s">
        <v>141</v>
      </c>
      <c r="C184" s="122">
        <v>1</v>
      </c>
      <c r="D184" s="122">
        <v>1</v>
      </c>
      <c r="E184" s="122">
        <v>1</v>
      </c>
      <c r="F184" s="122">
        <v>1</v>
      </c>
      <c r="G184" s="124"/>
    </row>
    <row r="185" spans="2:7" ht="23.25" thickBot="1" x14ac:dyDescent="0.3">
      <c r="B185" s="60" t="s">
        <v>142</v>
      </c>
      <c r="C185" s="125">
        <v>0</v>
      </c>
      <c r="D185" s="122">
        <v>0</v>
      </c>
      <c r="E185" s="122">
        <v>0</v>
      </c>
      <c r="F185" s="122">
        <v>0</v>
      </c>
      <c r="G185" s="124"/>
    </row>
    <row r="186" spans="2:7" ht="34.5" thickBot="1" x14ac:dyDescent="0.3">
      <c r="B186" s="60" t="s">
        <v>143</v>
      </c>
      <c r="C186" s="125">
        <v>0</v>
      </c>
      <c r="D186" s="122">
        <v>0</v>
      </c>
      <c r="E186" s="122">
        <v>0</v>
      </c>
      <c r="F186" s="122">
        <v>0</v>
      </c>
      <c r="G186" s="124"/>
    </row>
    <row r="187" spans="2:7" ht="15.75" thickBot="1" x14ac:dyDescent="0.3">
      <c r="B187" s="676" t="s">
        <v>144</v>
      </c>
      <c r="C187" s="677"/>
      <c r="D187" s="677"/>
      <c r="E187" s="677"/>
      <c r="F187" s="678"/>
      <c r="G187" s="70"/>
    </row>
    <row r="188" spans="2:7" ht="15.75" thickBot="1" x14ac:dyDescent="0.3">
      <c r="B188" s="679" t="s">
        <v>89</v>
      </c>
      <c r="C188" s="680"/>
      <c r="D188" s="680"/>
      <c r="E188" s="680"/>
      <c r="F188" s="681"/>
      <c r="G188" s="71"/>
    </row>
    <row r="189" spans="2:7" ht="15.75" thickBot="1" x14ac:dyDescent="0.3">
      <c r="B189" s="126" t="s">
        <v>90</v>
      </c>
      <c r="C189" s="689" t="s">
        <v>145</v>
      </c>
      <c r="D189" s="689"/>
      <c r="E189" s="689"/>
      <c r="F189" s="73" t="s">
        <v>146</v>
      </c>
      <c r="G189" s="74"/>
    </row>
    <row r="190" spans="2:7" ht="15.75" thickBot="1" x14ac:dyDescent="0.3">
      <c r="B190" s="64" t="s">
        <v>93</v>
      </c>
      <c r="C190" s="683" t="s">
        <v>147</v>
      </c>
      <c r="D190" s="684"/>
      <c r="E190" s="684"/>
      <c r="F190" s="685"/>
      <c r="G190" s="75"/>
    </row>
    <row r="191" spans="2:7" ht="15.75" thickBot="1" x14ac:dyDescent="0.3">
      <c r="B191" s="64" t="s">
        <v>95</v>
      </c>
      <c r="C191" s="686" t="s">
        <v>148</v>
      </c>
      <c r="D191" s="687"/>
      <c r="E191" s="687"/>
      <c r="F191" s="688"/>
      <c r="G191" s="74"/>
    </row>
    <row r="192" spans="2:7" x14ac:dyDescent="0.25">
      <c r="B192" s="668"/>
      <c r="C192" s="76">
        <v>2019</v>
      </c>
      <c r="D192" s="76">
        <v>2020</v>
      </c>
      <c r="E192" s="76">
        <v>2021</v>
      </c>
      <c r="F192" s="76">
        <v>2022</v>
      </c>
      <c r="G192" s="77"/>
    </row>
    <row r="193" spans="2:7" ht="15.75" thickBot="1" x14ac:dyDescent="0.3">
      <c r="B193" s="669"/>
      <c r="C193" s="78" t="s">
        <v>1</v>
      </c>
      <c r="D193" s="78" t="s">
        <v>71</v>
      </c>
      <c r="E193" s="78" t="s">
        <v>71</v>
      </c>
      <c r="F193" s="78" t="s">
        <v>71</v>
      </c>
      <c r="G193" s="77"/>
    </row>
    <row r="194" spans="2:7" ht="15.75" thickBot="1" x14ac:dyDescent="0.3">
      <c r="B194" s="64" t="s">
        <v>97</v>
      </c>
      <c r="C194" s="79">
        <v>17</v>
      </c>
      <c r="D194" s="79">
        <v>18</v>
      </c>
      <c r="E194" s="79">
        <v>18</v>
      </c>
      <c r="F194" s="79">
        <v>18</v>
      </c>
      <c r="G194" s="80"/>
    </row>
    <row r="195" spans="2:7" ht="15.75" thickBot="1" x14ac:dyDescent="0.3">
      <c r="B195" s="64" t="s">
        <v>98</v>
      </c>
      <c r="C195" s="79">
        <f>C224</f>
        <v>1892</v>
      </c>
      <c r="D195" s="79">
        <f t="shared" ref="D195:F195" si="17">D224</f>
        <v>1900</v>
      </c>
      <c r="E195" s="79">
        <f t="shared" si="17"/>
        <v>2000</v>
      </c>
      <c r="F195" s="79">
        <f t="shared" si="17"/>
        <v>2000</v>
      </c>
      <c r="G195" s="80"/>
    </row>
    <row r="196" spans="2:7" ht="15.75" thickBot="1" x14ac:dyDescent="0.3">
      <c r="B196" s="64" t="s">
        <v>99</v>
      </c>
      <c r="C196" s="79">
        <f>C195/C194</f>
        <v>111.29411764705883</v>
      </c>
      <c r="D196" s="79">
        <f t="shared" ref="D196:F196" si="18">D195/D194</f>
        <v>105.55555555555556</v>
      </c>
      <c r="E196" s="79">
        <f t="shared" si="18"/>
        <v>111.11111111111111</v>
      </c>
      <c r="F196" s="79">
        <f t="shared" si="18"/>
        <v>111.11111111111111</v>
      </c>
      <c r="G196" s="80"/>
    </row>
    <row r="197" spans="2:7" ht="15.75" thickBot="1" x14ac:dyDescent="0.3">
      <c r="B197" s="64" t="s">
        <v>100</v>
      </c>
      <c r="C197" s="504" t="s">
        <v>101</v>
      </c>
      <c r="D197" s="81">
        <f>D194/C194-1</f>
        <v>5.8823529411764719E-2</v>
      </c>
      <c r="E197" s="81">
        <f t="shared" ref="E197:F199" si="19">E194/D194-1</f>
        <v>0</v>
      </c>
      <c r="F197" s="81">
        <f t="shared" si="19"/>
        <v>0</v>
      </c>
      <c r="G197" s="82"/>
    </row>
    <row r="198" spans="2:7" ht="15.75" thickBot="1" x14ac:dyDescent="0.3">
      <c r="B198" s="64" t="s">
        <v>102</v>
      </c>
      <c r="C198" s="504" t="s">
        <v>101</v>
      </c>
      <c r="D198" s="81">
        <f>D195/C195-1</f>
        <v>4.2283298097252064E-3</v>
      </c>
      <c r="E198" s="81">
        <f t="shared" si="19"/>
        <v>5.2631578947368363E-2</v>
      </c>
      <c r="F198" s="81">
        <f t="shared" si="19"/>
        <v>0</v>
      </c>
      <c r="G198" s="82"/>
    </row>
    <row r="199" spans="2:7" ht="15.75" thickBot="1" x14ac:dyDescent="0.3">
      <c r="B199" s="64" t="s">
        <v>103</v>
      </c>
      <c r="C199" s="504" t="s">
        <v>101</v>
      </c>
      <c r="D199" s="81">
        <f>D196/C196-1</f>
        <v>-5.1562132957481799E-2</v>
      </c>
      <c r="E199" s="81">
        <f t="shared" si="19"/>
        <v>5.2631578947368363E-2</v>
      </c>
      <c r="F199" s="81">
        <f t="shared" si="19"/>
        <v>0</v>
      </c>
      <c r="G199" s="82"/>
    </row>
    <row r="200" spans="2:7" ht="15.75" thickBot="1" x14ac:dyDescent="0.3">
      <c r="B200" s="659" t="s">
        <v>104</v>
      </c>
      <c r="C200" s="660"/>
      <c r="D200" s="660"/>
      <c r="E200" s="660"/>
      <c r="F200" s="661"/>
      <c r="G200" s="77"/>
    </row>
    <row r="201" spans="2:7" x14ac:dyDescent="0.25">
      <c r="B201" s="668"/>
      <c r="C201" s="76">
        <v>2019</v>
      </c>
      <c r="D201" s="76">
        <v>2020</v>
      </c>
      <c r="E201" s="76">
        <v>2021</v>
      </c>
      <c r="F201" s="76">
        <v>2022</v>
      </c>
      <c r="G201" s="77"/>
    </row>
    <row r="202" spans="2:7" ht="15.75" thickBot="1" x14ac:dyDescent="0.3">
      <c r="B202" s="669"/>
      <c r="C202" s="78" t="s">
        <v>1</v>
      </c>
      <c r="D202" s="78" t="s">
        <v>71</v>
      </c>
      <c r="E202" s="78" t="s">
        <v>71</v>
      </c>
      <c r="F202" s="78" t="s">
        <v>71</v>
      </c>
      <c r="G202" s="77"/>
    </row>
    <row r="203" spans="2:7" ht="15.75" thickBot="1" x14ac:dyDescent="0.3">
      <c r="B203" s="89" t="s">
        <v>105</v>
      </c>
      <c r="C203" s="61">
        <v>0</v>
      </c>
      <c r="D203" s="61">
        <v>0</v>
      </c>
      <c r="E203" s="61">
        <v>0</v>
      </c>
      <c r="F203" s="61">
        <v>0</v>
      </c>
      <c r="G203" s="65"/>
    </row>
    <row r="204" spans="2:7" ht="15.75" thickBot="1" x14ac:dyDescent="0.3">
      <c r="B204" s="90" t="s">
        <v>106</v>
      </c>
      <c r="C204" s="85"/>
      <c r="D204" s="127"/>
      <c r="E204" s="127"/>
      <c r="F204" s="127"/>
      <c r="G204" s="86"/>
    </row>
    <row r="205" spans="2:7" ht="15.75" thickBot="1" x14ac:dyDescent="0.3">
      <c r="B205" s="90" t="s">
        <v>107</v>
      </c>
      <c r="C205" s="85"/>
      <c r="D205" s="87"/>
      <c r="E205" s="87"/>
      <c r="F205" s="87"/>
      <c r="G205" s="88"/>
    </row>
    <row r="206" spans="2:7" ht="24.75" thickBot="1" x14ac:dyDescent="0.3">
      <c r="B206" s="89" t="s">
        <v>108</v>
      </c>
      <c r="C206" s="61">
        <v>0</v>
      </c>
      <c r="D206" s="61">
        <v>0</v>
      </c>
      <c r="E206" s="61">
        <v>0</v>
      </c>
      <c r="F206" s="61">
        <v>0</v>
      </c>
      <c r="G206" s="65"/>
    </row>
    <row r="207" spans="2:7" ht="15.75" thickBot="1" x14ac:dyDescent="0.3">
      <c r="B207" s="90" t="s">
        <v>106</v>
      </c>
      <c r="C207" s="85"/>
      <c r="D207" s="61"/>
      <c r="E207" s="61"/>
      <c r="F207" s="61"/>
      <c r="G207" s="65"/>
    </row>
    <row r="208" spans="2:7" ht="15.75" thickBot="1" x14ac:dyDescent="0.3">
      <c r="B208" s="90" t="s">
        <v>107</v>
      </c>
      <c r="C208" s="85"/>
      <c r="D208" s="61"/>
      <c r="E208" s="61"/>
      <c r="F208" s="61"/>
      <c r="G208" s="65"/>
    </row>
    <row r="209" spans="2:7" ht="15.75" thickBot="1" x14ac:dyDescent="0.3">
      <c r="B209" s="89" t="s">
        <v>109</v>
      </c>
      <c r="C209" s="85">
        <f>C210+C211</f>
        <v>1892</v>
      </c>
      <c r="D209" s="85">
        <f t="shared" ref="D209:F209" si="20">D210+D211</f>
        <v>1900</v>
      </c>
      <c r="E209" s="85">
        <f t="shared" si="20"/>
        <v>2000</v>
      </c>
      <c r="F209" s="85">
        <f t="shared" si="20"/>
        <v>2000</v>
      </c>
      <c r="G209" s="80"/>
    </row>
    <row r="210" spans="2:7" ht="15.75" thickBot="1" x14ac:dyDescent="0.3">
      <c r="B210" s="90" t="s">
        <v>106</v>
      </c>
      <c r="C210" s="85">
        <v>1892</v>
      </c>
      <c r="D210" s="79">
        <v>1900</v>
      </c>
      <c r="E210" s="79">
        <v>2000</v>
      </c>
      <c r="F210" s="79">
        <v>2000</v>
      </c>
      <c r="G210" s="80"/>
    </row>
    <row r="211" spans="2:7" ht="15.75" thickBot="1" x14ac:dyDescent="0.3">
      <c r="B211" s="90" t="s">
        <v>107</v>
      </c>
      <c r="C211" s="85"/>
      <c r="D211" s="61"/>
      <c r="E211" s="61"/>
      <c r="F211" s="61"/>
      <c r="G211" s="65"/>
    </row>
    <row r="212" spans="2:7" ht="15.75" thickBot="1" x14ac:dyDescent="0.3">
      <c r="B212" s="89" t="s">
        <v>110</v>
      </c>
      <c r="C212" s="85"/>
      <c r="D212" s="61"/>
      <c r="E212" s="61"/>
      <c r="F212" s="61"/>
      <c r="G212" s="65"/>
    </row>
    <row r="213" spans="2:7" ht="15.75" thickBot="1" x14ac:dyDescent="0.3">
      <c r="B213" s="90" t="s">
        <v>106</v>
      </c>
      <c r="C213" s="85"/>
      <c r="D213" s="61"/>
      <c r="E213" s="61"/>
      <c r="F213" s="61"/>
      <c r="G213" s="65"/>
    </row>
    <row r="214" spans="2:7" ht="15.75" thickBot="1" x14ac:dyDescent="0.3">
      <c r="B214" s="90" t="s">
        <v>107</v>
      </c>
      <c r="C214" s="85"/>
      <c r="D214" s="61"/>
      <c r="E214" s="61"/>
      <c r="F214" s="61"/>
      <c r="G214" s="65"/>
    </row>
    <row r="215" spans="2:7" ht="15.75" thickBot="1" x14ac:dyDescent="0.3">
      <c r="B215" s="89" t="s">
        <v>111</v>
      </c>
      <c r="C215" s="85"/>
      <c r="D215" s="61"/>
      <c r="E215" s="61"/>
      <c r="F215" s="61"/>
      <c r="G215" s="65"/>
    </row>
    <row r="216" spans="2:7" ht="15.75" thickBot="1" x14ac:dyDescent="0.3">
      <c r="B216" s="90" t="s">
        <v>106</v>
      </c>
      <c r="C216" s="85"/>
      <c r="D216" s="61"/>
      <c r="E216" s="61"/>
      <c r="F216" s="61"/>
      <c r="G216" s="65"/>
    </row>
    <row r="217" spans="2:7" ht="15.75" thickBot="1" x14ac:dyDescent="0.3">
      <c r="B217" s="90" t="s">
        <v>107</v>
      </c>
      <c r="C217" s="85"/>
      <c r="D217" s="61"/>
      <c r="E217" s="61"/>
      <c r="F217" s="61"/>
      <c r="G217" s="65"/>
    </row>
    <row r="218" spans="2:7" ht="15.75" thickBot="1" x14ac:dyDescent="0.3">
      <c r="B218" s="128" t="s">
        <v>112</v>
      </c>
      <c r="C218" s="119"/>
      <c r="D218" s="120"/>
      <c r="E218" s="120"/>
      <c r="F218" s="120"/>
      <c r="G218" s="65"/>
    </row>
    <row r="219" spans="2:7" ht="15.75" thickBot="1" x14ac:dyDescent="0.3">
      <c r="B219" s="129" t="s">
        <v>106</v>
      </c>
      <c r="C219" s="119"/>
      <c r="D219" s="120"/>
      <c r="E219" s="120"/>
      <c r="F219" s="120"/>
      <c r="G219" s="65"/>
    </row>
    <row r="220" spans="2:7" ht="15.75" thickBot="1" x14ac:dyDescent="0.3">
      <c r="B220" s="129" t="s">
        <v>107</v>
      </c>
      <c r="C220" s="119"/>
      <c r="D220" s="120"/>
      <c r="E220" s="120"/>
      <c r="F220" s="120"/>
      <c r="G220" s="65"/>
    </row>
    <row r="221" spans="2:7" ht="24.75" thickBot="1" x14ac:dyDescent="0.3">
      <c r="B221" s="89" t="s">
        <v>113</v>
      </c>
      <c r="C221" s="85">
        <v>0</v>
      </c>
      <c r="D221" s="61">
        <v>0</v>
      </c>
      <c r="E221" s="61">
        <f>D221*1.03*0.99</f>
        <v>0</v>
      </c>
      <c r="F221" s="61">
        <f>E221*1.03*0.99</f>
        <v>0</v>
      </c>
      <c r="G221" s="65"/>
    </row>
    <row r="222" spans="2:7" ht="15.75" thickBot="1" x14ac:dyDescent="0.3">
      <c r="B222" s="90" t="s">
        <v>106</v>
      </c>
      <c r="C222" s="85"/>
      <c r="D222" s="93"/>
      <c r="E222" s="93"/>
      <c r="F222" s="93"/>
      <c r="G222" s="94"/>
    </row>
    <row r="223" spans="2:7" ht="15.75" thickBot="1" x14ac:dyDescent="0.3">
      <c r="B223" s="90" t="s">
        <v>107</v>
      </c>
      <c r="C223" s="85"/>
      <c r="D223" s="92"/>
      <c r="E223" s="93"/>
      <c r="F223" s="93"/>
      <c r="G223" s="94"/>
    </row>
    <row r="224" spans="2:7" ht="15.75" thickBot="1" x14ac:dyDescent="0.3">
      <c r="B224" s="95" t="s">
        <v>114</v>
      </c>
      <c r="C224" s="85">
        <f>C221+C218+C215+C212+C209+C206+C203</f>
        <v>1892</v>
      </c>
      <c r="D224" s="85">
        <f>D221+D218+D215+D212+D209+D206+D203</f>
        <v>1900</v>
      </c>
      <c r="E224" s="85">
        <f>E221+E218+E215+E212+E209+E206+E203</f>
        <v>2000</v>
      </c>
      <c r="F224" s="85">
        <f>F221+F218+F215+F212+F209+F206+F203</f>
        <v>2000</v>
      </c>
      <c r="G224" s="91"/>
    </row>
    <row r="225" spans="2:7" ht="15.75" thickBot="1" x14ac:dyDescent="0.3">
      <c r="B225" s="96" t="s">
        <v>115</v>
      </c>
      <c r="C225" s="98">
        <f>IF(C224-C195=0,0,"Error")</f>
        <v>0</v>
      </c>
      <c r="D225" s="98">
        <f>IF(D224-D195=0,0,"Error")</f>
        <v>0</v>
      </c>
      <c r="E225" s="98">
        <f>IF(E224-E195=0,0,"Error")</f>
        <v>0</v>
      </c>
      <c r="F225" s="98">
        <f>IF(F224-F195=0,0,"Error")</f>
        <v>0</v>
      </c>
      <c r="G225" s="99"/>
    </row>
    <row r="226" spans="2:7" ht="15.75" thickBot="1" x14ac:dyDescent="0.3">
      <c r="B226" s="679" t="s">
        <v>149</v>
      </c>
      <c r="C226" s="696"/>
      <c r="D226" s="696"/>
      <c r="E226" s="696"/>
      <c r="F226" s="681"/>
      <c r="G226" s="71"/>
    </row>
    <row r="227" spans="2:7" ht="15.75" thickBot="1" x14ac:dyDescent="0.3">
      <c r="B227" s="679" t="s">
        <v>150</v>
      </c>
      <c r="C227" s="696"/>
      <c r="D227" s="696"/>
      <c r="E227" s="696"/>
      <c r="F227" s="681"/>
      <c r="G227" s="71"/>
    </row>
    <row r="228" spans="2:7" ht="15.75" thickBot="1" x14ac:dyDescent="0.3">
      <c r="B228" s="130" t="s">
        <v>151</v>
      </c>
      <c r="C228" s="697"/>
      <c r="D228" s="698"/>
      <c r="E228" s="699"/>
      <c r="F228" s="700"/>
      <c r="G228" s="63"/>
    </row>
    <row r="229" spans="2:7" ht="45.75" thickBot="1" x14ac:dyDescent="0.3">
      <c r="B229" s="131" t="s">
        <v>152</v>
      </c>
      <c r="C229" s="132" t="s">
        <v>153</v>
      </c>
      <c r="D229" s="133" t="s">
        <v>154</v>
      </c>
      <c r="E229" s="701" t="s">
        <v>155</v>
      </c>
      <c r="F229" s="702"/>
      <c r="G229" s="63"/>
    </row>
    <row r="230" spans="2:7" s="11" customFormat="1" ht="26.25" customHeight="1" thickBot="1" x14ac:dyDescent="0.3">
      <c r="B230" s="134" t="s">
        <v>93</v>
      </c>
      <c r="C230" s="674" t="s">
        <v>156</v>
      </c>
      <c r="D230" s="674"/>
      <c r="E230" s="674"/>
      <c r="F230" s="675"/>
      <c r="G230" s="135"/>
    </row>
    <row r="231" spans="2:7" ht="15.75" thickBot="1" x14ac:dyDescent="0.3">
      <c r="B231" s="64" t="s">
        <v>95</v>
      </c>
      <c r="C231" s="686" t="s">
        <v>157</v>
      </c>
      <c r="D231" s="687"/>
      <c r="E231" s="687"/>
      <c r="F231" s="688"/>
      <c r="G231" s="74"/>
    </row>
    <row r="232" spans="2:7" x14ac:dyDescent="0.25">
      <c r="B232" s="668"/>
      <c r="C232" s="76">
        <v>2019</v>
      </c>
      <c r="D232" s="76">
        <v>2020</v>
      </c>
      <c r="E232" s="76">
        <v>2021</v>
      </c>
      <c r="F232" s="76">
        <v>2022</v>
      </c>
      <c r="G232" s="77"/>
    </row>
    <row r="233" spans="2:7" ht="15.75" thickBot="1" x14ac:dyDescent="0.3">
      <c r="B233" s="669"/>
      <c r="C233" s="78" t="s">
        <v>1</v>
      </c>
      <c r="D233" s="78" t="s">
        <v>71</v>
      </c>
      <c r="E233" s="78" t="s">
        <v>71</v>
      </c>
      <c r="F233" s="78" t="s">
        <v>71</v>
      </c>
      <c r="G233" s="77"/>
    </row>
    <row r="234" spans="2:7" ht="15.75" thickBot="1" x14ac:dyDescent="0.3">
      <c r="B234" s="64" t="s">
        <v>97</v>
      </c>
      <c r="C234" s="79">
        <v>0</v>
      </c>
      <c r="D234" s="79">
        <v>0</v>
      </c>
      <c r="E234" s="79">
        <v>35</v>
      </c>
      <c r="F234" s="79">
        <v>126</v>
      </c>
      <c r="G234" s="80"/>
    </row>
    <row r="235" spans="2:7" ht="15.75" thickBot="1" x14ac:dyDescent="0.3">
      <c r="B235" s="64" t="s">
        <v>98</v>
      </c>
      <c r="C235" s="79">
        <v>0</v>
      </c>
      <c r="D235" s="79">
        <v>0</v>
      </c>
      <c r="E235" s="79">
        <v>10000</v>
      </c>
      <c r="F235" s="79">
        <v>35000</v>
      </c>
      <c r="G235" s="80"/>
    </row>
    <row r="236" spans="2:7" ht="15.75" thickBot="1" x14ac:dyDescent="0.3">
      <c r="B236" s="64" t="s">
        <v>99</v>
      </c>
      <c r="C236" s="79" t="e">
        <f>C235/C234</f>
        <v>#DIV/0!</v>
      </c>
      <c r="D236" s="79" t="e">
        <f t="shared" ref="D236:F236" si="21">D235/D234</f>
        <v>#DIV/0!</v>
      </c>
      <c r="E236" s="79">
        <f t="shared" si="21"/>
        <v>285.71428571428572</v>
      </c>
      <c r="F236" s="79">
        <f t="shared" si="21"/>
        <v>277.77777777777777</v>
      </c>
      <c r="G236" s="80"/>
    </row>
    <row r="237" spans="2:7" ht="15.75" thickBot="1" x14ac:dyDescent="0.3">
      <c r="B237" s="64" t="s">
        <v>100</v>
      </c>
      <c r="C237" s="504" t="s">
        <v>101</v>
      </c>
      <c r="D237" s="81" t="e">
        <f>D234/C234-1</f>
        <v>#DIV/0!</v>
      </c>
      <c r="E237" s="81" t="e">
        <f t="shared" ref="E237:F239" si="22">E234/D234-1</f>
        <v>#DIV/0!</v>
      </c>
      <c r="F237" s="81">
        <f t="shared" si="22"/>
        <v>2.6</v>
      </c>
      <c r="G237" s="82"/>
    </row>
    <row r="238" spans="2:7" ht="15.75" thickBot="1" x14ac:dyDescent="0.3">
      <c r="B238" s="64" t="s">
        <v>102</v>
      </c>
      <c r="C238" s="504" t="s">
        <v>101</v>
      </c>
      <c r="D238" s="81" t="e">
        <f>D235/C235-1</f>
        <v>#DIV/0!</v>
      </c>
      <c r="E238" s="81" t="e">
        <f t="shared" si="22"/>
        <v>#DIV/0!</v>
      </c>
      <c r="F238" s="81">
        <f t="shared" si="22"/>
        <v>2.5</v>
      </c>
      <c r="G238" s="82"/>
    </row>
    <row r="239" spans="2:7" ht="15.75" thickBot="1" x14ac:dyDescent="0.3">
      <c r="B239" s="64" t="s">
        <v>103</v>
      </c>
      <c r="C239" s="504" t="s">
        <v>101</v>
      </c>
      <c r="D239" s="81" t="e">
        <f>D236/C236-1</f>
        <v>#DIV/0!</v>
      </c>
      <c r="E239" s="81" t="e">
        <f t="shared" si="22"/>
        <v>#DIV/0!</v>
      </c>
      <c r="F239" s="81">
        <f t="shared" si="22"/>
        <v>-2.777777777777779E-2</v>
      </c>
      <c r="G239" s="82"/>
    </row>
    <row r="240" spans="2:7" ht="15.75" thickBot="1" x14ac:dyDescent="0.3">
      <c r="B240" s="659" t="s">
        <v>158</v>
      </c>
      <c r="C240" s="660"/>
      <c r="D240" s="660"/>
      <c r="E240" s="660"/>
      <c r="F240" s="661"/>
      <c r="G240" s="77"/>
    </row>
    <row r="241" spans="2:7" x14ac:dyDescent="0.25">
      <c r="B241" s="668"/>
      <c r="C241" s="76">
        <v>2019</v>
      </c>
      <c r="D241" s="76">
        <v>2020</v>
      </c>
      <c r="E241" s="76">
        <v>2021</v>
      </c>
      <c r="F241" s="76">
        <v>2022</v>
      </c>
      <c r="G241" s="77"/>
    </row>
    <row r="242" spans="2:7" ht="15.75" thickBot="1" x14ac:dyDescent="0.3">
      <c r="B242" s="669"/>
      <c r="C242" s="78" t="s">
        <v>1</v>
      </c>
      <c r="D242" s="78" t="s">
        <v>71</v>
      </c>
      <c r="E242" s="78" t="s">
        <v>71</v>
      </c>
      <c r="F242" s="78" t="s">
        <v>71</v>
      </c>
      <c r="G242" s="77"/>
    </row>
    <row r="243" spans="2:7" ht="15.75" thickBot="1" x14ac:dyDescent="0.3">
      <c r="B243" s="83" t="s">
        <v>159</v>
      </c>
      <c r="C243" s="104">
        <f>C244+C245+C246+C247</f>
        <v>0</v>
      </c>
      <c r="D243" s="104">
        <f t="shared" ref="D243:F243" si="23">D244+D245+D246+D247</f>
        <v>0</v>
      </c>
      <c r="E243" s="104">
        <f t="shared" si="23"/>
        <v>0</v>
      </c>
      <c r="F243" s="104">
        <f t="shared" si="23"/>
        <v>0</v>
      </c>
      <c r="G243" s="65"/>
    </row>
    <row r="244" spans="2:7" ht="15.75" thickBot="1" x14ac:dyDescent="0.3">
      <c r="B244" s="84" t="s">
        <v>106</v>
      </c>
      <c r="C244" s="104"/>
      <c r="D244" s="104"/>
      <c r="E244" s="104"/>
      <c r="F244" s="104"/>
      <c r="G244" s="65"/>
    </row>
    <row r="245" spans="2:7" ht="15.75" thickBot="1" x14ac:dyDescent="0.3">
      <c r="B245" s="84" t="s">
        <v>160</v>
      </c>
      <c r="C245" s="104"/>
      <c r="D245" s="104"/>
      <c r="E245" s="104"/>
      <c r="F245" s="104"/>
      <c r="G245" s="65"/>
    </row>
    <row r="246" spans="2:7" ht="15.75" thickBot="1" x14ac:dyDescent="0.3">
      <c r="B246" s="84" t="s">
        <v>161</v>
      </c>
      <c r="C246" s="104"/>
      <c r="D246" s="104"/>
      <c r="E246" s="104"/>
      <c r="F246" s="104"/>
      <c r="G246" s="65"/>
    </row>
    <row r="247" spans="2:7" ht="15.75" thickBot="1" x14ac:dyDescent="0.3">
      <c r="B247" s="84" t="s">
        <v>162</v>
      </c>
      <c r="C247" s="104"/>
      <c r="D247" s="104"/>
      <c r="E247" s="104"/>
      <c r="F247" s="104"/>
      <c r="G247" s="65"/>
    </row>
    <row r="248" spans="2:7" ht="15.75" thickBot="1" x14ac:dyDescent="0.3">
      <c r="B248" s="83" t="s">
        <v>163</v>
      </c>
      <c r="C248" s="103">
        <f>C249+C250+C251+C252</f>
        <v>0</v>
      </c>
      <c r="D248" s="103">
        <v>0</v>
      </c>
      <c r="E248" s="103">
        <v>10000</v>
      </c>
      <c r="F248" s="103">
        <f t="shared" ref="F248" si="24">F249+F250+F251+F252</f>
        <v>35000</v>
      </c>
      <c r="G248" s="91"/>
    </row>
    <row r="249" spans="2:7" ht="15.75" thickBot="1" x14ac:dyDescent="0.3">
      <c r="B249" s="84" t="s">
        <v>106</v>
      </c>
      <c r="C249" s="79">
        <v>0</v>
      </c>
      <c r="D249" s="79">
        <v>0</v>
      </c>
      <c r="E249" s="79">
        <v>10000</v>
      </c>
      <c r="F249" s="79">
        <v>35000</v>
      </c>
      <c r="G249" s="80"/>
    </row>
    <row r="250" spans="2:7" ht="15.75" thickBot="1" x14ac:dyDescent="0.3">
      <c r="B250" s="84" t="s">
        <v>160</v>
      </c>
      <c r="C250" s="103"/>
      <c r="D250" s="104"/>
      <c r="E250" s="104"/>
      <c r="F250" s="104"/>
      <c r="G250" s="65"/>
    </row>
    <row r="251" spans="2:7" ht="15.75" thickBot="1" x14ac:dyDescent="0.3">
      <c r="B251" s="84" t="s">
        <v>161</v>
      </c>
      <c r="C251" s="103"/>
      <c r="D251" s="104"/>
      <c r="E251" s="104"/>
      <c r="F251" s="104"/>
      <c r="G251" s="65"/>
    </row>
    <row r="252" spans="2:7" ht="15.75" thickBot="1" x14ac:dyDescent="0.3">
      <c r="B252" s="84" t="s">
        <v>162</v>
      </c>
      <c r="C252" s="103"/>
      <c r="D252" s="104"/>
      <c r="E252" s="104"/>
      <c r="F252" s="104"/>
      <c r="G252" s="65"/>
    </row>
    <row r="253" spans="2:7" ht="15.75" thickBot="1" x14ac:dyDescent="0.3">
      <c r="B253" s="136" t="s">
        <v>114</v>
      </c>
      <c r="C253" s="103">
        <f>C243+C248</f>
        <v>0</v>
      </c>
      <c r="D253" s="103">
        <f t="shared" ref="D253:F253" si="25">D243+D248</f>
        <v>0</v>
      </c>
      <c r="E253" s="103">
        <f t="shared" si="25"/>
        <v>10000</v>
      </c>
      <c r="F253" s="103">
        <f t="shared" si="25"/>
        <v>35000</v>
      </c>
      <c r="G253" s="91"/>
    </row>
    <row r="254" spans="2:7" ht="34.5" thickBot="1" x14ac:dyDescent="0.3">
      <c r="B254" s="131" t="s">
        <v>116</v>
      </c>
      <c r="C254" s="132" t="s">
        <v>164</v>
      </c>
      <c r="D254" s="133" t="s">
        <v>154</v>
      </c>
      <c r="E254" s="703"/>
      <c r="F254" s="704"/>
      <c r="G254" s="63"/>
    </row>
    <row r="255" spans="2:7" s="11" customFormat="1" ht="22.5" customHeight="1" thickBot="1" x14ac:dyDescent="0.3">
      <c r="B255" s="134" t="s">
        <v>93</v>
      </c>
      <c r="C255" s="674" t="s">
        <v>165</v>
      </c>
      <c r="D255" s="674"/>
      <c r="E255" s="674"/>
      <c r="F255" s="675"/>
      <c r="G255" s="135"/>
    </row>
    <row r="256" spans="2:7" ht="15.75" thickBot="1" x14ac:dyDescent="0.3">
      <c r="B256" s="64" t="s">
        <v>95</v>
      </c>
      <c r="C256" s="686" t="s">
        <v>157</v>
      </c>
      <c r="D256" s="687"/>
      <c r="E256" s="687"/>
      <c r="F256" s="688"/>
      <c r="G256" s="74"/>
    </row>
    <row r="257" spans="2:7" x14ac:dyDescent="0.25">
      <c r="B257" s="668"/>
      <c r="C257" s="76">
        <v>2019</v>
      </c>
      <c r="D257" s="76">
        <v>2020</v>
      </c>
      <c r="E257" s="76">
        <v>2021</v>
      </c>
      <c r="F257" s="76">
        <v>2022</v>
      </c>
      <c r="G257" s="77"/>
    </row>
    <row r="258" spans="2:7" ht="15.75" thickBot="1" x14ac:dyDescent="0.3">
      <c r="B258" s="669"/>
      <c r="C258" s="78" t="s">
        <v>1</v>
      </c>
      <c r="D258" s="78" t="s">
        <v>71</v>
      </c>
      <c r="E258" s="78" t="s">
        <v>71</v>
      </c>
      <c r="F258" s="78" t="s">
        <v>71</v>
      </c>
      <c r="G258" s="77"/>
    </row>
    <row r="259" spans="2:7" ht="15.75" thickBot="1" x14ac:dyDescent="0.3">
      <c r="B259" s="64" t="s">
        <v>97</v>
      </c>
      <c r="C259" s="79">
        <v>1</v>
      </c>
      <c r="D259" s="79">
        <v>1</v>
      </c>
      <c r="E259" s="79">
        <v>1</v>
      </c>
      <c r="F259" s="79">
        <v>1</v>
      </c>
      <c r="G259" s="80"/>
    </row>
    <row r="260" spans="2:7" ht="15.75" thickBot="1" x14ac:dyDescent="0.3">
      <c r="B260" s="64" t="s">
        <v>98</v>
      </c>
      <c r="C260" s="79">
        <v>4700</v>
      </c>
      <c r="D260" s="79">
        <v>25000</v>
      </c>
      <c r="E260" s="79">
        <v>45000</v>
      </c>
      <c r="F260" s="79">
        <v>15000</v>
      </c>
      <c r="G260" s="80"/>
    </row>
    <row r="261" spans="2:7" ht="15.75" thickBot="1" x14ac:dyDescent="0.3">
      <c r="B261" s="64" t="s">
        <v>99</v>
      </c>
      <c r="C261" s="79">
        <f>C260/C259</f>
        <v>4700</v>
      </c>
      <c r="D261" s="79">
        <f t="shared" ref="D261:F261" si="26">D260/D259</f>
        <v>25000</v>
      </c>
      <c r="E261" s="79">
        <v>45000</v>
      </c>
      <c r="F261" s="79">
        <f t="shared" si="26"/>
        <v>15000</v>
      </c>
      <c r="G261" s="80"/>
    </row>
    <row r="262" spans="2:7" ht="15.75" thickBot="1" x14ac:dyDescent="0.3">
      <c r="B262" s="64" t="s">
        <v>100</v>
      </c>
      <c r="C262" s="504" t="s">
        <v>101</v>
      </c>
      <c r="D262" s="81">
        <f>D259/C259-1</f>
        <v>0</v>
      </c>
      <c r="E262" s="81">
        <f t="shared" ref="E262:F264" si="27">E259/D259-1</f>
        <v>0</v>
      </c>
      <c r="F262" s="81">
        <f t="shared" si="27"/>
        <v>0</v>
      </c>
      <c r="G262" s="82"/>
    </row>
    <row r="263" spans="2:7" ht="15.75" thickBot="1" x14ac:dyDescent="0.3">
      <c r="B263" s="64" t="s">
        <v>102</v>
      </c>
      <c r="C263" s="504" t="s">
        <v>101</v>
      </c>
      <c r="D263" s="81">
        <f>D260/C260-1</f>
        <v>4.3191489361702127</v>
      </c>
      <c r="E263" s="81">
        <f t="shared" si="27"/>
        <v>0.8</v>
      </c>
      <c r="F263" s="81">
        <f t="shared" si="27"/>
        <v>-0.66666666666666674</v>
      </c>
      <c r="G263" s="82"/>
    </row>
    <row r="264" spans="2:7" ht="15.75" thickBot="1" x14ac:dyDescent="0.3">
      <c r="B264" s="64" t="s">
        <v>103</v>
      </c>
      <c r="C264" s="504" t="s">
        <v>101</v>
      </c>
      <c r="D264" s="81">
        <f>D261/C261-1</f>
        <v>4.3191489361702127</v>
      </c>
      <c r="E264" s="81">
        <f t="shared" si="27"/>
        <v>0.8</v>
      </c>
      <c r="F264" s="81">
        <f t="shared" si="27"/>
        <v>-0.66666666666666674</v>
      </c>
      <c r="G264" s="82"/>
    </row>
    <row r="265" spans="2:7" ht="15.75" thickBot="1" x14ac:dyDescent="0.3">
      <c r="B265" s="659" t="s">
        <v>166</v>
      </c>
      <c r="C265" s="660"/>
      <c r="D265" s="660"/>
      <c r="E265" s="660"/>
      <c r="F265" s="661"/>
      <c r="G265" s="77"/>
    </row>
    <row r="266" spans="2:7" x14ac:dyDescent="0.25">
      <c r="B266" s="668"/>
      <c r="C266" s="76">
        <v>2019</v>
      </c>
      <c r="D266" s="76">
        <v>2020</v>
      </c>
      <c r="E266" s="76">
        <v>2021</v>
      </c>
      <c r="F266" s="76">
        <v>2022</v>
      </c>
      <c r="G266" s="77"/>
    </row>
    <row r="267" spans="2:7" ht="15.75" thickBot="1" x14ac:dyDescent="0.3">
      <c r="B267" s="669"/>
      <c r="C267" s="78" t="s">
        <v>1</v>
      </c>
      <c r="D267" s="78" t="s">
        <v>71</v>
      </c>
      <c r="E267" s="78" t="s">
        <v>71</v>
      </c>
      <c r="F267" s="78" t="s">
        <v>71</v>
      </c>
      <c r="G267" s="77"/>
    </row>
    <row r="268" spans="2:7" ht="15.75" thickBot="1" x14ac:dyDescent="0.3">
      <c r="B268" s="83" t="s">
        <v>159</v>
      </c>
      <c r="C268" s="104">
        <f>C269+C270+C271+C272</f>
        <v>0</v>
      </c>
      <c r="D268" s="104">
        <f t="shared" ref="D268:F268" si="28">D269+D270+D271+D272</f>
        <v>4000</v>
      </c>
      <c r="E268" s="104">
        <f t="shared" si="28"/>
        <v>0</v>
      </c>
      <c r="F268" s="104">
        <f t="shared" si="28"/>
        <v>0</v>
      </c>
      <c r="G268" s="65"/>
    </row>
    <row r="269" spans="2:7" ht="15.75" thickBot="1" x14ac:dyDescent="0.3">
      <c r="B269" s="84" t="s">
        <v>106</v>
      </c>
      <c r="C269" s="104"/>
      <c r="D269" s="104">
        <v>4000</v>
      </c>
      <c r="E269" s="104"/>
      <c r="F269" s="104"/>
      <c r="G269" s="65"/>
    </row>
    <row r="270" spans="2:7" ht="15.75" thickBot="1" x14ac:dyDescent="0.3">
      <c r="B270" s="84" t="s">
        <v>160</v>
      </c>
      <c r="C270" s="104"/>
      <c r="D270" s="104"/>
      <c r="E270" s="104"/>
      <c r="F270" s="104"/>
      <c r="G270" s="65"/>
    </row>
    <row r="271" spans="2:7" ht="15.75" thickBot="1" x14ac:dyDescent="0.3">
      <c r="B271" s="84" t="s">
        <v>161</v>
      </c>
      <c r="C271" s="104"/>
      <c r="D271" s="104"/>
      <c r="E271" s="104"/>
      <c r="F271" s="104"/>
      <c r="G271" s="65"/>
    </row>
    <row r="272" spans="2:7" ht="15.75" thickBot="1" x14ac:dyDescent="0.3">
      <c r="B272" s="84" t="s">
        <v>162</v>
      </c>
      <c r="C272" s="104"/>
      <c r="D272" s="104"/>
      <c r="E272" s="104"/>
      <c r="F272" s="104"/>
      <c r="G272" s="65"/>
    </row>
    <row r="273" spans="2:9" ht="15.75" thickBot="1" x14ac:dyDescent="0.3">
      <c r="B273" s="83" t="s">
        <v>163</v>
      </c>
      <c r="C273" s="103">
        <f>C274+C275+C276+C277</f>
        <v>4700</v>
      </c>
      <c r="D273" s="103">
        <v>21000</v>
      </c>
      <c r="E273" s="103">
        <f t="shared" ref="E273:F273" si="29">E274+E275+E276+E277</f>
        <v>45000</v>
      </c>
      <c r="F273" s="103">
        <f t="shared" si="29"/>
        <v>15000</v>
      </c>
      <c r="G273" s="91"/>
    </row>
    <row r="274" spans="2:9" ht="15.75" thickBot="1" x14ac:dyDescent="0.3">
      <c r="B274" s="84" t="s">
        <v>106</v>
      </c>
      <c r="C274" s="79">
        <v>4700</v>
      </c>
      <c r="D274" s="79">
        <v>21000</v>
      </c>
      <c r="E274" s="79">
        <v>45000</v>
      </c>
      <c r="F274" s="79">
        <v>15000</v>
      </c>
      <c r="G274" s="80"/>
    </row>
    <row r="275" spans="2:9" ht="15.75" thickBot="1" x14ac:dyDescent="0.3">
      <c r="B275" s="84" t="s">
        <v>160</v>
      </c>
      <c r="C275" s="103"/>
      <c r="D275" s="104"/>
      <c r="E275" s="104"/>
      <c r="F275" s="104"/>
      <c r="G275" s="65"/>
    </row>
    <row r="276" spans="2:9" ht="15.75" thickBot="1" x14ac:dyDescent="0.3">
      <c r="B276" s="84" t="s">
        <v>161</v>
      </c>
      <c r="C276" s="103"/>
      <c r="D276" s="104"/>
      <c r="E276" s="104"/>
      <c r="F276" s="104"/>
      <c r="G276" s="65"/>
    </row>
    <row r="277" spans="2:9" ht="15.75" thickBot="1" x14ac:dyDescent="0.3">
      <c r="B277" s="84" t="s">
        <v>162</v>
      </c>
      <c r="C277" s="103"/>
      <c r="D277" s="104"/>
      <c r="E277" s="104"/>
      <c r="F277" s="104"/>
      <c r="G277" s="65"/>
    </row>
    <row r="278" spans="2:9" ht="15.75" thickBot="1" x14ac:dyDescent="0.3">
      <c r="B278" s="136" t="s">
        <v>122</v>
      </c>
      <c r="C278" s="103">
        <f>C268+C273</f>
        <v>4700</v>
      </c>
      <c r="D278" s="103">
        <f t="shared" ref="D278:F278" si="30">D268+D273</f>
        <v>25000</v>
      </c>
      <c r="E278" s="103">
        <f t="shared" si="30"/>
        <v>45000</v>
      </c>
      <c r="F278" s="103">
        <f t="shared" si="30"/>
        <v>15000</v>
      </c>
      <c r="G278" s="91"/>
    </row>
    <row r="279" spans="2:9" ht="34.5" thickBot="1" x14ac:dyDescent="0.3">
      <c r="B279" s="131" t="s">
        <v>167</v>
      </c>
      <c r="C279" s="132" t="s">
        <v>168</v>
      </c>
      <c r="D279" s="133" t="s">
        <v>154</v>
      </c>
      <c r="E279" s="705"/>
      <c r="F279" s="706"/>
      <c r="G279" s="63"/>
    </row>
    <row r="280" spans="2:9" s="11" customFormat="1" ht="27" customHeight="1" thickBot="1" x14ac:dyDescent="0.3">
      <c r="B280" s="134" t="s">
        <v>93</v>
      </c>
      <c r="C280" s="674" t="s">
        <v>169</v>
      </c>
      <c r="D280" s="674"/>
      <c r="E280" s="674"/>
      <c r="F280" s="675"/>
      <c r="G280" s="135"/>
    </row>
    <row r="281" spans="2:9" ht="15.75" thickBot="1" x14ac:dyDescent="0.3">
      <c r="B281" s="64" t="s">
        <v>95</v>
      </c>
      <c r="C281" s="686" t="s">
        <v>170</v>
      </c>
      <c r="D281" s="687"/>
      <c r="E281" s="687"/>
      <c r="F281" s="688"/>
      <c r="G281" s="74"/>
    </row>
    <row r="282" spans="2:9" x14ac:dyDescent="0.25">
      <c r="B282" s="668"/>
      <c r="C282" s="76">
        <v>2019</v>
      </c>
      <c r="D282" s="76">
        <v>2020</v>
      </c>
      <c r="E282" s="76">
        <v>2021</v>
      </c>
      <c r="F282" s="76">
        <v>2022</v>
      </c>
      <c r="G282" s="77"/>
    </row>
    <row r="283" spans="2:9" ht="15.75" thickBot="1" x14ac:dyDescent="0.3">
      <c r="B283" s="669"/>
      <c r="C283" s="78" t="s">
        <v>1</v>
      </c>
      <c r="D283" s="78" t="s">
        <v>71</v>
      </c>
      <c r="E283" s="78" t="s">
        <v>71</v>
      </c>
      <c r="F283" s="78" t="s">
        <v>71</v>
      </c>
      <c r="G283" s="77"/>
    </row>
    <row r="284" spans="2:9" ht="15.75" thickBot="1" x14ac:dyDescent="0.3">
      <c r="B284" s="64" t="s">
        <v>97</v>
      </c>
      <c r="C284" s="79">
        <v>30</v>
      </c>
      <c r="D284" s="79">
        <f>D285/D286</f>
        <v>0</v>
      </c>
      <c r="E284" s="79">
        <f t="shared" ref="E284:F284" si="31">E285/E286</f>
        <v>50</v>
      </c>
      <c r="F284" s="79">
        <f t="shared" si="31"/>
        <v>75</v>
      </c>
      <c r="G284" s="80"/>
    </row>
    <row r="285" spans="2:9" ht="15.75" thickBot="1" x14ac:dyDescent="0.3">
      <c r="B285" s="64" t="s">
        <v>98</v>
      </c>
      <c r="C285" s="79">
        <v>300</v>
      </c>
      <c r="D285" s="79">
        <v>0</v>
      </c>
      <c r="E285" s="79">
        <v>10000</v>
      </c>
      <c r="F285" s="79">
        <v>15000</v>
      </c>
      <c r="G285" s="80"/>
      <c r="I285" s="113"/>
    </row>
    <row r="286" spans="2:9" ht="15.75" thickBot="1" x14ac:dyDescent="0.3">
      <c r="B286" s="64" t="s">
        <v>99</v>
      </c>
      <c r="C286" s="79">
        <f>C285/C284</f>
        <v>10</v>
      </c>
      <c r="D286" s="79">
        <v>200</v>
      </c>
      <c r="E286" s="79">
        <v>200</v>
      </c>
      <c r="F286" s="79">
        <v>200</v>
      </c>
      <c r="G286" s="80"/>
    </row>
    <row r="287" spans="2:9" ht="15.75" thickBot="1" x14ac:dyDescent="0.3">
      <c r="B287" s="64" t="s">
        <v>100</v>
      </c>
      <c r="C287" s="504" t="s">
        <v>101</v>
      </c>
      <c r="D287" s="81">
        <f>D284/C284-1</f>
        <v>-1</v>
      </c>
      <c r="E287" s="81" t="e">
        <f t="shared" ref="E287:F289" si="32">E284/D284-1</f>
        <v>#DIV/0!</v>
      </c>
      <c r="F287" s="81">
        <f t="shared" si="32"/>
        <v>0.5</v>
      </c>
      <c r="G287" s="82"/>
    </row>
    <row r="288" spans="2:9" ht="15.75" thickBot="1" x14ac:dyDescent="0.3">
      <c r="B288" s="64" t="s">
        <v>102</v>
      </c>
      <c r="C288" s="504" t="s">
        <v>101</v>
      </c>
      <c r="D288" s="81">
        <f>D285/C285-1</f>
        <v>-1</v>
      </c>
      <c r="E288" s="81" t="e">
        <f t="shared" si="32"/>
        <v>#DIV/0!</v>
      </c>
      <c r="F288" s="81">
        <f t="shared" si="32"/>
        <v>0.5</v>
      </c>
      <c r="G288" s="82"/>
    </row>
    <row r="289" spans="2:7" ht="15.75" thickBot="1" x14ac:dyDescent="0.3">
      <c r="B289" s="64" t="s">
        <v>103</v>
      </c>
      <c r="C289" s="504" t="s">
        <v>101</v>
      </c>
      <c r="D289" s="81">
        <f>D286/C286-1</f>
        <v>19</v>
      </c>
      <c r="E289" s="81">
        <f t="shared" si="32"/>
        <v>0</v>
      </c>
      <c r="F289" s="81">
        <f t="shared" si="32"/>
        <v>0</v>
      </c>
      <c r="G289" s="82"/>
    </row>
    <row r="290" spans="2:7" ht="15.75" thickBot="1" x14ac:dyDescent="0.3">
      <c r="B290" s="659" t="s">
        <v>171</v>
      </c>
      <c r="C290" s="660"/>
      <c r="D290" s="660"/>
      <c r="E290" s="660"/>
      <c r="F290" s="661"/>
      <c r="G290" s="77"/>
    </row>
    <row r="291" spans="2:7" x14ac:dyDescent="0.25">
      <c r="B291" s="668"/>
      <c r="C291" s="76">
        <v>2019</v>
      </c>
      <c r="D291" s="76">
        <v>2020</v>
      </c>
      <c r="E291" s="76">
        <v>2021</v>
      </c>
      <c r="F291" s="76">
        <v>2022</v>
      </c>
      <c r="G291" s="77"/>
    </row>
    <row r="292" spans="2:7" ht="15.75" thickBot="1" x14ac:dyDescent="0.3">
      <c r="B292" s="669"/>
      <c r="C292" s="78" t="s">
        <v>1</v>
      </c>
      <c r="D292" s="78" t="s">
        <v>71</v>
      </c>
      <c r="E292" s="78" t="s">
        <v>71</v>
      </c>
      <c r="F292" s="78" t="s">
        <v>71</v>
      </c>
      <c r="G292" s="77"/>
    </row>
    <row r="293" spans="2:7" ht="15.75" thickBot="1" x14ac:dyDescent="0.3">
      <c r="B293" s="83" t="s">
        <v>159</v>
      </c>
      <c r="C293" s="104">
        <f>C294+C295+C296+C297</f>
        <v>0</v>
      </c>
      <c r="D293" s="104">
        <f t="shared" ref="D293:F293" si="33">D294+D295+D296+D297</f>
        <v>0</v>
      </c>
      <c r="E293" s="104">
        <f t="shared" si="33"/>
        <v>0</v>
      </c>
      <c r="F293" s="104">
        <f t="shared" si="33"/>
        <v>0</v>
      </c>
      <c r="G293" s="65"/>
    </row>
    <row r="294" spans="2:7" ht="15.75" thickBot="1" x14ac:dyDescent="0.3">
      <c r="B294" s="84" t="s">
        <v>106</v>
      </c>
      <c r="C294" s="104"/>
      <c r="D294" s="104"/>
      <c r="E294" s="104"/>
      <c r="F294" s="104"/>
      <c r="G294" s="65"/>
    </row>
    <row r="295" spans="2:7" ht="15.75" thickBot="1" x14ac:dyDescent="0.3">
      <c r="B295" s="84" t="s">
        <v>160</v>
      </c>
      <c r="C295" s="104"/>
      <c r="D295" s="104"/>
      <c r="E295" s="104"/>
      <c r="F295" s="104"/>
      <c r="G295" s="65"/>
    </row>
    <row r="296" spans="2:7" ht="15.75" thickBot="1" x14ac:dyDescent="0.3">
      <c r="B296" s="84" t="s">
        <v>161</v>
      </c>
      <c r="C296" s="104"/>
      <c r="D296" s="104"/>
      <c r="E296" s="104"/>
      <c r="F296" s="104"/>
      <c r="G296" s="65"/>
    </row>
    <row r="297" spans="2:7" ht="15.75" thickBot="1" x14ac:dyDescent="0.3">
      <c r="B297" s="84" t="s">
        <v>162</v>
      </c>
      <c r="C297" s="104"/>
      <c r="D297" s="104"/>
      <c r="E297" s="104"/>
      <c r="F297" s="104"/>
      <c r="G297" s="65"/>
    </row>
    <row r="298" spans="2:7" ht="15.75" thickBot="1" x14ac:dyDescent="0.3">
      <c r="B298" s="83" t="s">
        <v>163</v>
      </c>
      <c r="C298" s="103">
        <f>C299+C300+C301+C302</f>
        <v>300</v>
      </c>
      <c r="D298" s="103">
        <v>0</v>
      </c>
      <c r="E298" s="103">
        <f t="shared" ref="E298:F298" si="34">E299+E300+E301+E302</f>
        <v>10000</v>
      </c>
      <c r="F298" s="103">
        <f t="shared" si="34"/>
        <v>15000</v>
      </c>
      <c r="G298" s="91"/>
    </row>
    <row r="299" spans="2:7" ht="15.75" thickBot="1" x14ac:dyDescent="0.3">
      <c r="B299" s="84" t="s">
        <v>106</v>
      </c>
      <c r="C299" s="79">
        <v>300</v>
      </c>
      <c r="D299" s="79">
        <v>0</v>
      </c>
      <c r="E299" s="79">
        <v>10000</v>
      </c>
      <c r="F299" s="79">
        <v>15000</v>
      </c>
      <c r="G299" s="80"/>
    </row>
    <row r="300" spans="2:7" ht="15.75" thickBot="1" x14ac:dyDescent="0.3">
      <c r="B300" s="84" t="s">
        <v>160</v>
      </c>
      <c r="C300" s="103"/>
      <c r="D300" s="104"/>
      <c r="E300" s="104"/>
      <c r="F300" s="104"/>
      <c r="G300" s="65"/>
    </row>
    <row r="301" spans="2:7" ht="15.75" thickBot="1" x14ac:dyDescent="0.3">
      <c r="B301" s="84" t="s">
        <v>161</v>
      </c>
      <c r="C301" s="103"/>
      <c r="D301" s="104"/>
      <c r="E301" s="104"/>
      <c r="F301" s="104"/>
      <c r="G301" s="65"/>
    </row>
    <row r="302" spans="2:7" ht="15.75" thickBot="1" x14ac:dyDescent="0.3">
      <c r="B302" s="84" t="s">
        <v>162</v>
      </c>
      <c r="C302" s="103"/>
      <c r="D302" s="104"/>
      <c r="E302" s="104"/>
      <c r="F302" s="104"/>
      <c r="G302" s="65"/>
    </row>
    <row r="303" spans="2:7" ht="15.75" thickBot="1" x14ac:dyDescent="0.3">
      <c r="B303" s="136" t="s">
        <v>129</v>
      </c>
      <c r="C303" s="103">
        <f>C293+C298</f>
        <v>300</v>
      </c>
      <c r="D303" s="103">
        <f t="shared" ref="D303:F303" si="35">D293+D298</f>
        <v>0</v>
      </c>
      <c r="E303" s="103">
        <f t="shared" si="35"/>
        <v>10000</v>
      </c>
      <c r="F303" s="103">
        <f t="shared" si="35"/>
        <v>15000</v>
      </c>
      <c r="G303" s="91"/>
    </row>
    <row r="304" spans="2:7" ht="15.75" thickBot="1" x14ac:dyDescent="0.3">
      <c r="B304" s="137"/>
      <c r="C304" s="138"/>
      <c r="D304" s="138"/>
      <c r="E304" s="138"/>
      <c r="F304" s="138"/>
      <c r="G304" s="99"/>
    </row>
    <row r="305" spans="2:10" ht="24.75" thickBot="1" x14ac:dyDescent="0.3">
      <c r="B305" s="66" t="s">
        <v>172</v>
      </c>
      <c r="C305" s="139">
        <f>+C235+C195+C150+C113+C76+C39+C260+C285</f>
        <v>391292</v>
      </c>
      <c r="D305" s="139">
        <f>+D235+D195+D150+D113+D76+D39+D260+D285</f>
        <v>411000</v>
      </c>
      <c r="E305" s="139">
        <f t="shared" ref="E305:F305" si="36">+E235+E195+E150+E113+E76+E39+E260+E285</f>
        <v>465000</v>
      </c>
      <c r="F305" s="139">
        <f t="shared" si="36"/>
        <v>470000</v>
      </c>
      <c r="G305" s="99"/>
    </row>
    <row r="306" spans="2:10" ht="24.75" thickBot="1" x14ac:dyDescent="0.3">
      <c r="B306" s="66" t="s">
        <v>173</v>
      </c>
      <c r="C306" s="139">
        <f>C307+C310+C313+C316+C319+C322+C325+C328+C333</f>
        <v>391292</v>
      </c>
      <c r="D306" s="139">
        <f>D307+D310+D313+D316+D319+D322+D325+D328+D333</f>
        <v>411000</v>
      </c>
      <c r="E306" s="139">
        <f t="shared" ref="E306:F306" si="37">E307+E310+E313+E316+E319+E322+E325+E328+E333</f>
        <v>465000</v>
      </c>
      <c r="F306" s="139">
        <f t="shared" si="37"/>
        <v>470000</v>
      </c>
      <c r="G306" s="99"/>
      <c r="H306" s="102"/>
    </row>
    <row r="307" spans="2:10" ht="15.75" thickBot="1" x14ac:dyDescent="0.3">
      <c r="B307" s="83" t="s">
        <v>105</v>
      </c>
      <c r="C307" s="140">
        <f>C308+C309</f>
        <v>260100</v>
      </c>
      <c r="D307" s="140">
        <f>D308+D309</f>
        <v>260100</v>
      </c>
      <c r="E307" s="140">
        <f t="shared" ref="E307:F307" si="38">E308+E309</f>
        <v>260100</v>
      </c>
      <c r="F307" s="140">
        <f t="shared" si="38"/>
        <v>260100</v>
      </c>
      <c r="G307" s="99"/>
    </row>
    <row r="308" spans="2:10" ht="15.75" thickBot="1" x14ac:dyDescent="0.3">
      <c r="B308" s="84" t="s">
        <v>106</v>
      </c>
      <c r="C308" s="103">
        <f t="shared" ref="C308:F309" si="39">C204+C159+C122+C85+C48</f>
        <v>260100</v>
      </c>
      <c r="D308" s="103">
        <f t="shared" si="39"/>
        <v>260100</v>
      </c>
      <c r="E308" s="103">
        <f t="shared" si="39"/>
        <v>260100</v>
      </c>
      <c r="F308" s="103">
        <f t="shared" si="39"/>
        <v>260100</v>
      </c>
      <c r="G308" s="91"/>
    </row>
    <row r="309" spans="2:10" ht="15.75" thickBot="1" x14ac:dyDescent="0.3">
      <c r="B309" s="84" t="s">
        <v>174</v>
      </c>
      <c r="C309" s="103">
        <f t="shared" si="39"/>
        <v>0</v>
      </c>
      <c r="D309" s="103">
        <f t="shared" si="39"/>
        <v>0</v>
      </c>
      <c r="E309" s="103">
        <f t="shared" si="39"/>
        <v>0</v>
      </c>
      <c r="F309" s="103">
        <f t="shared" si="39"/>
        <v>0</v>
      </c>
      <c r="G309" s="91"/>
    </row>
    <row r="310" spans="2:10" ht="24.75" thickBot="1" x14ac:dyDescent="0.3">
      <c r="B310" s="83" t="s">
        <v>108</v>
      </c>
      <c r="C310" s="140">
        <f>C311+C312</f>
        <v>51900</v>
      </c>
      <c r="D310" s="140">
        <f t="shared" ref="D310:F310" si="40">D311+D312</f>
        <v>51900</v>
      </c>
      <c r="E310" s="140">
        <f t="shared" si="40"/>
        <v>51900</v>
      </c>
      <c r="F310" s="140">
        <f t="shared" si="40"/>
        <v>51900</v>
      </c>
      <c r="G310" s="99"/>
    </row>
    <row r="311" spans="2:10" ht="15.75" thickBot="1" x14ac:dyDescent="0.3">
      <c r="B311" s="84" t="s">
        <v>106</v>
      </c>
      <c r="C311" s="104">
        <f t="shared" ref="C311:F312" si="41">C207+C162+C125+C88+C51</f>
        <v>51900</v>
      </c>
      <c r="D311" s="104">
        <f t="shared" si="41"/>
        <v>51900</v>
      </c>
      <c r="E311" s="104">
        <f t="shared" si="41"/>
        <v>51900</v>
      </c>
      <c r="F311" s="104">
        <f t="shared" si="41"/>
        <v>51900</v>
      </c>
      <c r="G311" s="65"/>
    </row>
    <row r="312" spans="2:10" ht="15.75" thickBot="1" x14ac:dyDescent="0.3">
      <c r="B312" s="84" t="s">
        <v>174</v>
      </c>
      <c r="C312" s="104">
        <f t="shared" si="41"/>
        <v>0</v>
      </c>
      <c r="D312" s="104">
        <f t="shared" si="41"/>
        <v>0</v>
      </c>
      <c r="E312" s="104">
        <f t="shared" si="41"/>
        <v>0</v>
      </c>
      <c r="F312" s="104">
        <f t="shared" si="41"/>
        <v>0</v>
      </c>
      <c r="G312" s="91"/>
    </row>
    <row r="313" spans="2:10" ht="15.75" thickBot="1" x14ac:dyDescent="0.3">
      <c r="B313" s="83" t="s">
        <v>109</v>
      </c>
      <c r="C313" s="140">
        <f>C314+C315</f>
        <v>54292</v>
      </c>
      <c r="D313" s="140">
        <f t="shared" ref="D313:F313" si="42">D314+D315</f>
        <v>43880</v>
      </c>
      <c r="E313" s="140">
        <f>E314+E315</f>
        <v>58280</v>
      </c>
      <c r="F313" s="140">
        <f t="shared" si="42"/>
        <v>63280</v>
      </c>
      <c r="G313" s="99"/>
    </row>
    <row r="314" spans="2:10" ht="15.75" thickBot="1" x14ac:dyDescent="0.3">
      <c r="B314" s="84" t="s">
        <v>106</v>
      </c>
      <c r="C314" s="103">
        <f t="shared" ref="C314:F315" si="43">C210+C165+C128+C91+C54</f>
        <v>54292</v>
      </c>
      <c r="D314" s="103">
        <f>D210+D165+D128+D91+D54</f>
        <v>43880</v>
      </c>
      <c r="E314" s="103">
        <f t="shared" si="43"/>
        <v>58280</v>
      </c>
      <c r="F314" s="103">
        <f t="shared" si="43"/>
        <v>63280</v>
      </c>
      <c r="G314" s="91"/>
    </row>
    <row r="315" spans="2:10" ht="15.75" thickBot="1" x14ac:dyDescent="0.3">
      <c r="B315" s="84" t="s">
        <v>174</v>
      </c>
      <c r="C315" s="103">
        <f t="shared" si="43"/>
        <v>0</v>
      </c>
      <c r="D315" s="103">
        <f t="shared" si="43"/>
        <v>0</v>
      </c>
      <c r="E315" s="103">
        <f t="shared" si="43"/>
        <v>0</v>
      </c>
      <c r="F315" s="103">
        <f t="shared" si="43"/>
        <v>0</v>
      </c>
      <c r="G315" s="91"/>
    </row>
    <row r="316" spans="2:10" ht="15.75" thickBot="1" x14ac:dyDescent="0.3">
      <c r="B316" s="83" t="s">
        <v>110</v>
      </c>
      <c r="C316" s="140">
        <f>C317+C318</f>
        <v>0</v>
      </c>
      <c r="D316" s="140">
        <f t="shared" ref="D316:F316" si="44">D317+D318</f>
        <v>0</v>
      </c>
      <c r="E316" s="140">
        <f t="shared" si="44"/>
        <v>0</v>
      </c>
      <c r="F316" s="140">
        <f t="shared" si="44"/>
        <v>0</v>
      </c>
      <c r="G316" s="99"/>
    </row>
    <row r="317" spans="2:10" ht="15.75" thickBot="1" x14ac:dyDescent="0.3">
      <c r="B317" s="84" t="s">
        <v>106</v>
      </c>
      <c r="C317" s="104">
        <f t="shared" ref="C317:F318" si="45">C213+C168+C131+C94+C57</f>
        <v>0</v>
      </c>
      <c r="D317" s="104">
        <f t="shared" si="45"/>
        <v>0</v>
      </c>
      <c r="E317" s="104">
        <f t="shared" si="45"/>
        <v>0</v>
      </c>
      <c r="F317" s="104">
        <f t="shared" si="45"/>
        <v>0</v>
      </c>
      <c r="G317" s="65"/>
      <c r="H317" s="102"/>
      <c r="I317" s="102"/>
      <c r="J317" s="102"/>
    </row>
    <row r="318" spans="2:10" ht="15.75" thickBot="1" x14ac:dyDescent="0.3">
      <c r="B318" s="84" t="s">
        <v>174</v>
      </c>
      <c r="C318" s="104">
        <f t="shared" si="45"/>
        <v>0</v>
      </c>
      <c r="D318" s="104">
        <f t="shared" si="45"/>
        <v>0</v>
      </c>
      <c r="E318" s="104">
        <f t="shared" si="45"/>
        <v>0</v>
      </c>
      <c r="F318" s="104">
        <f t="shared" si="45"/>
        <v>0</v>
      </c>
      <c r="G318" s="91"/>
    </row>
    <row r="319" spans="2:10" ht="15.75" thickBot="1" x14ac:dyDescent="0.3">
      <c r="B319" s="83" t="s">
        <v>111</v>
      </c>
      <c r="C319" s="140">
        <f>C320+C321</f>
        <v>0</v>
      </c>
      <c r="D319" s="140">
        <f t="shared" ref="D319:F319" si="46">D320+D321</f>
        <v>0</v>
      </c>
      <c r="E319" s="140">
        <f>E320+E321</f>
        <v>0</v>
      </c>
      <c r="F319" s="140">
        <f t="shared" si="46"/>
        <v>0</v>
      </c>
      <c r="G319" s="99"/>
    </row>
    <row r="320" spans="2:10" ht="15.75" thickBot="1" x14ac:dyDescent="0.3">
      <c r="B320" s="84" t="s">
        <v>106</v>
      </c>
      <c r="C320" s="104">
        <f t="shared" ref="C320:F321" si="47">C216+C171+C134+C97+C60</f>
        <v>0</v>
      </c>
      <c r="D320" s="104">
        <f t="shared" si="47"/>
        <v>0</v>
      </c>
      <c r="E320" s="104">
        <f t="shared" si="47"/>
        <v>0</v>
      </c>
      <c r="F320" s="104">
        <f t="shared" si="47"/>
        <v>0</v>
      </c>
      <c r="G320" s="65"/>
    </row>
    <row r="321" spans="2:7" ht="15.75" thickBot="1" x14ac:dyDescent="0.3">
      <c r="B321" s="84" t="s">
        <v>174</v>
      </c>
      <c r="C321" s="104">
        <f t="shared" si="47"/>
        <v>0</v>
      </c>
      <c r="D321" s="104">
        <f t="shared" si="47"/>
        <v>0</v>
      </c>
      <c r="E321" s="104">
        <f t="shared" si="47"/>
        <v>0</v>
      </c>
      <c r="F321" s="104">
        <f t="shared" si="47"/>
        <v>0</v>
      </c>
      <c r="G321" s="91"/>
    </row>
    <row r="322" spans="2:7" ht="15.75" thickBot="1" x14ac:dyDescent="0.3">
      <c r="B322" s="83" t="s">
        <v>112</v>
      </c>
      <c r="C322" s="140">
        <f>C323+C324</f>
        <v>19280</v>
      </c>
      <c r="D322" s="140">
        <f>D323+D324</f>
        <v>29400</v>
      </c>
      <c r="E322" s="140">
        <f>E323+E324</f>
        <v>29000</v>
      </c>
      <c r="F322" s="140">
        <f t="shared" ref="F322" si="48">F323+F324</f>
        <v>29000</v>
      </c>
      <c r="G322" s="99"/>
    </row>
    <row r="323" spans="2:7" ht="15.75" thickBot="1" x14ac:dyDescent="0.3">
      <c r="B323" s="84" t="s">
        <v>106</v>
      </c>
      <c r="C323" s="104">
        <f t="shared" ref="C323:F324" si="49">C219+C174+C137+C100+C63</f>
        <v>19280</v>
      </c>
      <c r="D323" s="104">
        <f>D219+D174+D137+D100+D63</f>
        <v>29400</v>
      </c>
      <c r="E323" s="104">
        <f t="shared" si="49"/>
        <v>29000</v>
      </c>
      <c r="F323" s="104">
        <f t="shared" si="49"/>
        <v>29000</v>
      </c>
      <c r="G323" s="65"/>
    </row>
    <row r="324" spans="2:7" ht="15.75" thickBot="1" x14ac:dyDescent="0.3">
      <c r="B324" s="84" t="s">
        <v>174</v>
      </c>
      <c r="C324" s="104">
        <f t="shared" si="49"/>
        <v>0</v>
      </c>
      <c r="D324" s="104">
        <f t="shared" si="49"/>
        <v>0</v>
      </c>
      <c r="E324" s="104">
        <f t="shared" si="49"/>
        <v>0</v>
      </c>
      <c r="F324" s="104">
        <f t="shared" si="49"/>
        <v>0</v>
      </c>
      <c r="G324" s="91"/>
    </row>
    <row r="325" spans="2:7" ht="24.75" thickBot="1" x14ac:dyDescent="0.3">
      <c r="B325" s="83" t="s">
        <v>113</v>
      </c>
      <c r="C325" s="140">
        <f>C326+C327</f>
        <v>720</v>
      </c>
      <c r="D325" s="140">
        <f t="shared" ref="D325:F325" si="50">D326+D327</f>
        <v>720</v>
      </c>
      <c r="E325" s="140">
        <f t="shared" si="50"/>
        <v>720</v>
      </c>
      <c r="F325" s="140">
        <f t="shared" si="50"/>
        <v>720</v>
      </c>
      <c r="G325" s="99"/>
    </row>
    <row r="326" spans="2:7" ht="15.75" thickBot="1" x14ac:dyDescent="0.3">
      <c r="B326" s="84" t="s">
        <v>106</v>
      </c>
      <c r="C326" s="104">
        <f t="shared" ref="C326:F327" si="51">C222+C177+C140+C103+C66</f>
        <v>720</v>
      </c>
      <c r="D326" s="104">
        <f t="shared" si="51"/>
        <v>720</v>
      </c>
      <c r="E326" s="104">
        <f t="shared" si="51"/>
        <v>720</v>
      </c>
      <c r="F326" s="104">
        <f t="shared" si="51"/>
        <v>720</v>
      </c>
      <c r="G326" s="65"/>
    </row>
    <row r="327" spans="2:7" ht="15.75" thickBot="1" x14ac:dyDescent="0.3">
      <c r="B327" s="84" t="s">
        <v>174</v>
      </c>
      <c r="C327" s="104">
        <f t="shared" si="51"/>
        <v>0</v>
      </c>
      <c r="D327" s="104">
        <f t="shared" si="51"/>
        <v>0</v>
      </c>
      <c r="E327" s="104">
        <f t="shared" si="51"/>
        <v>0</v>
      </c>
      <c r="F327" s="104">
        <f t="shared" si="51"/>
        <v>0</v>
      </c>
      <c r="G327" s="91"/>
    </row>
    <row r="328" spans="2:7" ht="15.75" thickBot="1" x14ac:dyDescent="0.3">
      <c r="B328" s="83" t="s">
        <v>175</v>
      </c>
      <c r="C328" s="140">
        <f>C329+C330+C331+C332</f>
        <v>0</v>
      </c>
      <c r="D328" s="140">
        <f t="shared" ref="D328:F328" si="52">D329+D330+D331+D332</f>
        <v>4000</v>
      </c>
      <c r="E328" s="140">
        <f t="shared" si="52"/>
        <v>0</v>
      </c>
      <c r="F328" s="140">
        <f t="shared" si="52"/>
        <v>0</v>
      </c>
      <c r="G328" s="99"/>
    </row>
    <row r="329" spans="2:7" ht="15.75" thickBot="1" x14ac:dyDescent="0.3">
      <c r="B329" s="84" t="s">
        <v>106</v>
      </c>
      <c r="C329" s="104">
        <f>C244+C269+C294</f>
        <v>0</v>
      </c>
      <c r="D329" s="104">
        <f t="shared" ref="D329:F329" si="53">D244+D269+D294</f>
        <v>4000</v>
      </c>
      <c r="E329" s="104">
        <f t="shared" si="53"/>
        <v>0</v>
      </c>
      <c r="F329" s="104">
        <f t="shared" si="53"/>
        <v>0</v>
      </c>
      <c r="G329" s="65"/>
    </row>
    <row r="330" spans="2:7" ht="15.75" thickBot="1" x14ac:dyDescent="0.3">
      <c r="B330" s="84" t="s">
        <v>176</v>
      </c>
      <c r="C330" s="104"/>
      <c r="D330" s="104"/>
      <c r="E330" s="104"/>
      <c r="F330" s="104"/>
      <c r="G330" s="65"/>
    </row>
    <row r="331" spans="2:7" ht="15.75" thickBot="1" x14ac:dyDescent="0.3">
      <c r="B331" s="84" t="s">
        <v>161</v>
      </c>
      <c r="C331" s="104"/>
      <c r="D331" s="104"/>
      <c r="E331" s="104"/>
      <c r="F331" s="104"/>
      <c r="G331" s="65"/>
    </row>
    <row r="332" spans="2:7" ht="15.75" thickBot="1" x14ac:dyDescent="0.3">
      <c r="B332" s="84" t="s">
        <v>162</v>
      </c>
      <c r="C332" s="104"/>
      <c r="D332" s="104"/>
      <c r="E332" s="104"/>
      <c r="F332" s="104"/>
      <c r="G332" s="65"/>
    </row>
    <row r="333" spans="2:7" ht="15.75" thickBot="1" x14ac:dyDescent="0.3">
      <c r="B333" s="83" t="s">
        <v>177</v>
      </c>
      <c r="C333" s="140">
        <f>C334+C335+C336+C337</f>
        <v>5000</v>
      </c>
      <c r="D333" s="140">
        <f t="shared" ref="D333:E333" si="54">D334+D335+D336+D337</f>
        <v>21000</v>
      </c>
      <c r="E333" s="140">
        <f t="shared" si="54"/>
        <v>65000</v>
      </c>
      <c r="F333" s="140">
        <f>F334+F335+F336+F337</f>
        <v>65000</v>
      </c>
      <c r="G333" s="99"/>
    </row>
    <row r="334" spans="2:7" ht="15.75" thickBot="1" x14ac:dyDescent="0.3">
      <c r="B334" s="84" t="s">
        <v>106</v>
      </c>
      <c r="C334" s="104">
        <f>C249+C274+C299</f>
        <v>5000</v>
      </c>
      <c r="D334" s="104">
        <f t="shared" ref="D334:F334" si="55">D249+D274+D299</f>
        <v>21000</v>
      </c>
      <c r="E334" s="104">
        <f>E249+E274+E299</f>
        <v>65000</v>
      </c>
      <c r="F334" s="104">
        <f t="shared" si="55"/>
        <v>65000</v>
      </c>
      <c r="G334" s="65"/>
    </row>
    <row r="335" spans="2:7" ht="15.75" thickBot="1" x14ac:dyDescent="0.3">
      <c r="B335" s="84" t="s">
        <v>176</v>
      </c>
      <c r="C335" s="104">
        <f t="shared" ref="C335:F337" si="56">C250+C275+C300</f>
        <v>0</v>
      </c>
      <c r="D335" s="104">
        <f t="shared" si="56"/>
        <v>0</v>
      </c>
      <c r="E335" s="104">
        <f t="shared" si="56"/>
        <v>0</v>
      </c>
      <c r="F335" s="104">
        <f t="shared" si="56"/>
        <v>0</v>
      </c>
      <c r="G335" s="65"/>
    </row>
    <row r="336" spans="2:7" ht="15.75" thickBot="1" x14ac:dyDescent="0.3">
      <c r="B336" s="84" t="s">
        <v>161</v>
      </c>
      <c r="C336" s="104">
        <f t="shared" si="56"/>
        <v>0</v>
      </c>
      <c r="D336" s="104">
        <f t="shared" si="56"/>
        <v>0</v>
      </c>
      <c r="E336" s="104">
        <f t="shared" si="56"/>
        <v>0</v>
      </c>
      <c r="F336" s="104">
        <f t="shared" si="56"/>
        <v>0</v>
      </c>
      <c r="G336" s="65"/>
    </row>
    <row r="337" spans="1:7" ht="15.75" thickBot="1" x14ac:dyDescent="0.3">
      <c r="B337" s="84" t="s">
        <v>162</v>
      </c>
      <c r="C337" s="104">
        <f t="shared" si="56"/>
        <v>0</v>
      </c>
      <c r="D337" s="104">
        <f t="shared" si="56"/>
        <v>0</v>
      </c>
      <c r="E337" s="104">
        <f t="shared" si="56"/>
        <v>0</v>
      </c>
      <c r="F337" s="104">
        <f t="shared" si="56"/>
        <v>0</v>
      </c>
      <c r="G337" s="65"/>
    </row>
    <row r="338" spans="1:7" ht="15.75" thickBot="1" x14ac:dyDescent="0.3">
      <c r="B338" s="96" t="s">
        <v>115</v>
      </c>
      <c r="C338" s="98">
        <f>IF(C306-C305=0,0,"Error")</f>
        <v>0</v>
      </c>
      <c r="D338" s="98">
        <f>IF(D306-D305=0,0,"Error")</f>
        <v>0</v>
      </c>
      <c r="E338" s="98">
        <f>IF(E306-E305=0,0,"Error")</f>
        <v>0</v>
      </c>
      <c r="F338" s="98">
        <f>IF(F306-F305=0,0,"Error")</f>
        <v>0</v>
      </c>
    </row>
    <row r="339" spans="1:7" x14ac:dyDescent="0.25">
      <c r="B339" s="141"/>
      <c r="C339" s="142"/>
      <c r="D339" s="142"/>
      <c r="E339" s="142"/>
      <c r="F339" s="142"/>
    </row>
    <row r="340" spans="1:7" x14ac:dyDescent="0.25">
      <c r="A340" s="707" t="s">
        <v>178</v>
      </c>
      <c r="B340" s="143" t="s">
        <v>4</v>
      </c>
      <c r="C340" s="143" t="s">
        <v>179</v>
      </c>
      <c r="D340" s="707" t="s">
        <v>7</v>
      </c>
      <c r="E340" s="143" t="s">
        <v>4</v>
      </c>
      <c r="F340" s="143" t="s">
        <v>180</v>
      </c>
    </row>
    <row r="341" spans="1:7" x14ac:dyDescent="0.25">
      <c r="A341" s="707"/>
      <c r="B341" s="143" t="s">
        <v>182</v>
      </c>
      <c r="C341" s="143"/>
      <c r="D341" s="707"/>
      <c r="E341" s="143" t="s">
        <v>182</v>
      </c>
      <c r="F341" s="143"/>
    </row>
    <row r="342" spans="1:7" x14ac:dyDescent="0.25">
      <c r="A342" s="707"/>
      <c r="B342" s="143" t="s">
        <v>6</v>
      </c>
      <c r="C342" s="143" t="s">
        <v>721</v>
      </c>
      <c r="D342" s="707"/>
      <c r="E342" s="143" t="s">
        <v>6</v>
      </c>
      <c r="F342" s="143" t="s">
        <v>721</v>
      </c>
    </row>
    <row r="343" spans="1:7" x14ac:dyDescent="0.25">
      <c r="B343" s="144"/>
      <c r="C343" s="145"/>
      <c r="D343" s="146"/>
      <c r="E343" s="144"/>
      <c r="F343" s="144"/>
      <c r="G343" s="147"/>
    </row>
    <row r="344" spans="1:7" x14ac:dyDescent="0.25">
      <c r="B344" s="708" t="s">
        <v>25</v>
      </c>
      <c r="C344" s="143" t="s">
        <v>4</v>
      </c>
      <c r="D344" s="143" t="s">
        <v>181</v>
      </c>
    </row>
    <row r="345" spans="1:7" x14ac:dyDescent="0.25">
      <c r="B345" s="708"/>
      <c r="C345" s="143" t="s">
        <v>5</v>
      </c>
      <c r="D345" s="143"/>
    </row>
    <row r="346" spans="1:7" x14ac:dyDescent="0.25">
      <c r="B346" s="708"/>
      <c r="C346" s="143" t="s">
        <v>6</v>
      </c>
      <c r="D346" s="143" t="s">
        <v>721</v>
      </c>
    </row>
    <row r="347" spans="1:7" x14ac:dyDescent="0.25">
      <c r="B347" s="383"/>
      <c r="C347" s="144"/>
      <c r="D347" s="144"/>
    </row>
    <row r="348" spans="1:7" x14ac:dyDescent="0.25">
      <c r="A348" t="s">
        <v>426</v>
      </c>
      <c r="B348" s="147" t="s">
        <v>526</v>
      </c>
    </row>
    <row r="349" spans="1:7" x14ac:dyDescent="0.25">
      <c r="B349" s="147" t="s">
        <v>524</v>
      </c>
    </row>
    <row r="350" spans="1:7" x14ac:dyDescent="0.25">
      <c r="B350" s="147" t="s">
        <v>525</v>
      </c>
    </row>
    <row r="351" spans="1:7" x14ac:dyDescent="0.25">
      <c r="B351" s="147" t="s">
        <v>527</v>
      </c>
    </row>
  </sheetData>
  <mergeCells count="71">
    <mergeCell ref="B290:F290"/>
    <mergeCell ref="B291:B292"/>
    <mergeCell ref="A340:A342"/>
    <mergeCell ref="D340:D342"/>
    <mergeCell ref="B344:B346"/>
    <mergeCell ref="B282:B283"/>
    <mergeCell ref="B240:F240"/>
    <mergeCell ref="B241:B242"/>
    <mergeCell ref="E254:F254"/>
    <mergeCell ref="C255:F255"/>
    <mergeCell ref="C256:F256"/>
    <mergeCell ref="B257:B258"/>
    <mergeCell ref="B265:F265"/>
    <mergeCell ref="B266:B267"/>
    <mergeCell ref="E279:F279"/>
    <mergeCell ref="C280:F280"/>
    <mergeCell ref="C281:F281"/>
    <mergeCell ref="B232:B233"/>
    <mergeCell ref="C190:F190"/>
    <mergeCell ref="C191:F191"/>
    <mergeCell ref="B192:B193"/>
    <mergeCell ref="B200:F200"/>
    <mergeCell ref="B201:B202"/>
    <mergeCell ref="B226:F226"/>
    <mergeCell ref="B227:F227"/>
    <mergeCell ref="C228:F228"/>
    <mergeCell ref="E229:F229"/>
    <mergeCell ref="C230:F230"/>
    <mergeCell ref="C231:F231"/>
    <mergeCell ref="C189:E189"/>
    <mergeCell ref="B119:B120"/>
    <mergeCell ref="C144:E144"/>
    <mergeCell ref="C145:F145"/>
    <mergeCell ref="C146:F146"/>
    <mergeCell ref="B147:B148"/>
    <mergeCell ref="B155:F155"/>
    <mergeCell ref="B156:B157"/>
    <mergeCell ref="C181:F181"/>
    <mergeCell ref="B182:F182"/>
    <mergeCell ref="B187:F187"/>
    <mergeCell ref="B188:F188"/>
    <mergeCell ref="B118:F118"/>
    <mergeCell ref="B45:B46"/>
    <mergeCell ref="C70:E70"/>
    <mergeCell ref="C71:F71"/>
    <mergeCell ref="C72:F72"/>
    <mergeCell ref="B73:B74"/>
    <mergeCell ref="B81:F81"/>
    <mergeCell ref="B82:B83"/>
    <mergeCell ref="C107:E107"/>
    <mergeCell ref="C108:F108"/>
    <mergeCell ref="C109:F109"/>
    <mergeCell ref="B110:B111"/>
    <mergeCell ref="B44:F44"/>
    <mergeCell ref="B8:F10"/>
    <mergeCell ref="C11:F11"/>
    <mergeCell ref="B12:B13"/>
    <mergeCell ref="C21:F21"/>
    <mergeCell ref="B22:F22"/>
    <mergeCell ref="B31:F31"/>
    <mergeCell ref="B32:F32"/>
    <mergeCell ref="C33:E33"/>
    <mergeCell ref="C34:F34"/>
    <mergeCell ref="C35:F35"/>
    <mergeCell ref="B36:B37"/>
    <mergeCell ref="A1:F1"/>
    <mergeCell ref="B7:F7"/>
    <mergeCell ref="B2:F2"/>
    <mergeCell ref="C4:F4"/>
    <mergeCell ref="C5:F5"/>
    <mergeCell ref="C6:F6"/>
  </mergeCells>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769"/>
  <sheetViews>
    <sheetView tabSelected="1" topLeftCell="A219" workbookViewId="0">
      <selection activeCell="M251" sqref="M251"/>
    </sheetView>
  </sheetViews>
  <sheetFormatPr defaultRowHeight="15" x14ac:dyDescent="0.25"/>
  <cols>
    <col min="1" max="1" width="11" customWidth="1"/>
    <col min="2" max="2" width="12" customWidth="1"/>
    <col min="3" max="3" width="28.5703125" customWidth="1"/>
    <col min="4" max="4" width="16.85546875" customWidth="1"/>
    <col min="5" max="5" width="12.5703125" customWidth="1"/>
    <col min="6" max="6" width="12.28515625" customWidth="1"/>
    <col min="7" max="7" width="12.85546875" customWidth="1"/>
    <col min="8" max="9" width="10.28515625" customWidth="1"/>
    <col min="10" max="10" width="37.5703125" customWidth="1"/>
    <col min="11" max="11" width="17.28515625" customWidth="1"/>
    <col min="12" max="13" width="11.5703125" bestFit="1" customWidth="1"/>
  </cols>
  <sheetData>
    <row r="2" spans="2:8" ht="18" customHeight="1" x14ac:dyDescent="0.25">
      <c r="B2" s="780" t="s">
        <v>184</v>
      </c>
      <c r="C2" s="780"/>
      <c r="D2" s="780"/>
      <c r="E2" s="780"/>
      <c r="F2" s="780"/>
      <c r="G2" s="780"/>
      <c r="H2" s="780"/>
    </row>
    <row r="3" spans="2:8" x14ac:dyDescent="0.25">
      <c r="B3" s="607"/>
      <c r="C3" s="781" t="s">
        <v>63</v>
      </c>
      <c r="D3" s="781"/>
      <c r="E3" s="781"/>
      <c r="F3" s="781"/>
      <c r="G3" s="781"/>
      <c r="H3" s="607"/>
    </row>
    <row r="4" spans="2:8" ht="15.75" thickBot="1" x14ac:dyDescent="0.3"/>
    <row r="5" spans="2:8" ht="15.75" thickBot="1" x14ac:dyDescent="0.3">
      <c r="B5" s="311"/>
      <c r="C5" s="312" t="s">
        <v>64</v>
      </c>
      <c r="D5" s="782" t="s">
        <v>34</v>
      </c>
      <c r="E5" s="782"/>
      <c r="F5" s="782"/>
      <c r="G5" s="782"/>
    </row>
    <row r="6" spans="2:8" ht="15.75" thickBot="1" x14ac:dyDescent="0.3">
      <c r="B6" s="311"/>
      <c r="C6" s="312" t="s">
        <v>0</v>
      </c>
      <c r="D6" s="783" t="s">
        <v>27</v>
      </c>
      <c r="E6" s="784"/>
      <c r="F6" s="784"/>
      <c r="G6" s="785"/>
    </row>
    <row r="7" spans="2:8" ht="15.75" thickBot="1" x14ac:dyDescent="0.3">
      <c r="B7" s="311"/>
      <c r="C7" s="312" t="s">
        <v>65</v>
      </c>
      <c r="D7" s="786" t="s">
        <v>66</v>
      </c>
      <c r="E7" s="787"/>
      <c r="F7" s="787"/>
      <c r="G7" s="788"/>
    </row>
    <row r="8" spans="2:8" ht="15.75" thickBot="1" x14ac:dyDescent="0.3">
      <c r="B8" s="311"/>
      <c r="C8" s="789" t="s">
        <v>2</v>
      </c>
      <c r="D8" s="790"/>
      <c r="E8" s="790"/>
      <c r="F8" s="790"/>
      <c r="G8" s="791"/>
    </row>
    <row r="9" spans="2:8" ht="15.75" thickBot="1" x14ac:dyDescent="0.3">
      <c r="B9" s="311"/>
      <c r="C9" s="774" t="s">
        <v>441</v>
      </c>
      <c r="D9" s="775"/>
      <c r="E9" s="775"/>
      <c r="F9" s="775"/>
      <c r="G9" s="776"/>
    </row>
    <row r="10" spans="2:8" ht="36.75" customHeight="1" thickBot="1" x14ac:dyDescent="0.3">
      <c r="B10" s="311"/>
      <c r="C10" s="774"/>
      <c r="D10" s="775"/>
      <c r="E10" s="775"/>
      <c r="F10" s="775"/>
      <c r="G10" s="776"/>
    </row>
    <row r="11" spans="2:8" ht="15.75" thickBot="1" x14ac:dyDescent="0.3">
      <c r="B11" s="311"/>
      <c r="C11" s="774"/>
      <c r="D11" s="775"/>
      <c r="E11" s="775"/>
      <c r="F11" s="775"/>
      <c r="G11" s="776"/>
    </row>
    <row r="12" spans="2:8" ht="38.25" customHeight="1" thickBot="1" x14ac:dyDescent="0.3">
      <c r="B12" s="311"/>
      <c r="C12" s="313" t="s">
        <v>68</v>
      </c>
      <c r="D12" s="777" t="s">
        <v>442</v>
      </c>
      <c r="E12" s="778"/>
      <c r="F12" s="778"/>
      <c r="G12" s="779"/>
    </row>
    <row r="13" spans="2:8" ht="23.25" customHeight="1" x14ac:dyDescent="0.25">
      <c r="B13" s="311"/>
      <c r="C13" s="715" t="s">
        <v>70</v>
      </c>
      <c r="D13" s="314">
        <v>2019</v>
      </c>
      <c r="E13" s="314">
        <v>2020</v>
      </c>
      <c r="F13" s="314">
        <v>2021</v>
      </c>
      <c r="G13" s="314">
        <v>2022</v>
      </c>
    </row>
    <row r="14" spans="2:8" ht="15.75" thickBot="1" x14ac:dyDescent="0.3">
      <c r="B14" s="311"/>
      <c r="C14" s="716"/>
      <c r="D14" s="606" t="s">
        <v>1</v>
      </c>
      <c r="E14" s="606" t="s">
        <v>71</v>
      </c>
      <c r="F14" s="606" t="s">
        <v>71</v>
      </c>
      <c r="G14" s="606" t="s">
        <v>71</v>
      </c>
    </row>
    <row r="15" spans="2:8" ht="15.75" thickBot="1" x14ac:dyDescent="0.3">
      <c r="B15" s="311" t="s">
        <v>443</v>
      </c>
      <c r="C15" s="315" t="s">
        <v>444</v>
      </c>
      <c r="D15" s="316">
        <v>7700</v>
      </c>
      <c r="E15" s="317">
        <v>7300</v>
      </c>
      <c r="F15" s="317">
        <v>7000</v>
      </c>
      <c r="G15" s="317">
        <v>6800</v>
      </c>
    </row>
    <row r="16" spans="2:8" ht="23.25" thickBot="1" x14ac:dyDescent="0.3">
      <c r="B16" s="311"/>
      <c r="C16" s="315" t="s">
        <v>445</v>
      </c>
      <c r="D16" s="316">
        <v>1000</v>
      </c>
      <c r="E16" s="317">
        <v>1100</v>
      </c>
      <c r="F16" s="317">
        <v>1150</v>
      </c>
      <c r="G16" s="317">
        <v>1200</v>
      </c>
    </row>
    <row r="17" spans="2:7" ht="23.25" thickBot="1" x14ac:dyDescent="0.3">
      <c r="B17" s="311"/>
      <c r="C17" s="315" t="s">
        <v>446</v>
      </c>
      <c r="D17" s="316">
        <v>98</v>
      </c>
      <c r="E17" s="317">
        <v>80</v>
      </c>
      <c r="F17" s="317">
        <v>75</v>
      </c>
      <c r="G17" s="317">
        <v>60</v>
      </c>
    </row>
    <row r="18" spans="2:7" ht="23.25" thickBot="1" x14ac:dyDescent="0.3">
      <c r="B18" s="311"/>
      <c r="C18" s="315" t="s">
        <v>447</v>
      </c>
      <c r="D18" s="318">
        <v>18</v>
      </c>
      <c r="E18" s="317">
        <v>25</v>
      </c>
      <c r="F18" s="317">
        <v>35</v>
      </c>
      <c r="G18" s="317">
        <v>40</v>
      </c>
    </row>
    <row r="19" spans="2:7" ht="37.5" customHeight="1" thickBot="1" x14ac:dyDescent="0.3">
      <c r="B19" s="311"/>
      <c r="C19" s="319" t="s">
        <v>79</v>
      </c>
      <c r="D19" s="734" t="s">
        <v>448</v>
      </c>
      <c r="E19" s="735"/>
      <c r="F19" s="735"/>
      <c r="G19" s="736"/>
    </row>
    <row r="20" spans="2:7" ht="23.25" customHeight="1" thickBot="1" x14ac:dyDescent="0.3">
      <c r="B20" s="311"/>
      <c r="C20" s="722" t="s">
        <v>81</v>
      </c>
      <c r="D20" s="723"/>
      <c r="E20" s="723"/>
      <c r="F20" s="723"/>
      <c r="G20" s="733"/>
    </row>
    <row r="21" spans="2:7" ht="15.75" thickBot="1" x14ac:dyDescent="0.3">
      <c r="B21" s="311"/>
      <c r="C21" s="315" t="s">
        <v>449</v>
      </c>
      <c r="D21" s="320">
        <v>117</v>
      </c>
      <c r="E21" s="317">
        <v>105</v>
      </c>
      <c r="F21" s="317">
        <v>95</v>
      </c>
      <c r="G21" s="317">
        <v>90</v>
      </c>
    </row>
    <row r="22" spans="2:7" ht="15.75" thickBot="1" x14ac:dyDescent="0.3">
      <c r="B22" s="311"/>
      <c r="C22" s="315" t="s">
        <v>450</v>
      </c>
      <c r="D22" s="320">
        <v>15</v>
      </c>
      <c r="E22" s="317">
        <v>13</v>
      </c>
      <c r="F22" s="317">
        <v>10</v>
      </c>
      <c r="G22" s="317">
        <v>10</v>
      </c>
    </row>
    <row r="23" spans="2:7" ht="15.75" thickBot="1" x14ac:dyDescent="0.3">
      <c r="B23" s="311"/>
      <c r="C23" s="315" t="s">
        <v>451</v>
      </c>
      <c r="D23" s="320">
        <v>54</v>
      </c>
      <c r="E23" s="317">
        <v>50</v>
      </c>
      <c r="F23" s="317">
        <v>45</v>
      </c>
      <c r="G23" s="317">
        <v>40</v>
      </c>
    </row>
    <row r="24" spans="2:7" ht="15.75" thickBot="1" x14ac:dyDescent="0.3">
      <c r="B24" s="311"/>
      <c r="C24" s="321" t="s">
        <v>452</v>
      </c>
      <c r="D24" s="322">
        <v>0</v>
      </c>
      <c r="E24" s="317">
        <v>0</v>
      </c>
      <c r="F24" s="317">
        <v>0</v>
      </c>
      <c r="G24" s="317">
        <v>0</v>
      </c>
    </row>
    <row r="25" spans="2:7" ht="15.75" thickBot="1" x14ac:dyDescent="0.3">
      <c r="B25" s="311"/>
      <c r="C25" s="737" t="s">
        <v>88</v>
      </c>
      <c r="D25" s="738"/>
      <c r="E25" s="738"/>
      <c r="F25" s="738"/>
      <c r="G25" s="739"/>
    </row>
    <row r="26" spans="2:7" ht="15.75" thickBot="1" x14ac:dyDescent="0.3">
      <c r="B26" s="311"/>
      <c r="C26" s="740" t="s">
        <v>89</v>
      </c>
      <c r="D26" s="741"/>
      <c r="E26" s="741"/>
      <c r="F26" s="741"/>
      <c r="G26" s="742"/>
    </row>
    <row r="27" spans="2:7" ht="18.75" customHeight="1" thickBot="1" x14ac:dyDescent="0.3">
      <c r="B27" s="311"/>
      <c r="C27" s="323" t="s">
        <v>90</v>
      </c>
      <c r="D27" s="728" t="s">
        <v>453</v>
      </c>
      <c r="E27" s="729"/>
      <c r="F27" s="730"/>
      <c r="G27" s="324" t="s">
        <v>454</v>
      </c>
    </row>
    <row r="28" spans="2:7" ht="37.5" customHeight="1" thickBot="1" x14ac:dyDescent="0.3">
      <c r="B28" s="311"/>
      <c r="C28" s="325" t="s">
        <v>93</v>
      </c>
      <c r="D28" s="743" t="s">
        <v>455</v>
      </c>
      <c r="E28" s="744"/>
      <c r="F28" s="744"/>
      <c r="G28" s="745"/>
    </row>
    <row r="29" spans="2:7" ht="15.75" thickBot="1" x14ac:dyDescent="0.3">
      <c r="B29" s="311"/>
      <c r="C29" s="325" t="s">
        <v>95</v>
      </c>
      <c r="D29" s="725" t="s">
        <v>456</v>
      </c>
      <c r="E29" s="726"/>
      <c r="F29" s="726"/>
      <c r="G29" s="727"/>
    </row>
    <row r="30" spans="2:7" ht="12.75" customHeight="1" x14ac:dyDescent="0.25">
      <c r="B30" s="311"/>
      <c r="C30" s="715"/>
      <c r="D30" s="326">
        <v>2019</v>
      </c>
      <c r="E30" s="326">
        <v>2020</v>
      </c>
      <c r="F30" s="326">
        <v>2021</v>
      </c>
      <c r="G30" s="326">
        <v>2022</v>
      </c>
    </row>
    <row r="31" spans="2:7" ht="12.75" customHeight="1" thickBot="1" x14ac:dyDescent="0.3">
      <c r="B31" s="311"/>
      <c r="C31" s="716"/>
      <c r="D31" s="327" t="s">
        <v>1</v>
      </c>
      <c r="E31" s="327" t="s">
        <v>71</v>
      </c>
      <c r="F31" s="327" t="s">
        <v>71</v>
      </c>
      <c r="G31" s="327" t="s">
        <v>71</v>
      </c>
    </row>
    <row r="32" spans="2:7" ht="15.75" thickBot="1" x14ac:dyDescent="0.3">
      <c r="B32" s="311"/>
      <c r="C32" s="325" t="s">
        <v>97</v>
      </c>
      <c r="D32" s="328">
        <v>944500</v>
      </c>
      <c r="E32" s="328">
        <v>930000</v>
      </c>
      <c r="F32" s="328">
        <v>930000</v>
      </c>
      <c r="G32" s="328">
        <v>930000</v>
      </c>
    </row>
    <row r="33" spans="2:7" ht="15.75" thickBot="1" x14ac:dyDescent="0.3">
      <c r="B33" s="311"/>
      <c r="C33" s="325" t="s">
        <v>98</v>
      </c>
      <c r="D33" s="328">
        <f>D62</f>
        <v>167000</v>
      </c>
      <c r="E33" s="328">
        <f t="shared" ref="E33:G33" si="0">E62</f>
        <v>28000</v>
      </c>
      <c r="F33" s="328">
        <f t="shared" si="0"/>
        <v>35000</v>
      </c>
      <c r="G33" s="328">
        <f t="shared" si="0"/>
        <v>35000</v>
      </c>
    </row>
    <row r="34" spans="2:7" ht="15.75" thickBot="1" x14ac:dyDescent="0.3">
      <c r="B34" s="311"/>
      <c r="C34" s="325" t="s">
        <v>99</v>
      </c>
      <c r="D34" s="329">
        <f>D33/D32</f>
        <v>0.17681312863949181</v>
      </c>
      <c r="E34" s="329">
        <f t="shared" ref="E34:G34" si="1">E33/E32</f>
        <v>3.0107526881720432E-2</v>
      </c>
      <c r="F34" s="329">
        <f t="shared" si="1"/>
        <v>3.7634408602150539E-2</v>
      </c>
      <c r="G34" s="329">
        <f t="shared" si="1"/>
        <v>3.7634408602150539E-2</v>
      </c>
    </row>
    <row r="35" spans="2:7" ht="15.75" thickBot="1" x14ac:dyDescent="0.3">
      <c r="B35" s="311"/>
      <c r="C35" s="325" t="s">
        <v>100</v>
      </c>
      <c r="D35" s="605" t="s">
        <v>101</v>
      </c>
      <c r="E35" s="330">
        <f>E32/D32-1</f>
        <v>-1.5352038115404976E-2</v>
      </c>
      <c r="F35" s="330">
        <f t="shared" ref="F35:G37" si="2">F32/E32-1</f>
        <v>0</v>
      </c>
      <c r="G35" s="330">
        <f t="shared" si="2"/>
        <v>0</v>
      </c>
    </row>
    <row r="36" spans="2:7" ht="15.75" thickBot="1" x14ac:dyDescent="0.3">
      <c r="B36" s="311"/>
      <c r="C36" s="325" t="s">
        <v>102</v>
      </c>
      <c r="D36" s="605" t="s">
        <v>101</v>
      </c>
      <c r="E36" s="330">
        <f>E33/D33-1</f>
        <v>-0.83233532934131738</v>
      </c>
      <c r="F36" s="330">
        <f t="shared" si="2"/>
        <v>0.25</v>
      </c>
      <c r="G36" s="330">
        <f t="shared" si="2"/>
        <v>0</v>
      </c>
    </row>
    <row r="37" spans="2:7" ht="15.75" thickBot="1" x14ac:dyDescent="0.3">
      <c r="B37" s="311"/>
      <c r="C37" s="325" t="s">
        <v>103</v>
      </c>
      <c r="D37" s="605" t="s">
        <v>101</v>
      </c>
      <c r="E37" s="330">
        <f>E34/D34-1</f>
        <v>-0.82972120275577876</v>
      </c>
      <c r="F37" s="330">
        <f t="shared" si="2"/>
        <v>0.25</v>
      </c>
      <c r="G37" s="330">
        <f t="shared" si="2"/>
        <v>0</v>
      </c>
    </row>
    <row r="38" spans="2:7" ht="15.75" thickBot="1" x14ac:dyDescent="0.3">
      <c r="B38" s="311"/>
      <c r="C38" s="712" t="s">
        <v>457</v>
      </c>
      <c r="D38" s="713"/>
      <c r="E38" s="713"/>
      <c r="F38" s="713"/>
      <c r="G38" s="714"/>
    </row>
    <row r="39" spans="2:7" ht="12.75" customHeight="1" x14ac:dyDescent="0.25">
      <c r="B39" s="311"/>
      <c r="C39" s="715"/>
      <c r="D39" s="326">
        <v>2019</v>
      </c>
      <c r="E39" s="326">
        <v>2020</v>
      </c>
      <c r="F39" s="326">
        <v>2021</v>
      </c>
      <c r="G39" s="326">
        <v>2022</v>
      </c>
    </row>
    <row r="40" spans="2:7" ht="12.75" customHeight="1" thickBot="1" x14ac:dyDescent="0.3">
      <c r="B40" s="311"/>
      <c r="C40" s="716"/>
      <c r="D40" s="327" t="s">
        <v>1</v>
      </c>
      <c r="E40" s="327" t="s">
        <v>71</v>
      </c>
      <c r="F40" s="327" t="s">
        <v>71</v>
      </c>
      <c r="G40" s="327" t="s">
        <v>71</v>
      </c>
    </row>
    <row r="41" spans="2:7" ht="15.75" thickBot="1" x14ac:dyDescent="0.3">
      <c r="B41" s="311"/>
      <c r="C41" s="331" t="s">
        <v>105</v>
      </c>
      <c r="D41" s="332">
        <v>0</v>
      </c>
      <c r="E41" s="332">
        <v>0</v>
      </c>
      <c r="F41" s="332">
        <v>0</v>
      </c>
      <c r="G41" s="332">
        <v>0</v>
      </c>
    </row>
    <row r="42" spans="2:7" ht="15.75" thickBot="1" x14ac:dyDescent="0.3">
      <c r="B42" s="311"/>
      <c r="C42" s="333" t="s">
        <v>106</v>
      </c>
      <c r="D42" s="334"/>
      <c r="E42" s="335"/>
      <c r="F42" s="335"/>
      <c r="G42" s="335"/>
    </row>
    <row r="43" spans="2:7" ht="15.75" thickBot="1" x14ac:dyDescent="0.3">
      <c r="B43" s="311"/>
      <c r="C43" s="333" t="s">
        <v>107</v>
      </c>
      <c r="D43" s="334"/>
      <c r="E43" s="336"/>
      <c r="F43" s="336"/>
      <c r="G43" s="336"/>
    </row>
    <row r="44" spans="2:7" ht="24.75" thickBot="1" x14ac:dyDescent="0.3">
      <c r="B44" s="311"/>
      <c r="C44" s="331" t="s">
        <v>108</v>
      </c>
      <c r="D44" s="332">
        <v>0</v>
      </c>
      <c r="E44" s="332">
        <v>0</v>
      </c>
      <c r="F44" s="332">
        <v>0</v>
      </c>
      <c r="G44" s="332">
        <v>0</v>
      </c>
    </row>
    <row r="45" spans="2:7" ht="15.75" thickBot="1" x14ac:dyDescent="0.3">
      <c r="B45" s="311"/>
      <c r="C45" s="333" t="s">
        <v>106</v>
      </c>
      <c r="D45" s="334"/>
      <c r="E45" s="332"/>
      <c r="F45" s="332"/>
      <c r="G45" s="332"/>
    </row>
    <row r="46" spans="2:7" ht="15.75" thickBot="1" x14ac:dyDescent="0.3">
      <c r="B46" s="311"/>
      <c r="C46" s="333" t="s">
        <v>107</v>
      </c>
      <c r="D46" s="334"/>
      <c r="E46" s="332"/>
      <c r="F46" s="332"/>
      <c r="G46" s="332"/>
    </row>
    <row r="47" spans="2:7" ht="15.75" thickBot="1" x14ac:dyDescent="0.3">
      <c r="B47" s="311"/>
      <c r="C47" s="331" t="s">
        <v>109</v>
      </c>
      <c r="D47" s="334">
        <f>D48</f>
        <v>167000</v>
      </c>
      <c r="E47" s="334">
        <f t="shared" ref="E47:G47" si="3">E48</f>
        <v>28000</v>
      </c>
      <c r="F47" s="334">
        <f t="shared" si="3"/>
        <v>35000</v>
      </c>
      <c r="G47" s="334">
        <f t="shared" si="3"/>
        <v>35000</v>
      </c>
    </row>
    <row r="48" spans="2:7" ht="15.75" thickBot="1" x14ac:dyDescent="0.3">
      <c r="B48" s="311"/>
      <c r="C48" s="333" t="s">
        <v>106</v>
      </c>
      <c r="D48" s="334">
        <v>167000</v>
      </c>
      <c r="E48" s="332">
        <v>28000</v>
      </c>
      <c r="F48" s="332">
        <v>35000</v>
      </c>
      <c r="G48" s="332">
        <v>35000</v>
      </c>
    </row>
    <row r="49" spans="2:7" ht="15.75" thickBot="1" x14ac:dyDescent="0.3">
      <c r="B49" s="311"/>
      <c r="C49" s="333" t="s">
        <v>107</v>
      </c>
      <c r="D49" s="334"/>
      <c r="E49" s="332"/>
      <c r="F49" s="332"/>
      <c r="G49" s="332"/>
    </row>
    <row r="50" spans="2:7" ht="15.75" thickBot="1" x14ac:dyDescent="0.3">
      <c r="B50" s="311"/>
      <c r="C50" s="331" t="s">
        <v>110</v>
      </c>
      <c r="D50" s="334"/>
      <c r="E50" s="332"/>
      <c r="F50" s="332"/>
      <c r="G50" s="332"/>
    </row>
    <row r="51" spans="2:7" ht="15.75" thickBot="1" x14ac:dyDescent="0.3">
      <c r="B51" s="311"/>
      <c r="C51" s="333" t="s">
        <v>106</v>
      </c>
      <c r="D51" s="334"/>
      <c r="E51" s="332"/>
      <c r="F51" s="332"/>
      <c r="G51" s="332"/>
    </row>
    <row r="52" spans="2:7" ht="15.75" thickBot="1" x14ac:dyDescent="0.3">
      <c r="B52" s="311"/>
      <c r="C52" s="333" t="s">
        <v>107</v>
      </c>
      <c r="D52" s="334"/>
      <c r="E52" s="332"/>
      <c r="F52" s="332"/>
      <c r="G52" s="332"/>
    </row>
    <row r="53" spans="2:7" ht="15.75" thickBot="1" x14ac:dyDescent="0.3">
      <c r="B53" s="311"/>
      <c r="C53" s="331" t="s">
        <v>111</v>
      </c>
      <c r="D53" s="334"/>
      <c r="E53" s="332"/>
      <c r="F53" s="332"/>
      <c r="G53" s="332"/>
    </row>
    <row r="54" spans="2:7" ht="15.75" thickBot="1" x14ac:dyDescent="0.3">
      <c r="B54" s="311"/>
      <c r="C54" s="333" t="s">
        <v>106</v>
      </c>
      <c r="D54" s="334"/>
      <c r="E54" s="332"/>
      <c r="F54" s="332"/>
      <c r="G54" s="332"/>
    </row>
    <row r="55" spans="2:7" ht="15.75" thickBot="1" x14ac:dyDescent="0.3">
      <c r="B55" s="311"/>
      <c r="C55" s="333" t="s">
        <v>107</v>
      </c>
      <c r="D55" s="334"/>
      <c r="E55" s="332"/>
      <c r="F55" s="332"/>
      <c r="G55" s="332"/>
    </row>
    <row r="56" spans="2:7" ht="15.75" thickBot="1" x14ac:dyDescent="0.3">
      <c r="B56" s="311"/>
      <c r="C56" s="331" t="s">
        <v>112</v>
      </c>
      <c r="D56" s="334"/>
      <c r="E56" s="332"/>
      <c r="F56" s="332"/>
      <c r="G56" s="332"/>
    </row>
    <row r="57" spans="2:7" ht="15.75" thickBot="1" x14ac:dyDescent="0.3">
      <c r="B57" s="311"/>
      <c r="C57" s="333" t="s">
        <v>106</v>
      </c>
      <c r="D57" s="334"/>
      <c r="E57" s="332"/>
      <c r="F57" s="332"/>
      <c r="G57" s="332"/>
    </row>
    <row r="58" spans="2:7" ht="15.75" thickBot="1" x14ac:dyDescent="0.3">
      <c r="B58" s="311"/>
      <c r="C58" s="333" t="s">
        <v>107</v>
      </c>
      <c r="D58" s="334"/>
      <c r="E58" s="332"/>
      <c r="F58" s="332"/>
      <c r="G58" s="332"/>
    </row>
    <row r="59" spans="2:7" ht="24.75" thickBot="1" x14ac:dyDescent="0.3">
      <c r="B59" s="311"/>
      <c r="C59" s="331" t="s">
        <v>113</v>
      </c>
      <c r="D59" s="334">
        <v>0</v>
      </c>
      <c r="E59" s="332">
        <v>0</v>
      </c>
      <c r="F59" s="332">
        <f>E59*1.03*0.99</f>
        <v>0</v>
      </c>
      <c r="G59" s="332">
        <f>F59*1.03*0.99</f>
        <v>0</v>
      </c>
    </row>
    <row r="60" spans="2:7" ht="15.75" thickBot="1" x14ac:dyDescent="0.3">
      <c r="B60" s="311"/>
      <c r="C60" s="333" t="s">
        <v>106</v>
      </c>
      <c r="D60" s="334"/>
      <c r="E60" s="337"/>
      <c r="F60" s="337"/>
      <c r="G60" s="337"/>
    </row>
    <row r="61" spans="2:7" ht="15.75" thickBot="1" x14ac:dyDescent="0.3">
      <c r="B61" s="311"/>
      <c r="C61" s="333" t="s">
        <v>107</v>
      </c>
      <c r="D61" s="334"/>
      <c r="E61" s="338"/>
      <c r="F61" s="337"/>
      <c r="G61" s="337"/>
    </row>
    <row r="62" spans="2:7" ht="15.75" thickBot="1" x14ac:dyDescent="0.3">
      <c r="B62" s="311"/>
      <c r="C62" s="339" t="s">
        <v>114</v>
      </c>
      <c r="D62" s="334">
        <f>D59+D56+D53+D50+D47+D44+D41</f>
        <v>167000</v>
      </c>
      <c r="E62" s="334">
        <f t="shared" ref="E62:G62" si="4">E59+E56+E53+E50+E47+E44+E41</f>
        <v>28000</v>
      </c>
      <c r="F62" s="334">
        <f t="shared" si="4"/>
        <v>35000</v>
      </c>
      <c r="G62" s="334">
        <f t="shared" si="4"/>
        <v>35000</v>
      </c>
    </row>
    <row r="63" spans="2:7" ht="15.75" thickBot="1" x14ac:dyDescent="0.3">
      <c r="B63" s="311"/>
      <c r="C63" s="340" t="s">
        <v>115</v>
      </c>
      <c r="D63" s="341">
        <f>IF(D62-D33=0,0,"Error")</f>
        <v>0</v>
      </c>
      <c r="E63" s="341">
        <f>IF(E62-E33=0,0,"Error")</f>
        <v>0</v>
      </c>
      <c r="F63" s="341">
        <f>IF(F62-F33=0,0,"Error")</f>
        <v>0</v>
      </c>
      <c r="G63" s="342">
        <f>IF(G62-G33=0,0,"Error")</f>
        <v>0</v>
      </c>
    </row>
    <row r="64" spans="2:7" ht="15.75" thickBot="1" x14ac:dyDescent="0.3">
      <c r="B64" s="311"/>
      <c r="C64" s="343" t="s">
        <v>116</v>
      </c>
      <c r="D64" s="771" t="s">
        <v>458</v>
      </c>
      <c r="E64" s="772"/>
      <c r="F64" s="773"/>
      <c r="G64" s="324" t="s">
        <v>459</v>
      </c>
    </row>
    <row r="65" spans="2:7" ht="57" customHeight="1" thickBot="1" x14ac:dyDescent="0.3">
      <c r="B65" s="311"/>
      <c r="C65" s="325" t="s">
        <v>93</v>
      </c>
      <c r="D65" s="731" t="s">
        <v>460</v>
      </c>
      <c r="E65" s="732"/>
      <c r="F65" s="732"/>
      <c r="G65" s="733"/>
    </row>
    <row r="66" spans="2:7" ht="15.75" thickBot="1" x14ac:dyDescent="0.3">
      <c r="B66" s="311"/>
      <c r="C66" s="325" t="s">
        <v>95</v>
      </c>
      <c r="D66" s="725" t="s">
        <v>461</v>
      </c>
      <c r="E66" s="726"/>
      <c r="F66" s="726"/>
      <c r="G66" s="727"/>
    </row>
    <row r="67" spans="2:7" ht="12.75" customHeight="1" x14ac:dyDescent="0.25">
      <c r="B67" s="311"/>
      <c r="C67" s="715"/>
      <c r="D67" s="326">
        <v>2019</v>
      </c>
      <c r="E67" s="326">
        <v>2020</v>
      </c>
      <c r="F67" s="326">
        <v>2021</v>
      </c>
      <c r="G67" s="326">
        <v>2022</v>
      </c>
    </row>
    <row r="68" spans="2:7" ht="12.75" customHeight="1" thickBot="1" x14ac:dyDescent="0.3">
      <c r="B68" s="311"/>
      <c r="C68" s="716"/>
      <c r="D68" s="327" t="s">
        <v>1</v>
      </c>
      <c r="E68" s="327" t="s">
        <v>71</v>
      </c>
      <c r="F68" s="327" t="s">
        <v>71</v>
      </c>
      <c r="G68" s="327" t="s">
        <v>71</v>
      </c>
    </row>
    <row r="69" spans="2:7" ht="15.75" thickBot="1" x14ac:dyDescent="0.3">
      <c r="B69" s="311"/>
      <c r="C69" s="325" t="s">
        <v>97</v>
      </c>
      <c r="D69" s="328">
        <v>170000</v>
      </c>
      <c r="E69" s="328">
        <v>173000</v>
      </c>
      <c r="F69" s="328">
        <v>173000</v>
      </c>
      <c r="G69" s="328">
        <v>173000</v>
      </c>
    </row>
    <row r="70" spans="2:7" ht="15.75" thickBot="1" x14ac:dyDescent="0.3">
      <c r="B70" s="311"/>
      <c r="C70" s="325" t="s">
        <v>98</v>
      </c>
      <c r="D70" s="328">
        <f>D99</f>
        <v>235400</v>
      </c>
      <c r="E70" s="328">
        <f>E99</f>
        <v>225400</v>
      </c>
      <c r="F70" s="328">
        <f t="shared" ref="F70:G70" si="5">F99</f>
        <v>235400</v>
      </c>
      <c r="G70" s="328">
        <f t="shared" si="5"/>
        <v>235400</v>
      </c>
    </row>
    <row r="71" spans="2:7" ht="15.75" thickBot="1" x14ac:dyDescent="0.3">
      <c r="B71" s="311"/>
      <c r="C71" s="325" t="s">
        <v>99</v>
      </c>
      <c r="D71" s="329">
        <f>D70/D69</f>
        <v>1.3847058823529412</v>
      </c>
      <c r="E71" s="329">
        <f>E70/E69</f>
        <v>1.3028901734104046</v>
      </c>
      <c r="F71" s="329">
        <f>F70/F69</f>
        <v>1.3606936416184972</v>
      </c>
      <c r="G71" s="329">
        <f>G70/G69</f>
        <v>1.3606936416184972</v>
      </c>
    </row>
    <row r="72" spans="2:7" ht="15.75" thickBot="1" x14ac:dyDescent="0.3">
      <c r="B72" s="311"/>
      <c r="C72" s="325" t="s">
        <v>100</v>
      </c>
      <c r="D72" s="605"/>
      <c r="E72" s="330">
        <f>E69/D69-1</f>
        <v>1.7647058823529349E-2</v>
      </c>
      <c r="F72" s="330">
        <f>F69/E69-1</f>
        <v>0</v>
      </c>
      <c r="G72" s="330">
        <f>G69/F69-1</f>
        <v>0</v>
      </c>
    </row>
    <row r="73" spans="2:7" ht="15.75" thickBot="1" x14ac:dyDescent="0.3">
      <c r="B73" s="311"/>
      <c r="C73" s="325" t="s">
        <v>102</v>
      </c>
      <c r="D73" s="605"/>
      <c r="E73" s="330">
        <f>E70/D70-1</f>
        <v>-4.2480883602378894E-2</v>
      </c>
      <c r="F73" s="330">
        <f t="shared" ref="F73:G74" si="6">F70/E70-1</f>
        <v>4.4365572315882895E-2</v>
      </c>
      <c r="G73" s="330">
        <f t="shared" si="6"/>
        <v>0</v>
      </c>
    </row>
    <row r="74" spans="2:7" ht="15.75" thickBot="1" x14ac:dyDescent="0.3">
      <c r="B74" s="311"/>
      <c r="C74" s="325" t="s">
        <v>103</v>
      </c>
      <c r="D74" s="605"/>
      <c r="E74" s="330">
        <f>E71/D71-1</f>
        <v>-5.9085261343378215E-2</v>
      </c>
      <c r="F74" s="330">
        <f t="shared" si="6"/>
        <v>4.4365572315882895E-2</v>
      </c>
      <c r="G74" s="330">
        <f t="shared" si="6"/>
        <v>0</v>
      </c>
    </row>
    <row r="75" spans="2:7" ht="24.75" customHeight="1" thickBot="1" x14ac:dyDescent="0.3">
      <c r="B75" s="311"/>
      <c r="C75" s="712" t="s">
        <v>462</v>
      </c>
      <c r="D75" s="713"/>
      <c r="E75" s="713"/>
      <c r="F75" s="713"/>
      <c r="G75" s="714"/>
    </row>
    <row r="76" spans="2:7" ht="12.75" customHeight="1" x14ac:dyDescent="0.25">
      <c r="B76" s="311"/>
      <c r="C76" s="715"/>
      <c r="D76" s="326">
        <v>2019</v>
      </c>
      <c r="E76" s="326">
        <v>2020</v>
      </c>
      <c r="F76" s="326">
        <v>2021</v>
      </c>
      <c r="G76" s="326">
        <v>2022</v>
      </c>
    </row>
    <row r="77" spans="2:7" ht="12.75" customHeight="1" thickBot="1" x14ac:dyDescent="0.3">
      <c r="B77" s="311"/>
      <c r="C77" s="716"/>
      <c r="D77" s="327" t="s">
        <v>1</v>
      </c>
      <c r="E77" s="327" t="s">
        <v>71</v>
      </c>
      <c r="F77" s="327" t="s">
        <v>71</v>
      </c>
      <c r="G77" s="327" t="s">
        <v>71</v>
      </c>
    </row>
    <row r="78" spans="2:7" ht="15.75" thickBot="1" x14ac:dyDescent="0.3">
      <c r="B78" s="311"/>
      <c r="C78" s="331" t="s">
        <v>105</v>
      </c>
      <c r="D78" s="332">
        <v>149069</v>
      </c>
      <c r="E78" s="332">
        <v>149069</v>
      </c>
      <c r="F78" s="332">
        <v>149069</v>
      </c>
      <c r="G78" s="332">
        <v>149069</v>
      </c>
    </row>
    <row r="79" spans="2:7" ht="15.75" thickBot="1" x14ac:dyDescent="0.3">
      <c r="B79" s="311"/>
      <c r="C79" s="333" t="s">
        <v>106</v>
      </c>
      <c r="D79" s="332">
        <v>149069</v>
      </c>
      <c r="E79" s="332">
        <v>149069</v>
      </c>
      <c r="F79" s="332">
        <v>149069</v>
      </c>
      <c r="G79" s="332">
        <v>149069</v>
      </c>
    </row>
    <row r="80" spans="2:7" ht="15.75" thickBot="1" x14ac:dyDescent="0.3">
      <c r="B80" s="311"/>
      <c r="C80" s="333" t="s">
        <v>107</v>
      </c>
      <c r="D80" s="334"/>
      <c r="E80" s="336"/>
      <c r="F80" s="336"/>
      <c r="G80" s="336"/>
    </row>
    <row r="81" spans="2:7" ht="24.75" customHeight="1" thickBot="1" x14ac:dyDescent="0.3">
      <c r="B81" s="311"/>
      <c r="C81" s="331" t="s">
        <v>108</v>
      </c>
      <c r="D81" s="332">
        <v>26331</v>
      </c>
      <c r="E81" s="332">
        <v>26331</v>
      </c>
      <c r="F81" s="332">
        <v>26331</v>
      </c>
      <c r="G81" s="332">
        <v>26331</v>
      </c>
    </row>
    <row r="82" spans="2:7" ht="15.75" thickBot="1" x14ac:dyDescent="0.3">
      <c r="B82" s="311"/>
      <c r="C82" s="333" t="s">
        <v>106</v>
      </c>
      <c r="D82" s="332">
        <v>26331</v>
      </c>
      <c r="E82" s="332">
        <v>26331</v>
      </c>
      <c r="F82" s="332">
        <v>26331</v>
      </c>
      <c r="G82" s="332">
        <v>26331</v>
      </c>
    </row>
    <row r="83" spans="2:7" ht="15.75" thickBot="1" x14ac:dyDescent="0.3">
      <c r="B83" s="311"/>
      <c r="C83" s="333" t="s">
        <v>107</v>
      </c>
      <c r="D83" s="334"/>
      <c r="E83" s="332"/>
      <c r="F83" s="332"/>
      <c r="G83" s="332"/>
    </row>
    <row r="84" spans="2:7" ht="15.75" thickBot="1" x14ac:dyDescent="0.3">
      <c r="B84" s="311"/>
      <c r="C84" s="331" t="s">
        <v>109</v>
      </c>
      <c r="D84" s="334">
        <f>SUM(D85:D86)</f>
        <v>60000</v>
      </c>
      <c r="E84" s="334">
        <f t="shared" ref="E84:G84" si="7">SUM(E85:E86)</f>
        <v>50000</v>
      </c>
      <c r="F84" s="334">
        <f t="shared" si="7"/>
        <v>60000</v>
      </c>
      <c r="G84" s="334">
        <f t="shared" si="7"/>
        <v>60000</v>
      </c>
    </row>
    <row r="85" spans="2:7" ht="15.75" thickBot="1" x14ac:dyDescent="0.3">
      <c r="B85" s="311"/>
      <c r="C85" s="333" t="s">
        <v>106</v>
      </c>
      <c r="D85" s="334">
        <v>60000</v>
      </c>
      <c r="E85" s="334">
        <v>50000</v>
      </c>
      <c r="F85" s="334">
        <v>60000</v>
      </c>
      <c r="G85" s="334">
        <v>60000</v>
      </c>
    </row>
    <row r="86" spans="2:7" ht="15.75" thickBot="1" x14ac:dyDescent="0.3">
      <c r="B86" s="311"/>
      <c r="C86" s="333" t="s">
        <v>107</v>
      </c>
      <c r="D86" s="334"/>
      <c r="E86" s="332"/>
      <c r="F86" s="332"/>
      <c r="G86" s="332"/>
    </row>
    <row r="87" spans="2:7" ht="15.75" thickBot="1" x14ac:dyDescent="0.3">
      <c r="B87" s="311"/>
      <c r="C87" s="331" t="s">
        <v>110</v>
      </c>
      <c r="D87" s="334"/>
      <c r="E87" s="332"/>
      <c r="F87" s="332"/>
      <c r="G87" s="332"/>
    </row>
    <row r="88" spans="2:7" ht="15.75" thickBot="1" x14ac:dyDescent="0.3">
      <c r="B88" s="311"/>
      <c r="C88" s="333" t="s">
        <v>106</v>
      </c>
      <c r="D88" s="334"/>
      <c r="E88" s="332"/>
      <c r="F88" s="332"/>
      <c r="G88" s="332"/>
    </row>
    <row r="89" spans="2:7" ht="15.75" thickBot="1" x14ac:dyDescent="0.3">
      <c r="B89" s="311"/>
      <c r="C89" s="333" t="s">
        <v>107</v>
      </c>
      <c r="D89" s="334"/>
      <c r="E89" s="332"/>
      <c r="F89" s="332"/>
      <c r="G89" s="332"/>
    </row>
    <row r="90" spans="2:7" ht="15.75" thickBot="1" x14ac:dyDescent="0.3">
      <c r="B90" s="311"/>
      <c r="C90" s="331" t="s">
        <v>111</v>
      </c>
      <c r="D90" s="334"/>
      <c r="E90" s="332"/>
      <c r="F90" s="332"/>
      <c r="G90" s="332"/>
    </row>
    <row r="91" spans="2:7" ht="15.75" thickBot="1" x14ac:dyDescent="0.3">
      <c r="B91" s="311"/>
      <c r="C91" s="333" t="s">
        <v>106</v>
      </c>
      <c r="D91" s="334"/>
      <c r="E91" s="332"/>
      <c r="F91" s="332"/>
      <c r="G91" s="332"/>
    </row>
    <row r="92" spans="2:7" ht="15.75" thickBot="1" x14ac:dyDescent="0.3">
      <c r="B92" s="311"/>
      <c r="C92" s="333" t="s">
        <v>107</v>
      </c>
      <c r="D92" s="334"/>
      <c r="E92" s="332"/>
      <c r="F92" s="332"/>
      <c r="G92" s="332"/>
    </row>
    <row r="93" spans="2:7" ht="15.75" thickBot="1" x14ac:dyDescent="0.3">
      <c r="B93" s="311"/>
      <c r="C93" s="331" t="s">
        <v>112</v>
      </c>
      <c r="D93" s="334"/>
      <c r="E93" s="332"/>
      <c r="F93" s="332"/>
      <c r="G93" s="332"/>
    </row>
    <row r="94" spans="2:7" ht="15.75" thickBot="1" x14ac:dyDescent="0.3">
      <c r="B94" s="311"/>
      <c r="C94" s="333" t="s">
        <v>106</v>
      </c>
      <c r="D94" s="334"/>
      <c r="E94" s="332"/>
      <c r="F94" s="332"/>
      <c r="G94" s="332"/>
    </row>
    <row r="95" spans="2:7" ht="15.75" thickBot="1" x14ac:dyDescent="0.3">
      <c r="B95" s="311"/>
      <c r="C95" s="333" t="s">
        <v>107</v>
      </c>
      <c r="D95" s="334"/>
      <c r="E95" s="332"/>
      <c r="F95" s="332"/>
      <c r="G95" s="332"/>
    </row>
    <row r="96" spans="2:7" ht="24.75" thickBot="1" x14ac:dyDescent="0.3">
      <c r="B96" s="311"/>
      <c r="C96" s="331" t="s">
        <v>113</v>
      </c>
      <c r="D96" s="334"/>
      <c r="E96" s="332"/>
      <c r="F96" s="332"/>
      <c r="G96" s="332"/>
    </row>
    <row r="97" spans="2:7" ht="15.75" thickBot="1" x14ac:dyDescent="0.3">
      <c r="B97" s="311"/>
      <c r="C97" s="333" t="s">
        <v>106</v>
      </c>
      <c r="D97" s="334"/>
      <c r="E97" s="332"/>
      <c r="F97" s="332"/>
      <c r="G97" s="332"/>
    </row>
    <row r="98" spans="2:7" ht="15.75" thickBot="1" x14ac:dyDescent="0.3">
      <c r="B98" s="311"/>
      <c r="C98" s="333" t="s">
        <v>107</v>
      </c>
      <c r="D98" s="334"/>
      <c r="E98" s="332"/>
      <c r="F98" s="332"/>
      <c r="G98" s="332"/>
    </row>
    <row r="99" spans="2:7" ht="15.75" thickBot="1" x14ac:dyDescent="0.3">
      <c r="B99" s="311"/>
      <c r="C99" s="344" t="s">
        <v>122</v>
      </c>
      <c r="D99" s="334">
        <f>D96+D93+D90+D87+D84+D81+D78</f>
        <v>235400</v>
      </c>
      <c r="E99" s="334">
        <f t="shared" ref="E99:G99" si="8">E96+E93+E90+E87+E84+E81+E78</f>
        <v>225400</v>
      </c>
      <c r="F99" s="334">
        <f t="shared" si="8"/>
        <v>235400</v>
      </c>
      <c r="G99" s="334">
        <f t="shared" si="8"/>
        <v>235400</v>
      </c>
    </row>
    <row r="100" spans="2:7" ht="17.25" customHeight="1" thickBot="1" x14ac:dyDescent="0.3">
      <c r="B100" s="311"/>
      <c r="C100" s="340" t="s">
        <v>115</v>
      </c>
      <c r="D100" s="341">
        <f>IF(D99-D70=0,0,"Error")</f>
        <v>0</v>
      </c>
      <c r="E100" s="341">
        <f>IF(E99-E70=0,0,"Error")</f>
        <v>0</v>
      </c>
      <c r="F100" s="341">
        <f>IF(F99-F70=0,0,"Error")</f>
        <v>0</v>
      </c>
      <c r="G100" s="342">
        <f>IF(G99-G70=0,0,"Error")</f>
        <v>0</v>
      </c>
    </row>
    <row r="101" spans="2:7" ht="15.75" customHeight="1" thickBot="1" x14ac:dyDescent="0.3">
      <c r="B101" s="311"/>
      <c r="C101" s="343" t="s">
        <v>123</v>
      </c>
      <c r="D101" s="765" t="s">
        <v>463</v>
      </c>
      <c r="E101" s="766"/>
      <c r="F101" s="767"/>
      <c r="G101" s="324" t="s">
        <v>464</v>
      </c>
    </row>
    <row r="102" spans="2:7" ht="36" customHeight="1" thickBot="1" x14ac:dyDescent="0.3">
      <c r="B102" s="311"/>
      <c r="C102" s="325" t="s">
        <v>93</v>
      </c>
      <c r="D102" s="731" t="s">
        <v>465</v>
      </c>
      <c r="E102" s="732"/>
      <c r="F102" s="732"/>
      <c r="G102" s="733"/>
    </row>
    <row r="103" spans="2:7" ht="15.75" thickBot="1" x14ac:dyDescent="0.3">
      <c r="B103" s="311"/>
      <c r="C103" s="325" t="s">
        <v>95</v>
      </c>
      <c r="D103" s="768" t="s">
        <v>466</v>
      </c>
      <c r="E103" s="769"/>
      <c r="F103" s="769"/>
      <c r="G103" s="770"/>
    </row>
    <row r="104" spans="2:7" ht="12.75" customHeight="1" x14ac:dyDescent="0.25">
      <c r="B104" s="311"/>
      <c r="C104" s="715"/>
      <c r="D104" s="326">
        <v>2019</v>
      </c>
      <c r="E104" s="326">
        <v>2020</v>
      </c>
      <c r="F104" s="326">
        <v>2021</v>
      </c>
      <c r="G104" s="326">
        <v>2022</v>
      </c>
    </row>
    <row r="105" spans="2:7" ht="12.75" customHeight="1" thickBot="1" x14ac:dyDescent="0.3">
      <c r="B105" s="311"/>
      <c r="C105" s="716"/>
      <c r="D105" s="327" t="s">
        <v>1</v>
      </c>
      <c r="E105" s="327" t="s">
        <v>71</v>
      </c>
      <c r="F105" s="327" t="s">
        <v>71</v>
      </c>
      <c r="G105" s="327" t="s">
        <v>71</v>
      </c>
    </row>
    <row r="106" spans="2:7" ht="15.75" thickBot="1" x14ac:dyDescent="0.3">
      <c r="B106" s="311"/>
      <c r="C106" s="325" t="s">
        <v>97</v>
      </c>
      <c r="D106" s="345">
        <v>2190000</v>
      </c>
      <c r="E106" s="345">
        <v>0</v>
      </c>
      <c r="F106" s="345">
        <v>0</v>
      </c>
      <c r="G106" s="345">
        <v>0</v>
      </c>
    </row>
    <row r="107" spans="2:7" ht="15.75" thickBot="1" x14ac:dyDescent="0.3">
      <c r="B107" s="311"/>
      <c r="C107" s="325" t="s">
        <v>98</v>
      </c>
      <c r="D107" s="328">
        <f>D136</f>
        <v>123000</v>
      </c>
      <c r="E107" s="345">
        <f t="shared" ref="E107:G107" si="9">E136</f>
        <v>30000</v>
      </c>
      <c r="F107" s="345">
        <f t="shared" si="9"/>
        <v>40000</v>
      </c>
      <c r="G107" s="345">
        <f t="shared" si="9"/>
        <v>44000</v>
      </c>
    </row>
    <row r="108" spans="2:7" ht="15.75" thickBot="1" x14ac:dyDescent="0.3">
      <c r="B108" s="311"/>
      <c r="C108" s="325" t="s">
        <v>99</v>
      </c>
      <c r="D108" s="328">
        <f>D107/D106</f>
        <v>5.6164383561643834E-2</v>
      </c>
      <c r="E108" s="328" t="e">
        <f>E107/E106</f>
        <v>#DIV/0!</v>
      </c>
      <c r="F108" s="328" t="e">
        <f>F107/F106</f>
        <v>#DIV/0!</v>
      </c>
      <c r="G108" s="328" t="e">
        <f>G107/G106</f>
        <v>#DIV/0!</v>
      </c>
    </row>
    <row r="109" spans="2:7" ht="15.75" thickBot="1" x14ac:dyDescent="0.3">
      <c r="B109" s="311"/>
      <c r="C109" s="325" t="s">
        <v>100</v>
      </c>
      <c r="D109" s="605"/>
      <c r="E109" s="330">
        <f>E106/D106-1</f>
        <v>-1</v>
      </c>
      <c r="F109" s="330" t="e">
        <f>F106/E106-1</f>
        <v>#DIV/0!</v>
      </c>
      <c r="G109" s="330" t="e">
        <f>G106/F106-1</f>
        <v>#DIV/0!</v>
      </c>
    </row>
    <row r="110" spans="2:7" ht="15.75" thickBot="1" x14ac:dyDescent="0.3">
      <c r="B110" s="311"/>
      <c r="C110" s="325" t="s">
        <v>102</v>
      </c>
      <c r="D110" s="605"/>
      <c r="E110" s="330">
        <f>E107/D107-1</f>
        <v>-0.75609756097560976</v>
      </c>
      <c r="F110" s="330">
        <f t="shared" ref="F110:G111" si="10">F107/E107-1</f>
        <v>0.33333333333333326</v>
      </c>
      <c r="G110" s="330">
        <f t="shared" si="10"/>
        <v>0.10000000000000009</v>
      </c>
    </row>
    <row r="111" spans="2:7" ht="15.75" thickBot="1" x14ac:dyDescent="0.3">
      <c r="B111" s="311"/>
      <c r="C111" s="325" t="s">
        <v>103</v>
      </c>
      <c r="D111" s="605"/>
      <c r="E111" s="330" t="e">
        <f>E108/D108-1</f>
        <v>#DIV/0!</v>
      </c>
      <c r="F111" s="330" t="e">
        <f t="shared" si="10"/>
        <v>#DIV/0!</v>
      </c>
      <c r="G111" s="330" t="e">
        <f t="shared" si="10"/>
        <v>#DIV/0!</v>
      </c>
    </row>
    <row r="112" spans="2:7" ht="24.75" customHeight="1" thickBot="1" x14ac:dyDescent="0.3">
      <c r="B112" s="311"/>
      <c r="C112" s="712" t="s">
        <v>467</v>
      </c>
      <c r="D112" s="713"/>
      <c r="E112" s="713"/>
      <c r="F112" s="713"/>
      <c r="G112" s="714"/>
    </row>
    <row r="113" spans="2:7" ht="12.75" customHeight="1" x14ac:dyDescent="0.25">
      <c r="B113" s="311"/>
      <c r="C113" s="715"/>
      <c r="D113" s="326">
        <v>2019</v>
      </c>
      <c r="E113" s="326">
        <v>2020</v>
      </c>
      <c r="F113" s="326">
        <v>2021</v>
      </c>
      <c r="G113" s="326">
        <v>2022</v>
      </c>
    </row>
    <row r="114" spans="2:7" ht="12.75" customHeight="1" thickBot="1" x14ac:dyDescent="0.3">
      <c r="B114" s="311"/>
      <c r="C114" s="716"/>
      <c r="D114" s="327" t="s">
        <v>1</v>
      </c>
      <c r="E114" s="327" t="s">
        <v>71</v>
      </c>
      <c r="F114" s="327" t="s">
        <v>71</v>
      </c>
      <c r="G114" s="327" t="s">
        <v>71</v>
      </c>
    </row>
    <row r="115" spans="2:7" ht="24.75" customHeight="1" thickBot="1" x14ac:dyDescent="0.3">
      <c r="B115" s="311"/>
      <c r="C115" s="331" t="s">
        <v>105</v>
      </c>
      <c r="D115" s="332"/>
      <c r="E115" s="332"/>
      <c r="F115" s="332"/>
      <c r="G115" s="332"/>
    </row>
    <row r="116" spans="2:7" ht="15.75" thickBot="1" x14ac:dyDescent="0.3">
      <c r="B116" s="311"/>
      <c r="C116" s="333" t="s">
        <v>106</v>
      </c>
      <c r="D116" s="334"/>
      <c r="E116" s="336"/>
      <c r="F116" s="336"/>
      <c r="G116" s="336"/>
    </row>
    <row r="117" spans="2:7" ht="15.75" thickBot="1" x14ac:dyDescent="0.3">
      <c r="B117" s="311"/>
      <c r="C117" s="333" t="s">
        <v>107</v>
      </c>
      <c r="D117" s="334"/>
      <c r="E117" s="336"/>
      <c r="F117" s="336"/>
      <c r="G117" s="336"/>
    </row>
    <row r="118" spans="2:7" ht="24.75" customHeight="1" thickBot="1" x14ac:dyDescent="0.3">
      <c r="B118" s="311"/>
      <c r="C118" s="331" t="s">
        <v>108</v>
      </c>
      <c r="D118" s="332"/>
      <c r="E118" s="332"/>
      <c r="F118" s="332"/>
      <c r="G118" s="332"/>
    </row>
    <row r="119" spans="2:7" ht="15.75" thickBot="1" x14ac:dyDescent="0.3">
      <c r="B119" s="311"/>
      <c r="C119" s="333" t="s">
        <v>106</v>
      </c>
      <c r="D119" s="334"/>
      <c r="E119" s="332"/>
      <c r="F119" s="332"/>
      <c r="G119" s="332"/>
    </row>
    <row r="120" spans="2:7" ht="15.75" thickBot="1" x14ac:dyDescent="0.3">
      <c r="B120" s="311"/>
      <c r="C120" s="333" t="s">
        <v>107</v>
      </c>
      <c r="D120" s="334"/>
      <c r="E120" s="332"/>
      <c r="F120" s="332"/>
      <c r="G120" s="332"/>
    </row>
    <row r="121" spans="2:7" ht="24.75" customHeight="1" thickBot="1" x14ac:dyDescent="0.3">
      <c r="B121" s="311"/>
      <c r="C121" s="331" t="s">
        <v>109</v>
      </c>
      <c r="D121" s="346">
        <f>SUM(D122+D123)</f>
        <v>123000</v>
      </c>
      <c r="E121" s="346">
        <f t="shared" ref="E121:G121" si="11">SUM(E122+E123)</f>
        <v>30000</v>
      </c>
      <c r="F121" s="346">
        <f t="shared" si="11"/>
        <v>40000</v>
      </c>
      <c r="G121" s="346">
        <f t="shared" si="11"/>
        <v>44000</v>
      </c>
    </row>
    <row r="122" spans="2:7" ht="15.75" thickBot="1" x14ac:dyDescent="0.3">
      <c r="B122" s="311"/>
      <c r="C122" s="333" t="s">
        <v>106</v>
      </c>
      <c r="D122" s="346">
        <v>123000</v>
      </c>
      <c r="E122" s="332">
        <v>30000</v>
      </c>
      <c r="F122" s="332">
        <v>40000</v>
      </c>
      <c r="G122" s="332">
        <v>44000</v>
      </c>
    </row>
    <row r="123" spans="2:7" ht="15.75" thickBot="1" x14ac:dyDescent="0.3">
      <c r="B123" s="311"/>
      <c r="C123" s="333" t="s">
        <v>107</v>
      </c>
      <c r="D123" s="334"/>
      <c r="E123" s="332"/>
      <c r="F123" s="332"/>
      <c r="G123" s="332"/>
    </row>
    <row r="124" spans="2:7" ht="15.75" thickBot="1" x14ac:dyDescent="0.3">
      <c r="B124" s="311"/>
      <c r="C124" s="331" t="s">
        <v>110</v>
      </c>
      <c r="D124" s="334"/>
      <c r="E124" s="332"/>
      <c r="F124" s="332"/>
      <c r="G124" s="332"/>
    </row>
    <row r="125" spans="2:7" ht="15.75" thickBot="1" x14ac:dyDescent="0.3">
      <c r="B125" s="311"/>
      <c r="C125" s="333" t="s">
        <v>106</v>
      </c>
      <c r="D125" s="334"/>
      <c r="E125" s="332"/>
      <c r="F125" s="332"/>
      <c r="G125" s="332"/>
    </row>
    <row r="126" spans="2:7" ht="15.75" thickBot="1" x14ac:dyDescent="0.3">
      <c r="B126" s="311"/>
      <c r="C126" s="333" t="s">
        <v>107</v>
      </c>
      <c r="D126" s="334"/>
      <c r="E126" s="332"/>
      <c r="F126" s="332"/>
      <c r="G126" s="332"/>
    </row>
    <row r="127" spans="2:7" ht="15.75" thickBot="1" x14ac:dyDescent="0.3">
      <c r="B127" s="311"/>
      <c r="C127" s="331" t="s">
        <v>111</v>
      </c>
      <c r="D127" s="334"/>
      <c r="E127" s="332"/>
      <c r="F127" s="332"/>
      <c r="G127" s="332"/>
    </row>
    <row r="128" spans="2:7" ht="15.75" thickBot="1" x14ac:dyDescent="0.3">
      <c r="B128" s="311"/>
      <c r="C128" s="333" t="s">
        <v>106</v>
      </c>
      <c r="D128" s="334"/>
      <c r="E128" s="332"/>
      <c r="F128" s="332"/>
      <c r="G128" s="332"/>
    </row>
    <row r="129" spans="2:7" ht="15" customHeight="1" thickBot="1" x14ac:dyDescent="0.3">
      <c r="B129" s="311"/>
      <c r="C129" s="333" t="s">
        <v>107</v>
      </c>
      <c r="D129" s="334"/>
      <c r="E129" s="332"/>
      <c r="F129" s="332"/>
      <c r="G129" s="332"/>
    </row>
    <row r="130" spans="2:7" ht="15.75" thickBot="1" x14ac:dyDescent="0.3">
      <c r="B130" s="311"/>
      <c r="C130" s="331" t="s">
        <v>112</v>
      </c>
      <c r="D130" s="334">
        <v>0</v>
      </c>
      <c r="E130" s="332">
        <v>0</v>
      </c>
      <c r="F130" s="332">
        <v>0</v>
      </c>
      <c r="G130" s="332">
        <v>0</v>
      </c>
    </row>
    <row r="131" spans="2:7" ht="15.75" thickBot="1" x14ac:dyDescent="0.3">
      <c r="B131" s="311"/>
      <c r="C131" s="333" t="s">
        <v>106</v>
      </c>
      <c r="D131" s="334"/>
      <c r="E131" s="332"/>
      <c r="F131" s="332"/>
      <c r="G131" s="332"/>
    </row>
    <row r="132" spans="2:7" ht="15.75" thickBot="1" x14ac:dyDescent="0.3">
      <c r="B132" s="311"/>
      <c r="C132" s="333" t="s">
        <v>107</v>
      </c>
      <c r="D132" s="334"/>
      <c r="E132" s="332"/>
      <c r="F132" s="332"/>
      <c r="G132" s="332"/>
    </row>
    <row r="133" spans="2:7" ht="24.75" thickBot="1" x14ac:dyDescent="0.3">
      <c r="B133" s="311"/>
      <c r="C133" s="331" t="s">
        <v>113</v>
      </c>
      <c r="D133" s="334"/>
      <c r="E133" s="332"/>
      <c r="F133" s="332"/>
      <c r="G133" s="332"/>
    </row>
    <row r="134" spans="2:7" ht="15.75" thickBot="1" x14ac:dyDescent="0.3">
      <c r="B134" s="311"/>
      <c r="C134" s="333" t="s">
        <v>106</v>
      </c>
      <c r="D134" s="334"/>
      <c r="E134" s="332"/>
      <c r="F134" s="332"/>
      <c r="G134" s="332"/>
    </row>
    <row r="135" spans="2:7" ht="15.75" thickBot="1" x14ac:dyDescent="0.3">
      <c r="B135" s="311"/>
      <c r="C135" s="333" t="s">
        <v>107</v>
      </c>
      <c r="D135" s="334"/>
      <c r="E135" s="332"/>
      <c r="F135" s="332"/>
      <c r="G135" s="332"/>
    </row>
    <row r="136" spans="2:7" ht="15.75" thickBot="1" x14ac:dyDescent="0.3">
      <c r="B136" s="311"/>
      <c r="C136" s="344" t="s">
        <v>129</v>
      </c>
      <c r="D136" s="334">
        <f>D133+D130+D127+D124+D121+D118+D115</f>
        <v>123000</v>
      </c>
      <c r="E136" s="334">
        <f t="shared" ref="E136:G136" si="12">E133+E130+E127+E124+E121+E118+E115</f>
        <v>30000</v>
      </c>
      <c r="F136" s="334">
        <f t="shared" si="12"/>
        <v>40000</v>
      </c>
      <c r="G136" s="334">
        <f t="shared" si="12"/>
        <v>44000</v>
      </c>
    </row>
    <row r="137" spans="2:7" ht="17.25" customHeight="1" thickBot="1" x14ac:dyDescent="0.3">
      <c r="B137" s="311"/>
      <c r="C137" s="340" t="s">
        <v>115</v>
      </c>
      <c r="D137" s="341">
        <f>IF(D136-D107=0,0,"Error")</f>
        <v>0</v>
      </c>
      <c r="E137" s="341">
        <f>IF(E136-E107=0,0,"Error")</f>
        <v>0</v>
      </c>
      <c r="F137" s="341">
        <f>IF(F136-F107=0,0,"Error")</f>
        <v>0</v>
      </c>
      <c r="G137" s="342">
        <f>IF(G136-G107=0,0,"Error")</f>
        <v>0</v>
      </c>
    </row>
    <row r="138" spans="2:7" ht="40.5" customHeight="1" thickBot="1" x14ac:dyDescent="0.3">
      <c r="B138" s="311"/>
      <c r="C138" s="343" t="s">
        <v>130</v>
      </c>
      <c r="D138" s="728" t="s">
        <v>468</v>
      </c>
      <c r="E138" s="729"/>
      <c r="F138" s="730"/>
      <c r="G138" s="347" t="s">
        <v>469</v>
      </c>
    </row>
    <row r="139" spans="2:7" ht="50.25" customHeight="1" thickBot="1" x14ac:dyDescent="0.3">
      <c r="B139" s="311"/>
      <c r="C139" s="325" t="s">
        <v>93</v>
      </c>
      <c r="D139" s="731" t="s">
        <v>470</v>
      </c>
      <c r="E139" s="732"/>
      <c r="F139" s="732"/>
      <c r="G139" s="733"/>
    </row>
    <row r="140" spans="2:7" ht="23.25" customHeight="1" thickBot="1" x14ac:dyDescent="0.3">
      <c r="B140" s="311"/>
      <c r="C140" s="325" t="s">
        <v>95</v>
      </c>
      <c r="D140" s="722" t="s">
        <v>471</v>
      </c>
      <c r="E140" s="723"/>
      <c r="F140" s="723"/>
      <c r="G140" s="733"/>
    </row>
    <row r="141" spans="2:7" ht="12.75" customHeight="1" x14ac:dyDescent="0.25">
      <c r="B141" s="311"/>
      <c r="C141" s="715"/>
      <c r="D141" s="326">
        <v>2019</v>
      </c>
      <c r="E141" s="326">
        <v>2020</v>
      </c>
      <c r="F141" s="326">
        <v>2021</v>
      </c>
      <c r="G141" s="326">
        <v>2022</v>
      </c>
    </row>
    <row r="142" spans="2:7" ht="12.75" customHeight="1" thickBot="1" x14ac:dyDescent="0.3">
      <c r="B142" s="311"/>
      <c r="C142" s="716"/>
      <c r="D142" s="327" t="s">
        <v>1</v>
      </c>
      <c r="E142" s="327" t="s">
        <v>71</v>
      </c>
      <c r="F142" s="327" t="s">
        <v>71</v>
      </c>
      <c r="G142" s="327" t="s">
        <v>71</v>
      </c>
    </row>
    <row r="143" spans="2:7" ht="15.75" thickBot="1" x14ac:dyDescent="0.3">
      <c r="B143" s="311"/>
      <c r="C143" s="325" t="s">
        <v>97</v>
      </c>
      <c r="D143" s="328">
        <v>55000</v>
      </c>
      <c r="E143" s="328">
        <v>55250</v>
      </c>
      <c r="F143" s="328">
        <v>55500</v>
      </c>
      <c r="G143" s="328">
        <v>55750</v>
      </c>
    </row>
    <row r="144" spans="2:7" ht="15.75" thickBot="1" x14ac:dyDescent="0.3">
      <c r="B144" s="311"/>
      <c r="C144" s="325" t="s">
        <v>98</v>
      </c>
      <c r="D144" s="328">
        <f>D173</f>
        <v>222700</v>
      </c>
      <c r="E144" s="328">
        <f>E173</f>
        <v>216700</v>
      </c>
      <c r="F144" s="328">
        <f t="shared" ref="F144:G144" si="13">F173</f>
        <v>228700</v>
      </c>
      <c r="G144" s="328">
        <f t="shared" si="13"/>
        <v>232700</v>
      </c>
    </row>
    <row r="145" spans="2:7" ht="15.75" thickBot="1" x14ac:dyDescent="0.3">
      <c r="B145" s="311"/>
      <c r="C145" s="325" t="s">
        <v>99</v>
      </c>
      <c r="D145" s="348">
        <f>D144/D143</f>
        <v>4.0490909090909089</v>
      </c>
      <c r="E145" s="348">
        <f>E144/E143</f>
        <v>3.9221719457013573</v>
      </c>
      <c r="F145" s="348">
        <f>F144/F143</f>
        <v>4.1207207207207208</v>
      </c>
      <c r="G145" s="348">
        <f>G144/G143</f>
        <v>4.1739910313901349</v>
      </c>
    </row>
    <row r="146" spans="2:7" ht="15.75" thickBot="1" x14ac:dyDescent="0.3">
      <c r="B146" s="311"/>
      <c r="C146" s="325" t="s">
        <v>100</v>
      </c>
      <c r="D146" s="605"/>
      <c r="E146" s="330">
        <f>E143/D143-1</f>
        <v>4.5454545454546302E-3</v>
      </c>
      <c r="F146" s="330">
        <f>F143/E143-1</f>
        <v>4.5248868778280382E-3</v>
      </c>
      <c r="G146" s="330">
        <f>G143/F143-1</f>
        <v>4.5045045045044585E-3</v>
      </c>
    </row>
    <row r="147" spans="2:7" ht="15.75" thickBot="1" x14ac:dyDescent="0.3">
      <c r="B147" s="311"/>
      <c r="C147" s="325" t="s">
        <v>102</v>
      </c>
      <c r="D147" s="605"/>
      <c r="E147" s="330">
        <f>E144/D144-1</f>
        <v>-2.6942074539739513E-2</v>
      </c>
      <c r="F147" s="330">
        <f t="shared" ref="F147:G148" si="14">F144/E144-1</f>
        <v>5.5376095985232965E-2</v>
      </c>
      <c r="G147" s="330">
        <f t="shared" si="14"/>
        <v>1.7490161783996427E-2</v>
      </c>
    </row>
    <row r="148" spans="2:7" ht="15.75" thickBot="1" x14ac:dyDescent="0.3">
      <c r="B148" s="311"/>
      <c r="C148" s="325" t="s">
        <v>103</v>
      </c>
      <c r="D148" s="605"/>
      <c r="E148" s="330">
        <f>E145/D145-1</f>
        <v>-3.1345051578021255E-2</v>
      </c>
      <c r="F148" s="330">
        <f t="shared" si="14"/>
        <v>5.0622149606921241E-2</v>
      </c>
      <c r="G148" s="330">
        <f t="shared" si="14"/>
        <v>1.2927425632498935E-2</v>
      </c>
    </row>
    <row r="149" spans="2:7" ht="24.75" customHeight="1" thickBot="1" x14ac:dyDescent="0.3">
      <c r="B149" s="311"/>
      <c r="C149" s="712" t="s">
        <v>472</v>
      </c>
      <c r="D149" s="713"/>
      <c r="E149" s="713"/>
      <c r="F149" s="713"/>
      <c r="G149" s="714"/>
    </row>
    <row r="150" spans="2:7" ht="12.75" customHeight="1" x14ac:dyDescent="0.25">
      <c r="B150" s="311"/>
      <c r="C150" s="715"/>
      <c r="D150" s="326">
        <v>2019</v>
      </c>
      <c r="E150" s="326">
        <v>2020</v>
      </c>
      <c r="F150" s="326">
        <v>2021</v>
      </c>
      <c r="G150" s="326">
        <v>2022</v>
      </c>
    </row>
    <row r="151" spans="2:7" ht="12.75" customHeight="1" thickBot="1" x14ac:dyDescent="0.3">
      <c r="B151" s="311"/>
      <c r="C151" s="716"/>
      <c r="D151" s="327" t="s">
        <v>1</v>
      </c>
      <c r="E151" s="327" t="s">
        <v>71</v>
      </c>
      <c r="F151" s="327" t="s">
        <v>71</v>
      </c>
      <c r="G151" s="327" t="s">
        <v>71</v>
      </c>
    </row>
    <row r="152" spans="2:7" ht="15.75" thickBot="1" x14ac:dyDescent="0.3">
      <c r="B152" s="311"/>
      <c r="C152" s="331" t="s">
        <v>105</v>
      </c>
      <c r="D152" s="332">
        <f>D153+D154</f>
        <v>71000</v>
      </c>
      <c r="E152" s="332">
        <f t="shared" ref="E152:G152" si="15">E153+E154</f>
        <v>75000</v>
      </c>
      <c r="F152" s="332">
        <f t="shared" si="15"/>
        <v>75000</v>
      </c>
      <c r="G152" s="332">
        <f t="shared" si="15"/>
        <v>75000</v>
      </c>
    </row>
    <row r="153" spans="2:7" ht="15.75" thickBot="1" x14ac:dyDescent="0.3">
      <c r="B153" s="311"/>
      <c r="C153" s="333" t="s">
        <v>106</v>
      </c>
      <c r="D153" s="332">
        <v>71000</v>
      </c>
      <c r="E153" s="332">
        <v>75000</v>
      </c>
      <c r="F153" s="332">
        <v>75000</v>
      </c>
      <c r="G153" s="332">
        <v>75000</v>
      </c>
    </row>
    <row r="154" spans="2:7" ht="15.75" thickBot="1" x14ac:dyDescent="0.3">
      <c r="B154" s="311"/>
      <c r="C154" s="333" t="s">
        <v>107</v>
      </c>
      <c r="D154" s="334"/>
      <c r="E154" s="336"/>
      <c r="F154" s="336"/>
      <c r="G154" s="336"/>
    </row>
    <row r="155" spans="2:7" ht="24.75" customHeight="1" thickBot="1" x14ac:dyDescent="0.3">
      <c r="B155" s="311"/>
      <c r="C155" s="331" t="s">
        <v>108</v>
      </c>
      <c r="D155" s="332">
        <v>11700</v>
      </c>
      <c r="E155" s="332">
        <v>11700</v>
      </c>
      <c r="F155" s="332">
        <v>11700</v>
      </c>
      <c r="G155" s="332">
        <v>11700</v>
      </c>
    </row>
    <row r="156" spans="2:7" ht="15.75" thickBot="1" x14ac:dyDescent="0.3">
      <c r="B156" s="311"/>
      <c r="C156" s="333" t="s">
        <v>106</v>
      </c>
      <c r="D156" s="332">
        <v>11700</v>
      </c>
      <c r="E156" s="332">
        <v>11700</v>
      </c>
      <c r="F156" s="332">
        <v>11700</v>
      </c>
      <c r="G156" s="332">
        <v>11700</v>
      </c>
    </row>
    <row r="157" spans="2:7" ht="15.75" thickBot="1" x14ac:dyDescent="0.3">
      <c r="B157" s="311"/>
      <c r="C157" s="333" t="s">
        <v>107</v>
      </c>
      <c r="D157" s="334"/>
      <c r="E157" s="332"/>
      <c r="F157" s="332"/>
      <c r="G157" s="332"/>
    </row>
    <row r="158" spans="2:7" ht="15.75" thickBot="1" x14ac:dyDescent="0.3">
      <c r="B158" s="311"/>
      <c r="C158" s="331" t="s">
        <v>109</v>
      </c>
      <c r="D158" s="346">
        <f>D159+D160</f>
        <v>140000</v>
      </c>
      <c r="E158" s="346">
        <f t="shared" ref="E158:G158" si="16">E159+E160</f>
        <v>130000</v>
      </c>
      <c r="F158" s="346">
        <f t="shared" si="16"/>
        <v>142000</v>
      </c>
      <c r="G158" s="346">
        <f t="shared" si="16"/>
        <v>146000</v>
      </c>
    </row>
    <row r="159" spans="2:7" ht="15.75" thickBot="1" x14ac:dyDescent="0.3">
      <c r="B159" s="311"/>
      <c r="C159" s="333" t="s">
        <v>106</v>
      </c>
      <c r="D159" s="346">
        <v>140000</v>
      </c>
      <c r="E159" s="317">
        <v>130000</v>
      </c>
      <c r="F159" s="317">
        <v>142000</v>
      </c>
      <c r="G159" s="317">
        <v>146000</v>
      </c>
    </row>
    <row r="160" spans="2:7" ht="15.75" thickBot="1" x14ac:dyDescent="0.3">
      <c r="B160" s="311"/>
      <c r="C160" s="333" t="s">
        <v>107</v>
      </c>
      <c r="D160" s="334"/>
      <c r="E160" s="332"/>
      <c r="F160" s="332"/>
      <c r="G160" s="332"/>
    </row>
    <row r="161" spans="2:7" ht="15.75" thickBot="1" x14ac:dyDescent="0.3">
      <c r="B161" s="311"/>
      <c r="C161" s="331" t="s">
        <v>110</v>
      </c>
      <c r="D161" s="334"/>
      <c r="E161" s="332"/>
      <c r="F161" s="332"/>
      <c r="G161" s="332"/>
    </row>
    <row r="162" spans="2:7" ht="15.75" thickBot="1" x14ac:dyDescent="0.3">
      <c r="B162" s="311"/>
      <c r="C162" s="333" t="s">
        <v>106</v>
      </c>
      <c r="D162" s="334"/>
      <c r="E162" s="332"/>
      <c r="F162" s="332"/>
      <c r="G162" s="332"/>
    </row>
    <row r="163" spans="2:7" ht="15.75" thickBot="1" x14ac:dyDescent="0.3">
      <c r="B163" s="311"/>
      <c r="C163" s="333" t="s">
        <v>107</v>
      </c>
      <c r="D163" s="334"/>
      <c r="E163" s="332"/>
      <c r="F163" s="332"/>
      <c r="G163" s="332"/>
    </row>
    <row r="164" spans="2:7" ht="15.75" thickBot="1" x14ac:dyDescent="0.3">
      <c r="B164" s="311"/>
      <c r="C164" s="331" t="s">
        <v>111</v>
      </c>
      <c r="D164" s="334"/>
      <c r="E164" s="332"/>
      <c r="F164" s="332"/>
      <c r="G164" s="332"/>
    </row>
    <row r="165" spans="2:7" ht="15.75" thickBot="1" x14ac:dyDescent="0.3">
      <c r="B165" s="311"/>
      <c r="C165" s="333" t="s">
        <v>106</v>
      </c>
      <c r="D165" s="334"/>
      <c r="E165" s="332"/>
      <c r="F165" s="332"/>
      <c r="G165" s="332"/>
    </row>
    <row r="166" spans="2:7" ht="15.75" thickBot="1" x14ac:dyDescent="0.3">
      <c r="B166" s="311"/>
      <c r="C166" s="333" t="s">
        <v>107</v>
      </c>
      <c r="D166" s="334"/>
      <c r="E166" s="332"/>
      <c r="F166" s="332"/>
      <c r="G166" s="332"/>
    </row>
    <row r="167" spans="2:7" ht="15.75" thickBot="1" x14ac:dyDescent="0.3">
      <c r="B167" s="311"/>
      <c r="C167" s="331" t="s">
        <v>112</v>
      </c>
      <c r="D167" s="334"/>
      <c r="E167" s="332"/>
      <c r="F167" s="332"/>
      <c r="G167" s="332"/>
    </row>
    <row r="168" spans="2:7" ht="15.75" thickBot="1" x14ac:dyDescent="0.3">
      <c r="B168" s="311"/>
      <c r="C168" s="333" t="s">
        <v>106</v>
      </c>
      <c r="D168" s="334"/>
      <c r="E168" s="332"/>
      <c r="F168" s="332"/>
      <c r="G168" s="332"/>
    </row>
    <row r="169" spans="2:7" ht="15.75" thickBot="1" x14ac:dyDescent="0.3">
      <c r="B169" s="311"/>
      <c r="C169" s="333" t="s">
        <v>107</v>
      </c>
      <c r="D169" s="334"/>
      <c r="E169" s="332"/>
      <c r="F169" s="332"/>
      <c r="G169" s="332"/>
    </row>
    <row r="170" spans="2:7" ht="24.75" thickBot="1" x14ac:dyDescent="0.3">
      <c r="B170" s="311"/>
      <c r="C170" s="331" t="s">
        <v>113</v>
      </c>
      <c r="D170" s="334"/>
      <c r="E170" s="332"/>
      <c r="F170" s="332"/>
      <c r="G170" s="332"/>
    </row>
    <row r="171" spans="2:7" ht="15.75" thickBot="1" x14ac:dyDescent="0.3">
      <c r="B171" s="311"/>
      <c r="C171" s="333" t="s">
        <v>106</v>
      </c>
      <c r="D171" s="334"/>
      <c r="E171" s="332"/>
      <c r="F171" s="332"/>
      <c r="G171" s="332"/>
    </row>
    <row r="172" spans="2:7" ht="15.75" thickBot="1" x14ac:dyDescent="0.3">
      <c r="B172" s="311"/>
      <c r="C172" s="333" t="s">
        <v>107</v>
      </c>
      <c r="D172" s="334"/>
      <c r="E172" s="332"/>
      <c r="F172" s="332"/>
      <c r="G172" s="332"/>
    </row>
    <row r="173" spans="2:7" ht="15.75" thickBot="1" x14ac:dyDescent="0.3">
      <c r="B173" s="311"/>
      <c r="C173" s="344" t="s">
        <v>136</v>
      </c>
      <c r="D173" s="334">
        <f>D170+D167+D164+D161+D158+D155+D152</f>
        <v>222700</v>
      </c>
      <c r="E173" s="334">
        <f t="shared" ref="E173:G173" si="17">E170+E167+E164+E161+E158+E155+E152</f>
        <v>216700</v>
      </c>
      <c r="F173" s="334">
        <f t="shared" si="17"/>
        <v>228700</v>
      </c>
      <c r="G173" s="334">
        <f t="shared" si="17"/>
        <v>232700</v>
      </c>
    </row>
    <row r="174" spans="2:7" ht="17.25" customHeight="1" thickBot="1" x14ac:dyDescent="0.3">
      <c r="B174" s="311"/>
      <c r="C174" s="340" t="s">
        <v>115</v>
      </c>
      <c r="D174" s="341">
        <f>IF(D173-D144=0,0,"Error")</f>
        <v>0</v>
      </c>
      <c r="E174" s="341">
        <f>IF(E173-E144=0,0,"Error")</f>
        <v>0</v>
      </c>
      <c r="F174" s="341">
        <f>IF(F173-F144=0,0,"Error")</f>
        <v>0</v>
      </c>
      <c r="G174" s="342">
        <f>IF(G173-G144=0,0,"Error")</f>
        <v>0</v>
      </c>
    </row>
    <row r="175" spans="2:7" ht="20.25" customHeight="1" thickBot="1" x14ac:dyDescent="0.3">
      <c r="B175" s="311"/>
      <c r="C175" s="343" t="s">
        <v>217</v>
      </c>
      <c r="D175" s="728" t="s">
        <v>473</v>
      </c>
      <c r="E175" s="729"/>
      <c r="F175" s="730"/>
      <c r="G175" s="347" t="s">
        <v>474</v>
      </c>
    </row>
    <row r="176" spans="2:7" ht="37.5" customHeight="1" thickBot="1" x14ac:dyDescent="0.3">
      <c r="B176" s="311"/>
      <c r="C176" s="325" t="s">
        <v>93</v>
      </c>
      <c r="D176" s="731" t="s">
        <v>475</v>
      </c>
      <c r="E176" s="732"/>
      <c r="F176" s="732"/>
      <c r="G176" s="733"/>
    </row>
    <row r="177" spans="2:7" ht="15.75" thickBot="1" x14ac:dyDescent="0.3">
      <c r="B177" s="311"/>
      <c r="C177" s="325" t="s">
        <v>95</v>
      </c>
      <c r="D177" s="762" t="s">
        <v>476</v>
      </c>
      <c r="E177" s="763"/>
      <c r="F177" s="763"/>
      <c r="G177" s="764"/>
    </row>
    <row r="178" spans="2:7" ht="12.75" customHeight="1" x14ac:dyDescent="0.25">
      <c r="B178" s="311"/>
      <c r="C178" s="715"/>
      <c r="D178" s="326">
        <v>2019</v>
      </c>
      <c r="E178" s="326">
        <v>2020</v>
      </c>
      <c r="F178" s="326">
        <v>2021</v>
      </c>
      <c r="G178" s="326">
        <v>2022</v>
      </c>
    </row>
    <row r="179" spans="2:7" ht="12.75" customHeight="1" thickBot="1" x14ac:dyDescent="0.3">
      <c r="B179" s="311"/>
      <c r="C179" s="716"/>
      <c r="D179" s="327" t="s">
        <v>1</v>
      </c>
      <c r="E179" s="327" t="s">
        <v>71</v>
      </c>
      <c r="F179" s="327" t="s">
        <v>71</v>
      </c>
      <c r="G179" s="327" t="s">
        <v>71</v>
      </c>
    </row>
    <row r="180" spans="2:7" ht="15.75" thickBot="1" x14ac:dyDescent="0.3">
      <c r="B180" s="311"/>
      <c r="C180" s="325" t="s">
        <v>97</v>
      </c>
      <c r="D180" s="605">
        <v>600</v>
      </c>
      <c r="E180" s="605">
        <v>470</v>
      </c>
      <c r="F180" s="605">
        <v>530</v>
      </c>
      <c r="G180" s="605">
        <v>530</v>
      </c>
    </row>
    <row r="181" spans="2:7" ht="15.75" thickBot="1" x14ac:dyDescent="0.3">
      <c r="B181" s="311"/>
      <c r="C181" s="325" t="s">
        <v>98</v>
      </c>
      <c r="D181" s="328">
        <f>D210</f>
        <v>90000</v>
      </c>
      <c r="E181" s="328">
        <f>E210</f>
        <v>61540</v>
      </c>
      <c r="F181" s="328">
        <f t="shared" ref="F181:G181" si="18">F210</f>
        <v>65000</v>
      </c>
      <c r="G181" s="328">
        <f t="shared" si="18"/>
        <v>65000</v>
      </c>
    </row>
    <row r="182" spans="2:7" ht="15.75" thickBot="1" x14ac:dyDescent="0.3">
      <c r="B182" s="311"/>
      <c r="C182" s="325" t="s">
        <v>99</v>
      </c>
      <c r="D182" s="328">
        <f>D181/D180</f>
        <v>150</v>
      </c>
      <c r="E182" s="328">
        <f>E181/E180</f>
        <v>130.93617021276594</v>
      </c>
      <c r="F182" s="328">
        <f>F181/F180</f>
        <v>122.64150943396227</v>
      </c>
      <c r="G182" s="328">
        <f>G181/G180</f>
        <v>122.64150943396227</v>
      </c>
    </row>
    <row r="183" spans="2:7" ht="15.75" thickBot="1" x14ac:dyDescent="0.3">
      <c r="B183" s="311"/>
      <c r="C183" s="325" t="s">
        <v>100</v>
      </c>
      <c r="D183" s="605"/>
      <c r="E183" s="330">
        <f>E180/D180-1</f>
        <v>-0.21666666666666667</v>
      </c>
      <c r="F183" s="330">
        <f>F180/E180-1</f>
        <v>0.12765957446808507</v>
      </c>
      <c r="G183" s="330">
        <f>G180/F180-1</f>
        <v>0</v>
      </c>
    </row>
    <row r="184" spans="2:7" ht="15.75" thickBot="1" x14ac:dyDescent="0.3">
      <c r="B184" s="311"/>
      <c r="C184" s="325" t="s">
        <v>102</v>
      </c>
      <c r="D184" s="605"/>
      <c r="E184" s="330">
        <f>E181/D181-1</f>
        <v>-0.31622222222222218</v>
      </c>
      <c r="F184" s="330">
        <f t="shared" ref="F184:G185" si="19">F181/E181-1</f>
        <v>5.6223594410139688E-2</v>
      </c>
      <c r="G184" s="330">
        <f t="shared" si="19"/>
        <v>0</v>
      </c>
    </row>
    <row r="185" spans="2:7" ht="15.75" thickBot="1" x14ac:dyDescent="0.3">
      <c r="B185" s="311"/>
      <c r="C185" s="325" t="s">
        <v>103</v>
      </c>
      <c r="D185" s="605"/>
      <c r="E185" s="330">
        <f>E182/D182-1</f>
        <v>-0.1270921985815604</v>
      </c>
      <c r="F185" s="330">
        <f t="shared" si="19"/>
        <v>-6.3348887975913648E-2</v>
      </c>
      <c r="G185" s="330">
        <f t="shared" si="19"/>
        <v>0</v>
      </c>
    </row>
    <row r="186" spans="2:7" ht="24.75" customHeight="1" thickBot="1" x14ac:dyDescent="0.3">
      <c r="B186" s="311"/>
      <c r="C186" s="712" t="s">
        <v>477</v>
      </c>
      <c r="D186" s="713"/>
      <c r="E186" s="713"/>
      <c r="F186" s="713"/>
      <c r="G186" s="714"/>
    </row>
    <row r="187" spans="2:7" ht="12.75" customHeight="1" x14ac:dyDescent="0.25">
      <c r="B187" s="311"/>
      <c r="C187" s="715"/>
      <c r="D187" s="326">
        <v>2019</v>
      </c>
      <c r="E187" s="326">
        <v>2020</v>
      </c>
      <c r="F187" s="326">
        <v>2021</v>
      </c>
      <c r="G187" s="326">
        <v>2022</v>
      </c>
    </row>
    <row r="188" spans="2:7" ht="12.75" customHeight="1" thickBot="1" x14ac:dyDescent="0.3">
      <c r="B188" s="311"/>
      <c r="C188" s="716"/>
      <c r="D188" s="327" t="s">
        <v>1</v>
      </c>
      <c r="E188" s="327" t="s">
        <v>71</v>
      </c>
      <c r="F188" s="327" t="s">
        <v>71</v>
      </c>
      <c r="G188" s="327" t="s">
        <v>71</v>
      </c>
    </row>
    <row r="189" spans="2:7" ht="15.75" thickBot="1" x14ac:dyDescent="0.3">
      <c r="B189" s="311"/>
      <c r="C189" s="331" t="s">
        <v>105</v>
      </c>
      <c r="D189" s="332"/>
      <c r="E189" s="332"/>
      <c r="F189" s="332"/>
      <c r="G189" s="332"/>
    </row>
    <row r="190" spans="2:7" ht="15.75" thickBot="1" x14ac:dyDescent="0.3">
      <c r="B190" s="311"/>
      <c r="C190" s="333" t="s">
        <v>106</v>
      </c>
      <c r="D190" s="332"/>
      <c r="E190" s="332"/>
      <c r="F190" s="332"/>
      <c r="G190" s="332"/>
    </row>
    <row r="191" spans="2:7" ht="15.75" thickBot="1" x14ac:dyDescent="0.3">
      <c r="B191" s="311"/>
      <c r="C191" s="333" t="s">
        <v>107</v>
      </c>
      <c r="D191" s="334"/>
      <c r="E191" s="336"/>
      <c r="F191" s="336"/>
      <c r="G191" s="336"/>
    </row>
    <row r="192" spans="2:7" ht="24.75" customHeight="1" thickBot="1" x14ac:dyDescent="0.3">
      <c r="B192" s="311"/>
      <c r="C192" s="331" t="s">
        <v>108</v>
      </c>
      <c r="D192" s="332"/>
      <c r="E192" s="332"/>
      <c r="F192" s="332"/>
      <c r="G192" s="332"/>
    </row>
    <row r="193" spans="2:7" ht="15.75" thickBot="1" x14ac:dyDescent="0.3">
      <c r="B193" s="311"/>
      <c r="C193" s="333" t="s">
        <v>106</v>
      </c>
      <c r="D193" s="332"/>
      <c r="E193" s="332"/>
      <c r="F193" s="332"/>
      <c r="G193" s="332"/>
    </row>
    <row r="194" spans="2:7" ht="15.75" thickBot="1" x14ac:dyDescent="0.3">
      <c r="B194" s="311"/>
      <c r="C194" s="333" t="s">
        <v>107</v>
      </c>
      <c r="D194" s="334"/>
      <c r="E194" s="332"/>
      <c r="F194" s="332"/>
      <c r="G194" s="332"/>
    </row>
    <row r="195" spans="2:7" ht="15.75" thickBot="1" x14ac:dyDescent="0.3">
      <c r="B195" s="311"/>
      <c r="C195" s="331" t="s">
        <v>109</v>
      </c>
      <c r="D195" s="346">
        <f>D196+D197</f>
        <v>90000</v>
      </c>
      <c r="E195" s="346">
        <f t="shared" ref="E195:G195" si="20">E196+E197</f>
        <v>61540</v>
      </c>
      <c r="F195" s="346">
        <f t="shared" si="20"/>
        <v>65000</v>
      </c>
      <c r="G195" s="346">
        <f t="shared" si="20"/>
        <v>65000</v>
      </c>
    </row>
    <row r="196" spans="2:7" ht="15.75" thickBot="1" x14ac:dyDescent="0.3">
      <c r="B196" s="311"/>
      <c r="C196" s="333" t="s">
        <v>106</v>
      </c>
      <c r="D196" s="346">
        <v>90000</v>
      </c>
      <c r="E196" s="317">
        <v>61540</v>
      </c>
      <c r="F196" s="317">
        <v>65000</v>
      </c>
      <c r="G196" s="317">
        <v>65000</v>
      </c>
    </row>
    <row r="197" spans="2:7" ht="15.75" thickBot="1" x14ac:dyDescent="0.3">
      <c r="B197" s="311"/>
      <c r="C197" s="333" t="s">
        <v>107</v>
      </c>
      <c r="D197" s="334"/>
      <c r="E197" s="332"/>
      <c r="F197" s="332"/>
      <c r="G197" s="332"/>
    </row>
    <row r="198" spans="2:7" ht="15.75" thickBot="1" x14ac:dyDescent="0.3">
      <c r="B198" s="311"/>
      <c r="C198" s="331" t="s">
        <v>110</v>
      </c>
      <c r="D198" s="334"/>
      <c r="E198" s="332"/>
      <c r="F198" s="332"/>
      <c r="G198" s="332"/>
    </row>
    <row r="199" spans="2:7" ht="15.75" thickBot="1" x14ac:dyDescent="0.3">
      <c r="B199" s="311"/>
      <c r="C199" s="333" t="s">
        <v>106</v>
      </c>
      <c r="D199" s="334"/>
      <c r="E199" s="332"/>
      <c r="F199" s="332"/>
      <c r="G199" s="332"/>
    </row>
    <row r="200" spans="2:7" ht="15.75" thickBot="1" x14ac:dyDescent="0.3">
      <c r="B200" s="311"/>
      <c r="C200" s="333" t="s">
        <v>107</v>
      </c>
      <c r="D200" s="334"/>
      <c r="E200" s="332"/>
      <c r="F200" s="332"/>
      <c r="G200" s="332"/>
    </row>
    <row r="201" spans="2:7" ht="15.75" thickBot="1" x14ac:dyDescent="0.3">
      <c r="B201" s="311"/>
      <c r="C201" s="331" t="s">
        <v>111</v>
      </c>
      <c r="D201" s="334"/>
      <c r="E201" s="332"/>
      <c r="F201" s="332"/>
      <c r="G201" s="332"/>
    </row>
    <row r="202" spans="2:7" ht="15.75" thickBot="1" x14ac:dyDescent="0.3">
      <c r="B202" s="311"/>
      <c r="C202" s="333" t="s">
        <v>106</v>
      </c>
      <c r="D202" s="334"/>
      <c r="E202" s="332"/>
      <c r="F202" s="332"/>
      <c r="G202" s="332"/>
    </row>
    <row r="203" spans="2:7" ht="15.75" thickBot="1" x14ac:dyDescent="0.3">
      <c r="B203" s="311"/>
      <c r="C203" s="333" t="s">
        <v>107</v>
      </c>
      <c r="D203" s="334"/>
      <c r="E203" s="332"/>
      <c r="F203" s="332"/>
      <c r="G203" s="332"/>
    </row>
    <row r="204" spans="2:7" ht="15.75" thickBot="1" x14ac:dyDescent="0.3">
      <c r="B204" s="311"/>
      <c r="C204" s="331" t="s">
        <v>112</v>
      </c>
      <c r="D204" s="334"/>
      <c r="E204" s="332"/>
      <c r="F204" s="332"/>
      <c r="G204" s="332"/>
    </row>
    <row r="205" spans="2:7" ht="15.75" thickBot="1" x14ac:dyDescent="0.3">
      <c r="B205" s="311"/>
      <c r="C205" s="333" t="s">
        <v>106</v>
      </c>
      <c r="D205" s="334"/>
      <c r="E205" s="332"/>
      <c r="F205" s="332"/>
      <c r="G205" s="332"/>
    </row>
    <row r="206" spans="2:7" ht="15.75" thickBot="1" x14ac:dyDescent="0.3">
      <c r="B206" s="311"/>
      <c r="C206" s="333" t="s">
        <v>107</v>
      </c>
      <c r="D206" s="334"/>
      <c r="E206" s="332"/>
      <c r="F206" s="332"/>
      <c r="G206" s="332"/>
    </row>
    <row r="207" spans="2:7" ht="24.75" thickBot="1" x14ac:dyDescent="0.3">
      <c r="B207" s="311"/>
      <c r="C207" s="331" t="s">
        <v>113</v>
      </c>
      <c r="D207" s="334"/>
      <c r="E207" s="332"/>
      <c r="F207" s="332"/>
      <c r="G207" s="332"/>
    </row>
    <row r="208" spans="2:7" ht="15.75" thickBot="1" x14ac:dyDescent="0.3">
      <c r="B208" s="311"/>
      <c r="C208" s="333" t="s">
        <v>106</v>
      </c>
      <c r="D208" s="334"/>
      <c r="E208" s="332"/>
      <c r="F208" s="332"/>
      <c r="G208" s="332"/>
    </row>
    <row r="209" spans="2:7" ht="15.75" thickBot="1" x14ac:dyDescent="0.3">
      <c r="B209" s="311"/>
      <c r="C209" s="333" t="s">
        <v>107</v>
      </c>
      <c r="D209" s="334"/>
      <c r="E209" s="332"/>
      <c r="F209" s="332"/>
      <c r="G209" s="332"/>
    </row>
    <row r="210" spans="2:7" ht="15.75" thickBot="1" x14ac:dyDescent="0.3">
      <c r="B210" s="311"/>
      <c r="C210" s="344" t="s">
        <v>373</v>
      </c>
      <c r="D210" s="334">
        <f>D207+D204+D201+D198+D195+D192+D189</f>
        <v>90000</v>
      </c>
      <c r="E210" s="334">
        <f t="shared" ref="E210:G210" si="21">E207+E204+E201+E198+E195+E192+E189</f>
        <v>61540</v>
      </c>
      <c r="F210" s="334">
        <f t="shared" si="21"/>
        <v>65000</v>
      </c>
      <c r="G210" s="334">
        <f t="shared" si="21"/>
        <v>65000</v>
      </c>
    </row>
    <row r="211" spans="2:7" ht="17.25" customHeight="1" thickBot="1" x14ac:dyDescent="0.3">
      <c r="B211" s="311"/>
      <c r="C211" s="340" t="s">
        <v>115</v>
      </c>
      <c r="D211" s="341">
        <f>IF(D210-D181=0,0,"Error")</f>
        <v>0</v>
      </c>
      <c r="E211" s="341">
        <f>IF(E210-E181=0,0,"Error")</f>
        <v>0</v>
      </c>
      <c r="F211" s="341">
        <f>IF(F210-F181=0,0,"Error")</f>
        <v>0</v>
      </c>
      <c r="G211" s="342">
        <f>IF(G210-G181=0,0,"Error")</f>
        <v>0</v>
      </c>
    </row>
    <row r="212" spans="2:7" ht="15.75" customHeight="1" thickBot="1" x14ac:dyDescent="0.3">
      <c r="B212" s="311"/>
      <c r="C212" s="343" t="s">
        <v>224</v>
      </c>
      <c r="D212" s="728" t="s">
        <v>725</v>
      </c>
      <c r="E212" s="729"/>
      <c r="F212" s="730"/>
      <c r="G212" s="347" t="s">
        <v>478</v>
      </c>
    </row>
    <row r="213" spans="2:7" ht="49.5" customHeight="1" thickBot="1" x14ac:dyDescent="0.3">
      <c r="B213" s="311"/>
      <c r="C213" s="325" t="s">
        <v>93</v>
      </c>
      <c r="D213" s="731" t="s">
        <v>479</v>
      </c>
      <c r="E213" s="732"/>
      <c r="F213" s="732"/>
      <c r="G213" s="733"/>
    </row>
    <row r="214" spans="2:7" ht="15.75" thickBot="1" x14ac:dyDescent="0.3">
      <c r="B214" s="311"/>
      <c r="C214" s="325" t="s">
        <v>95</v>
      </c>
      <c r="D214" s="722" t="s">
        <v>480</v>
      </c>
      <c r="E214" s="723"/>
      <c r="F214" s="723"/>
      <c r="G214" s="733"/>
    </row>
    <row r="215" spans="2:7" ht="12.75" customHeight="1" x14ac:dyDescent="0.25">
      <c r="B215" s="311"/>
      <c r="C215" s="715"/>
      <c r="D215" s="326">
        <v>2019</v>
      </c>
      <c r="E215" s="326">
        <v>2020</v>
      </c>
      <c r="F215" s="326">
        <v>2021</v>
      </c>
      <c r="G215" s="326">
        <v>2022</v>
      </c>
    </row>
    <row r="216" spans="2:7" ht="12.75" customHeight="1" thickBot="1" x14ac:dyDescent="0.3">
      <c r="B216" s="311"/>
      <c r="C216" s="716"/>
      <c r="D216" s="327" t="s">
        <v>1</v>
      </c>
      <c r="E216" s="327" t="s">
        <v>71</v>
      </c>
      <c r="F216" s="327" t="s">
        <v>71</v>
      </c>
      <c r="G216" s="327" t="s">
        <v>71</v>
      </c>
    </row>
    <row r="217" spans="2:7" ht="15.75" thickBot="1" x14ac:dyDescent="0.3">
      <c r="B217" s="311"/>
      <c r="C217" s="325" t="s">
        <v>97</v>
      </c>
      <c r="D217" s="605">
        <v>0</v>
      </c>
      <c r="E217" s="349">
        <v>170</v>
      </c>
      <c r="F217" s="349">
        <v>170</v>
      </c>
      <c r="G217" s="349">
        <v>160</v>
      </c>
    </row>
    <row r="218" spans="2:7" ht="15.75" thickBot="1" x14ac:dyDescent="0.3">
      <c r="B218" s="311"/>
      <c r="C218" s="325" t="s">
        <v>98</v>
      </c>
      <c r="D218" s="328">
        <f>D247</f>
        <v>0</v>
      </c>
      <c r="E218" s="328">
        <f>E247</f>
        <v>140460</v>
      </c>
      <c r="F218" s="328">
        <f t="shared" ref="F218:G218" si="22">F247</f>
        <v>140460</v>
      </c>
      <c r="G218" s="328">
        <f t="shared" si="22"/>
        <v>132198</v>
      </c>
    </row>
    <row r="219" spans="2:7" ht="15.75" thickBot="1" x14ac:dyDescent="0.3">
      <c r="B219" s="311"/>
      <c r="C219" s="325" t="s">
        <v>99</v>
      </c>
      <c r="D219" s="328" t="e">
        <f>D218/D217</f>
        <v>#DIV/0!</v>
      </c>
      <c r="E219" s="328">
        <f>E218/E217</f>
        <v>826.23529411764707</v>
      </c>
      <c r="F219" s="328">
        <f>F218/F217</f>
        <v>826.23529411764707</v>
      </c>
      <c r="G219" s="328">
        <f>G218/G217</f>
        <v>826.23749999999995</v>
      </c>
    </row>
    <row r="220" spans="2:7" ht="15.75" thickBot="1" x14ac:dyDescent="0.3">
      <c r="B220" s="311"/>
      <c r="C220" s="325" t="s">
        <v>100</v>
      </c>
      <c r="D220" s="605"/>
      <c r="E220" s="330" t="e">
        <f>E217/D217-1</f>
        <v>#DIV/0!</v>
      </c>
      <c r="F220" s="330">
        <f>F217/E217-1</f>
        <v>0</v>
      </c>
      <c r="G220" s="330">
        <f>G217/F217-1</f>
        <v>-5.8823529411764719E-2</v>
      </c>
    </row>
    <row r="221" spans="2:7" ht="15.75" thickBot="1" x14ac:dyDescent="0.3">
      <c r="B221" s="311"/>
      <c r="C221" s="325" t="s">
        <v>102</v>
      </c>
      <c r="D221" s="605"/>
      <c r="E221" s="330" t="e">
        <f>E218/D218-1</f>
        <v>#DIV/0!</v>
      </c>
      <c r="F221" s="330">
        <f t="shared" ref="F221:G222" si="23">F218/E218-1</f>
        <v>0</v>
      </c>
      <c r="G221" s="330">
        <f t="shared" si="23"/>
        <v>-5.8821016659547198E-2</v>
      </c>
    </row>
    <row r="222" spans="2:7" ht="15.75" thickBot="1" x14ac:dyDescent="0.3">
      <c r="B222" s="311"/>
      <c r="C222" s="325" t="s">
        <v>103</v>
      </c>
      <c r="D222" s="605"/>
      <c r="E222" s="330" t="e">
        <f>E219/D219-1</f>
        <v>#DIV/0!</v>
      </c>
      <c r="F222" s="330">
        <f t="shared" si="23"/>
        <v>0</v>
      </c>
      <c r="G222" s="330">
        <f t="shared" si="23"/>
        <v>2.6697992310253937E-6</v>
      </c>
    </row>
    <row r="223" spans="2:7" ht="24.75" customHeight="1" thickBot="1" x14ac:dyDescent="0.3">
      <c r="B223" s="311"/>
      <c r="C223" s="712" t="s">
        <v>481</v>
      </c>
      <c r="D223" s="713"/>
      <c r="E223" s="713"/>
      <c r="F223" s="713"/>
      <c r="G223" s="714"/>
    </row>
    <row r="224" spans="2:7" ht="12.75" customHeight="1" x14ac:dyDescent="0.25">
      <c r="B224" s="311"/>
      <c r="C224" s="715"/>
      <c r="D224" s="326">
        <v>2019</v>
      </c>
      <c r="E224" s="326">
        <v>2020</v>
      </c>
      <c r="F224" s="326">
        <v>2021</v>
      </c>
      <c r="G224" s="326">
        <v>2022</v>
      </c>
    </row>
    <row r="225" spans="2:7" ht="12.75" customHeight="1" thickBot="1" x14ac:dyDescent="0.3">
      <c r="B225" s="311"/>
      <c r="C225" s="716"/>
      <c r="D225" s="327" t="s">
        <v>1</v>
      </c>
      <c r="E225" s="327" t="s">
        <v>71</v>
      </c>
      <c r="F225" s="327" t="s">
        <v>71</v>
      </c>
      <c r="G225" s="327" t="s">
        <v>71</v>
      </c>
    </row>
    <row r="226" spans="2:7" ht="15.75" thickBot="1" x14ac:dyDescent="0.3">
      <c r="B226" s="311"/>
      <c r="C226" s="331" t="s">
        <v>105</v>
      </c>
      <c r="D226" s="332"/>
      <c r="E226" s="332"/>
      <c r="F226" s="332"/>
      <c r="G226" s="332"/>
    </row>
    <row r="227" spans="2:7" ht="15.75" thickBot="1" x14ac:dyDescent="0.3">
      <c r="B227" s="311"/>
      <c r="C227" s="333" t="s">
        <v>106</v>
      </c>
      <c r="D227" s="332"/>
      <c r="E227" s="332"/>
      <c r="F227" s="332"/>
      <c r="G227" s="332"/>
    </row>
    <row r="228" spans="2:7" ht="15.75" thickBot="1" x14ac:dyDescent="0.3">
      <c r="B228" s="311"/>
      <c r="C228" s="333" t="s">
        <v>107</v>
      </c>
      <c r="D228" s="334"/>
      <c r="E228" s="336"/>
      <c r="F228" s="336"/>
      <c r="G228" s="336"/>
    </row>
    <row r="229" spans="2:7" ht="24.75" customHeight="1" thickBot="1" x14ac:dyDescent="0.3">
      <c r="B229" s="311"/>
      <c r="C229" s="331" t="s">
        <v>108</v>
      </c>
      <c r="D229" s="332"/>
      <c r="E229" s="332"/>
      <c r="F229" s="332"/>
      <c r="G229" s="332"/>
    </row>
    <row r="230" spans="2:7" ht="15.75" thickBot="1" x14ac:dyDescent="0.3">
      <c r="B230" s="311"/>
      <c r="C230" s="333" t="s">
        <v>106</v>
      </c>
      <c r="D230" s="332"/>
      <c r="E230" s="332"/>
      <c r="F230" s="332"/>
      <c r="G230" s="332"/>
    </row>
    <row r="231" spans="2:7" ht="15.75" thickBot="1" x14ac:dyDescent="0.3">
      <c r="B231" s="311"/>
      <c r="C231" s="333" t="s">
        <v>107</v>
      </c>
      <c r="D231" s="334"/>
      <c r="E231" s="332"/>
      <c r="F231" s="332"/>
      <c r="G231" s="332"/>
    </row>
    <row r="232" spans="2:7" ht="15.75" thickBot="1" x14ac:dyDescent="0.3">
      <c r="B232" s="311"/>
      <c r="C232" s="331" t="s">
        <v>109</v>
      </c>
      <c r="D232" s="346">
        <f>D233+D234</f>
        <v>0</v>
      </c>
      <c r="E232" s="346">
        <f t="shared" ref="E232:G232" si="24">E233+E234</f>
        <v>140460</v>
      </c>
      <c r="F232" s="346">
        <f t="shared" si="24"/>
        <v>140460</v>
      </c>
      <c r="G232" s="346">
        <f t="shared" si="24"/>
        <v>132198</v>
      </c>
    </row>
    <row r="233" spans="2:7" ht="15.75" thickBot="1" x14ac:dyDescent="0.3">
      <c r="B233" s="311"/>
      <c r="C233" s="333" t="s">
        <v>106</v>
      </c>
      <c r="D233" s="346"/>
      <c r="E233" s="317">
        <v>140460</v>
      </c>
      <c r="F233" s="317">
        <v>140460</v>
      </c>
      <c r="G233" s="317">
        <v>132198</v>
      </c>
    </row>
    <row r="234" spans="2:7" ht="15.75" thickBot="1" x14ac:dyDescent="0.3">
      <c r="B234" s="311"/>
      <c r="C234" s="333" t="s">
        <v>107</v>
      </c>
      <c r="D234" s="334"/>
      <c r="E234" s="332"/>
      <c r="F234" s="332"/>
      <c r="G234" s="332"/>
    </row>
    <row r="235" spans="2:7" ht="15.75" thickBot="1" x14ac:dyDescent="0.3">
      <c r="B235" s="311"/>
      <c r="C235" s="331" t="s">
        <v>110</v>
      </c>
      <c r="D235" s="334"/>
      <c r="E235" s="332"/>
      <c r="F235" s="332"/>
      <c r="G235" s="332"/>
    </row>
    <row r="236" spans="2:7" ht="15.75" thickBot="1" x14ac:dyDescent="0.3">
      <c r="B236" s="311"/>
      <c r="C236" s="333" t="s">
        <v>106</v>
      </c>
      <c r="D236" s="334"/>
      <c r="E236" s="332"/>
      <c r="F236" s="332"/>
      <c r="G236" s="332"/>
    </row>
    <row r="237" spans="2:7" ht="15.75" thickBot="1" x14ac:dyDescent="0.3">
      <c r="B237" s="311"/>
      <c r="C237" s="333" t="s">
        <v>107</v>
      </c>
      <c r="D237" s="334"/>
      <c r="E237" s="332"/>
      <c r="F237" s="332"/>
      <c r="G237" s="332"/>
    </row>
    <row r="238" spans="2:7" ht="15.75" thickBot="1" x14ac:dyDescent="0.3">
      <c r="B238" s="311"/>
      <c r="C238" s="331" t="s">
        <v>111</v>
      </c>
      <c r="D238" s="334"/>
      <c r="E238" s="332"/>
      <c r="F238" s="332"/>
      <c r="G238" s="332"/>
    </row>
    <row r="239" spans="2:7" ht="15.75" thickBot="1" x14ac:dyDescent="0.3">
      <c r="B239" s="311"/>
      <c r="C239" s="333" t="s">
        <v>106</v>
      </c>
      <c r="D239" s="334"/>
      <c r="E239" s="332"/>
      <c r="F239" s="332"/>
      <c r="G239" s="332"/>
    </row>
    <row r="240" spans="2:7" ht="15.75" thickBot="1" x14ac:dyDescent="0.3">
      <c r="B240" s="311"/>
      <c r="C240" s="333" t="s">
        <v>107</v>
      </c>
      <c r="D240" s="334"/>
      <c r="E240" s="332"/>
      <c r="F240" s="332"/>
      <c r="G240" s="332"/>
    </row>
    <row r="241" spans="2:9" ht="15.75" thickBot="1" x14ac:dyDescent="0.3">
      <c r="B241" s="311"/>
      <c r="C241" s="331" t="s">
        <v>112</v>
      </c>
      <c r="D241" s="334"/>
      <c r="E241" s="332"/>
      <c r="F241" s="332"/>
      <c r="G241" s="332"/>
    </row>
    <row r="242" spans="2:9" ht="15.75" thickBot="1" x14ac:dyDescent="0.3">
      <c r="B242" s="311"/>
      <c r="C242" s="333" t="s">
        <v>106</v>
      </c>
      <c r="D242" s="334"/>
      <c r="E242" s="332"/>
      <c r="F242" s="332"/>
      <c r="G242" s="332"/>
    </row>
    <row r="243" spans="2:9" ht="15.75" thickBot="1" x14ac:dyDescent="0.3">
      <c r="B243" s="311"/>
      <c r="C243" s="333" t="s">
        <v>107</v>
      </c>
      <c r="D243" s="334"/>
      <c r="E243" s="332"/>
      <c r="F243" s="332"/>
      <c r="G243" s="332"/>
    </row>
    <row r="244" spans="2:9" ht="24.75" thickBot="1" x14ac:dyDescent="0.3">
      <c r="B244" s="311"/>
      <c r="C244" s="331" t="s">
        <v>113</v>
      </c>
      <c r="D244" s="334"/>
      <c r="E244" s="332"/>
      <c r="F244" s="332"/>
      <c r="G244" s="332"/>
    </row>
    <row r="245" spans="2:9" ht="15.75" thickBot="1" x14ac:dyDescent="0.3">
      <c r="B245" s="311"/>
      <c r="C245" s="333" t="s">
        <v>106</v>
      </c>
      <c r="D245" s="334"/>
      <c r="E245" s="332"/>
      <c r="F245" s="332"/>
      <c r="G245" s="332"/>
    </row>
    <row r="246" spans="2:9" ht="15.75" thickBot="1" x14ac:dyDescent="0.3">
      <c r="B246" s="311"/>
      <c r="C246" s="333" t="s">
        <v>107</v>
      </c>
      <c r="D246" s="334"/>
      <c r="E246" s="332"/>
      <c r="F246" s="332"/>
      <c r="G246" s="332"/>
    </row>
    <row r="247" spans="2:9" ht="15.75" thickBot="1" x14ac:dyDescent="0.3">
      <c r="B247" s="311"/>
      <c r="C247" s="344" t="s">
        <v>401</v>
      </c>
      <c r="D247" s="334">
        <f>D244+D241+D238+D235+D232+D229+D226</f>
        <v>0</v>
      </c>
      <c r="E247" s="334">
        <f t="shared" ref="E247:G247" si="25">E244+E241+E238+E235+E232+E229+E226</f>
        <v>140460</v>
      </c>
      <c r="F247" s="334">
        <f t="shared" si="25"/>
        <v>140460</v>
      </c>
      <c r="G247" s="334">
        <f t="shared" si="25"/>
        <v>132198</v>
      </c>
    </row>
    <row r="248" spans="2:9" ht="17.25" customHeight="1" thickBot="1" x14ac:dyDescent="0.3">
      <c r="B248" s="311"/>
      <c r="C248" s="340" t="s">
        <v>115</v>
      </c>
      <c r="D248" s="342">
        <f>IF(D247-D218=0,0,"Error")</f>
        <v>0</v>
      </c>
      <c r="E248" s="342">
        <f>IF(E247-E218=0,0,"Error")</f>
        <v>0</v>
      </c>
      <c r="F248" s="342">
        <f>IF(F247-F218=0,0,"Error")</f>
        <v>0</v>
      </c>
      <c r="G248" s="342">
        <f>IF(G247-G218=0,0,"Error")</f>
        <v>0</v>
      </c>
    </row>
    <row r="249" spans="2:9" ht="15.75" thickBot="1" x14ac:dyDescent="0.3">
      <c r="B249" s="311"/>
      <c r="C249" s="761" t="s">
        <v>198</v>
      </c>
      <c r="D249" s="753"/>
      <c r="E249" s="753"/>
      <c r="F249" s="753"/>
      <c r="G249" s="742"/>
    </row>
    <row r="250" spans="2:9" ht="15.75" thickBot="1" x14ac:dyDescent="0.3">
      <c r="B250" s="311"/>
      <c r="C250" s="740" t="s">
        <v>199</v>
      </c>
      <c r="D250" s="753"/>
      <c r="E250" s="753"/>
      <c r="F250" s="753"/>
      <c r="G250" s="742"/>
    </row>
    <row r="251" spans="2:9" ht="49.5" customHeight="1" thickBot="1" x14ac:dyDescent="0.3">
      <c r="B251" s="311"/>
      <c r="C251" s="323" t="s">
        <v>90</v>
      </c>
      <c r="D251" s="746" t="s">
        <v>823</v>
      </c>
      <c r="E251" s="747"/>
      <c r="F251" s="350" t="s">
        <v>202</v>
      </c>
      <c r="G251" s="351"/>
      <c r="I251" s="579"/>
    </row>
    <row r="252" spans="2:9" ht="26.25" customHeight="1" thickBot="1" x14ac:dyDescent="0.3">
      <c r="B252" s="311"/>
      <c r="C252" s="352" t="s">
        <v>93</v>
      </c>
      <c r="D252" s="748" t="s">
        <v>482</v>
      </c>
      <c r="E252" s="749"/>
      <c r="F252" s="749"/>
      <c r="G252" s="750"/>
      <c r="I252" s="579"/>
    </row>
    <row r="253" spans="2:9" ht="15.75" thickBot="1" x14ac:dyDescent="0.3">
      <c r="B253" s="311"/>
      <c r="C253" s="325" t="s">
        <v>95</v>
      </c>
      <c r="D253" s="756" t="s">
        <v>726</v>
      </c>
      <c r="E253" s="757"/>
      <c r="F253" s="757"/>
      <c r="G253" s="758"/>
      <c r="I253" s="579"/>
    </row>
    <row r="254" spans="2:9" ht="12.75" customHeight="1" x14ac:dyDescent="0.25">
      <c r="B254" s="311"/>
      <c r="C254" s="715"/>
      <c r="D254" s="326">
        <v>2019</v>
      </c>
      <c r="E254" s="326">
        <v>2020</v>
      </c>
      <c r="F254" s="326">
        <v>2021</v>
      </c>
      <c r="G254" s="326">
        <v>2022</v>
      </c>
      <c r="I254" s="579"/>
    </row>
    <row r="255" spans="2:9" ht="12.75" customHeight="1" thickBot="1" x14ac:dyDescent="0.3">
      <c r="B255" s="311"/>
      <c r="C255" s="716"/>
      <c r="D255" s="327" t="s">
        <v>1</v>
      </c>
      <c r="E255" s="327" t="s">
        <v>71</v>
      </c>
      <c r="F255" s="327" t="s">
        <v>71</v>
      </c>
      <c r="G255" s="327" t="s">
        <v>71</v>
      </c>
      <c r="I255" s="579"/>
    </row>
    <row r="256" spans="2:9" ht="15.75" thickBot="1" x14ac:dyDescent="0.3">
      <c r="B256" s="311"/>
      <c r="C256" s="325" t="s">
        <v>97</v>
      </c>
      <c r="D256" s="328"/>
      <c r="E256" s="328">
        <v>5</v>
      </c>
      <c r="F256" s="328">
        <v>5</v>
      </c>
      <c r="G256" s="328"/>
      <c r="I256" s="579"/>
    </row>
    <row r="257" spans="2:9" ht="15.75" thickBot="1" x14ac:dyDescent="0.3">
      <c r="B257" s="311"/>
      <c r="C257" s="325" t="s">
        <v>98</v>
      </c>
      <c r="D257" s="328">
        <f>D275</f>
        <v>0</v>
      </c>
      <c r="E257" s="608">
        <v>45000</v>
      </c>
      <c r="F257" s="328">
        <f>F275</f>
        <v>60000</v>
      </c>
      <c r="G257" s="608">
        <v>25000</v>
      </c>
      <c r="I257" s="579"/>
    </row>
    <row r="258" spans="2:9" ht="15.75" thickBot="1" x14ac:dyDescent="0.3">
      <c r="B258" s="311"/>
      <c r="C258" s="325" t="s">
        <v>99</v>
      </c>
      <c r="D258" s="328" t="e">
        <f>D257/D256</f>
        <v>#DIV/0!</v>
      </c>
      <c r="E258" s="328">
        <f t="shared" ref="E258:G258" si="26">E257/E256</f>
        <v>9000</v>
      </c>
      <c r="F258" s="328">
        <f t="shared" si="26"/>
        <v>12000</v>
      </c>
      <c r="G258" s="328" t="e">
        <f t="shared" si="26"/>
        <v>#DIV/0!</v>
      </c>
      <c r="I258" s="579"/>
    </row>
    <row r="259" spans="2:9" ht="15.75" thickBot="1" x14ac:dyDescent="0.3">
      <c r="B259" s="311"/>
      <c r="C259" s="325" t="s">
        <v>100</v>
      </c>
      <c r="D259" s="605" t="s">
        <v>101</v>
      </c>
      <c r="E259" s="330" t="e">
        <f>E256/D256-1</f>
        <v>#DIV/0!</v>
      </c>
      <c r="F259" s="330">
        <f t="shared" ref="F259:G261" si="27">F256/E256-1</f>
        <v>0</v>
      </c>
      <c r="G259" s="330">
        <f t="shared" si="27"/>
        <v>-1</v>
      </c>
      <c r="I259" s="579"/>
    </row>
    <row r="260" spans="2:9" ht="15.75" thickBot="1" x14ac:dyDescent="0.3">
      <c r="B260" s="311"/>
      <c r="C260" s="325" t="s">
        <v>102</v>
      </c>
      <c r="D260" s="605" t="s">
        <v>101</v>
      </c>
      <c r="E260" s="330" t="e">
        <f>E257/D257-1</f>
        <v>#DIV/0!</v>
      </c>
      <c r="F260" s="330">
        <f t="shared" si="27"/>
        <v>0.33333333333333326</v>
      </c>
      <c r="G260" s="330">
        <f t="shared" si="27"/>
        <v>-0.58333333333333326</v>
      </c>
      <c r="I260" s="579"/>
    </row>
    <row r="261" spans="2:9" ht="15.75" thickBot="1" x14ac:dyDescent="0.3">
      <c r="B261" s="311"/>
      <c r="C261" s="325" t="s">
        <v>103</v>
      </c>
      <c r="D261" s="605" t="s">
        <v>101</v>
      </c>
      <c r="E261" s="330" t="e">
        <f>E258/D258-1</f>
        <v>#DIV/0!</v>
      </c>
      <c r="F261" s="330">
        <f t="shared" si="27"/>
        <v>0.33333333333333326</v>
      </c>
      <c r="G261" s="330" t="e">
        <f t="shared" si="27"/>
        <v>#DIV/0!</v>
      </c>
      <c r="I261" s="579"/>
    </row>
    <row r="262" spans="2:9" ht="15.75" thickBot="1" x14ac:dyDescent="0.3">
      <c r="B262" s="311"/>
      <c r="C262" s="712" t="s">
        <v>483</v>
      </c>
      <c r="D262" s="713"/>
      <c r="E262" s="713"/>
      <c r="F262" s="713"/>
      <c r="G262" s="714"/>
      <c r="I262" s="579"/>
    </row>
    <row r="263" spans="2:9" ht="12.75" customHeight="1" x14ac:dyDescent="0.25">
      <c r="B263" s="311"/>
      <c r="C263" s="715"/>
      <c r="D263" s="326">
        <v>2019</v>
      </c>
      <c r="E263" s="326">
        <v>2020</v>
      </c>
      <c r="F263" s="326">
        <v>2021</v>
      </c>
      <c r="G263" s="326">
        <v>2022</v>
      </c>
      <c r="I263" s="579"/>
    </row>
    <row r="264" spans="2:9" ht="12.75" customHeight="1" thickBot="1" x14ac:dyDescent="0.3">
      <c r="B264" s="311"/>
      <c r="C264" s="716"/>
      <c r="D264" s="327" t="s">
        <v>1</v>
      </c>
      <c r="E264" s="327" t="s">
        <v>71</v>
      </c>
      <c r="F264" s="327" t="s">
        <v>71</v>
      </c>
      <c r="G264" s="327" t="s">
        <v>71</v>
      </c>
      <c r="I264" s="579"/>
    </row>
    <row r="265" spans="2:9" ht="15.75" thickBot="1" x14ac:dyDescent="0.3">
      <c r="B265" s="311"/>
      <c r="C265" s="331" t="s">
        <v>159</v>
      </c>
      <c r="D265" s="332">
        <f>D266+D267+D268+D269</f>
        <v>0</v>
      </c>
      <c r="E265" s="332">
        <f>E266+E267+E268+E269</f>
        <v>0</v>
      </c>
      <c r="F265" s="332">
        <f t="shared" ref="F265:G265" si="28">F266+F267+F268+F269</f>
        <v>0</v>
      </c>
      <c r="G265" s="332">
        <f t="shared" si="28"/>
        <v>0</v>
      </c>
      <c r="I265" s="579"/>
    </row>
    <row r="266" spans="2:9" ht="15.75" thickBot="1" x14ac:dyDescent="0.3">
      <c r="B266" s="311"/>
      <c r="C266" s="333" t="s">
        <v>106</v>
      </c>
      <c r="D266" s="332"/>
      <c r="E266" s="332"/>
      <c r="F266" s="332"/>
      <c r="G266" s="332"/>
      <c r="I266" s="579"/>
    </row>
    <row r="267" spans="2:9" ht="15.75" thickBot="1" x14ac:dyDescent="0.3">
      <c r="B267" s="311"/>
      <c r="C267" s="333" t="s">
        <v>160</v>
      </c>
      <c r="D267" s="332"/>
      <c r="E267" s="332"/>
      <c r="F267" s="332"/>
      <c r="G267" s="332"/>
      <c r="I267" s="579"/>
    </row>
    <row r="268" spans="2:9" ht="15.75" thickBot="1" x14ac:dyDescent="0.3">
      <c r="B268" s="311"/>
      <c r="C268" s="333" t="s">
        <v>161</v>
      </c>
      <c r="D268" s="332"/>
      <c r="E268" s="332"/>
      <c r="F268" s="332"/>
      <c r="G268" s="332"/>
      <c r="I268" s="579"/>
    </row>
    <row r="269" spans="2:9" ht="15.75" thickBot="1" x14ac:dyDescent="0.3">
      <c r="B269" s="311"/>
      <c r="C269" s="333" t="s">
        <v>162</v>
      </c>
      <c r="D269" s="332"/>
      <c r="E269" s="332"/>
      <c r="F269" s="332"/>
      <c r="G269" s="332"/>
      <c r="I269" s="579"/>
    </row>
    <row r="270" spans="2:9" ht="15.75" thickBot="1" x14ac:dyDescent="0.3">
      <c r="B270" s="311"/>
      <c r="C270" s="331" t="s">
        <v>163</v>
      </c>
      <c r="D270" s="332">
        <f>D271+D272+D273+D274</f>
        <v>0</v>
      </c>
      <c r="E270" s="332">
        <f t="shared" ref="E270:G270" si="29">E271+E272+E273+E274</f>
        <v>45000</v>
      </c>
      <c r="F270" s="332">
        <f t="shared" si="29"/>
        <v>60000</v>
      </c>
      <c r="G270" s="332">
        <f t="shared" si="29"/>
        <v>25000</v>
      </c>
      <c r="I270" s="579"/>
    </row>
    <row r="271" spans="2:9" ht="15.75" thickBot="1" x14ac:dyDescent="0.3">
      <c r="B271" s="311"/>
      <c r="C271" s="333" t="s">
        <v>106</v>
      </c>
      <c r="D271" s="334"/>
      <c r="E271" s="332">
        <v>45000</v>
      </c>
      <c r="F271" s="332">
        <v>60000</v>
      </c>
      <c r="G271" s="332">
        <v>25000</v>
      </c>
      <c r="I271" s="579"/>
    </row>
    <row r="272" spans="2:9" ht="15.75" thickBot="1" x14ac:dyDescent="0.3">
      <c r="B272" s="311"/>
      <c r="C272" s="333" t="s">
        <v>160</v>
      </c>
      <c r="D272" s="334"/>
      <c r="E272" s="332"/>
      <c r="F272" s="332"/>
      <c r="G272" s="332"/>
      <c r="I272" s="579"/>
    </row>
    <row r="273" spans="2:9" ht="15.75" thickBot="1" x14ac:dyDescent="0.3">
      <c r="B273" s="311"/>
      <c r="C273" s="333" t="s">
        <v>161</v>
      </c>
      <c r="D273" s="334"/>
      <c r="E273" s="332"/>
      <c r="F273" s="332"/>
      <c r="G273" s="332"/>
      <c r="I273" s="579"/>
    </row>
    <row r="274" spans="2:9" ht="15.75" thickBot="1" x14ac:dyDescent="0.3">
      <c r="B274" s="311"/>
      <c r="C274" s="333" t="s">
        <v>162</v>
      </c>
      <c r="D274" s="334"/>
      <c r="E274" s="332"/>
      <c r="F274" s="332"/>
      <c r="G274" s="332"/>
      <c r="I274" s="579"/>
    </row>
    <row r="275" spans="2:9" ht="15.75" thickBot="1" x14ac:dyDescent="0.3">
      <c r="B275" s="311"/>
      <c r="C275" s="353" t="s">
        <v>114</v>
      </c>
      <c r="D275" s="334">
        <f>D265+D270</f>
        <v>0</v>
      </c>
      <c r="E275" s="334">
        <f t="shared" ref="E275:G275" si="30">E265+E270</f>
        <v>45000</v>
      </c>
      <c r="F275" s="334">
        <f t="shared" si="30"/>
        <v>60000</v>
      </c>
      <c r="G275" s="334">
        <f t="shared" si="30"/>
        <v>25000</v>
      </c>
      <c r="I275" s="579"/>
    </row>
    <row r="276" spans="2:9" ht="17.25" customHeight="1" thickBot="1" x14ac:dyDescent="0.3">
      <c r="B276" s="311"/>
      <c r="C276" s="340" t="s">
        <v>115</v>
      </c>
      <c r="D276" s="342">
        <v>0</v>
      </c>
      <c r="E276" s="342">
        <f>IF(E275-E257=0,0,"Error")</f>
        <v>0</v>
      </c>
      <c r="F276" s="342">
        <f t="shared" ref="F276:G276" si="31">IF(F275-F257=0,0,"Error")</f>
        <v>0</v>
      </c>
      <c r="G276" s="342">
        <f t="shared" si="31"/>
        <v>0</v>
      </c>
      <c r="I276" s="579"/>
    </row>
    <row r="277" spans="2:9" ht="49.5" customHeight="1" thickBot="1" x14ac:dyDescent="0.3">
      <c r="B277" s="311"/>
      <c r="C277" s="323" t="s">
        <v>116</v>
      </c>
      <c r="D277" s="746" t="s">
        <v>824</v>
      </c>
      <c r="E277" s="747"/>
      <c r="F277" s="350" t="s">
        <v>202</v>
      </c>
      <c r="G277" s="351"/>
      <c r="I277" s="579"/>
    </row>
    <row r="278" spans="2:9" ht="26.25" customHeight="1" thickBot="1" x14ac:dyDescent="0.3">
      <c r="B278" s="311"/>
      <c r="C278" s="352" t="s">
        <v>93</v>
      </c>
      <c r="D278" s="748" t="s">
        <v>482</v>
      </c>
      <c r="E278" s="749"/>
      <c r="F278" s="749"/>
      <c r="G278" s="750"/>
      <c r="I278" s="579"/>
    </row>
    <row r="279" spans="2:9" ht="15.75" thickBot="1" x14ac:dyDescent="0.3">
      <c r="B279" s="311"/>
      <c r="C279" s="325" t="s">
        <v>95</v>
      </c>
      <c r="D279" s="756" t="s">
        <v>726</v>
      </c>
      <c r="E279" s="757"/>
      <c r="F279" s="757"/>
      <c r="G279" s="758"/>
      <c r="I279" s="579"/>
    </row>
    <row r="280" spans="2:9" ht="12.75" customHeight="1" x14ac:dyDescent="0.25">
      <c r="B280" s="311"/>
      <c r="C280" s="715"/>
      <c r="D280" s="326">
        <v>2019</v>
      </c>
      <c r="E280" s="326">
        <v>2020</v>
      </c>
      <c r="F280" s="326">
        <v>2021</v>
      </c>
      <c r="G280" s="326">
        <v>2022</v>
      </c>
      <c r="I280" s="579"/>
    </row>
    <row r="281" spans="2:9" ht="12.75" customHeight="1" thickBot="1" x14ac:dyDescent="0.3">
      <c r="B281" s="311"/>
      <c r="C281" s="716"/>
      <c r="D281" s="327" t="s">
        <v>1</v>
      </c>
      <c r="E281" s="327" t="s">
        <v>71</v>
      </c>
      <c r="F281" s="327" t="s">
        <v>71</v>
      </c>
      <c r="G281" s="327" t="s">
        <v>71</v>
      </c>
      <c r="I281" s="579"/>
    </row>
    <row r="282" spans="2:9" ht="15.75" thickBot="1" x14ac:dyDescent="0.3">
      <c r="B282" s="311"/>
      <c r="C282" s="325" t="s">
        <v>97</v>
      </c>
      <c r="D282" s="328"/>
      <c r="E282" s="328">
        <v>2</v>
      </c>
      <c r="F282" s="328"/>
      <c r="G282" s="328"/>
      <c r="I282" s="579"/>
    </row>
    <row r="283" spans="2:9" ht="15.75" thickBot="1" x14ac:dyDescent="0.3">
      <c r="B283" s="311"/>
      <c r="C283" s="325" t="s">
        <v>98</v>
      </c>
      <c r="D283" s="328">
        <f>D301</f>
        <v>0</v>
      </c>
      <c r="E283" s="608">
        <f>E301</f>
        <v>25000</v>
      </c>
      <c r="F283" s="345"/>
      <c r="G283" s="345"/>
      <c r="I283" s="579"/>
    </row>
    <row r="284" spans="2:9" ht="15.75" thickBot="1" x14ac:dyDescent="0.3">
      <c r="B284" s="311"/>
      <c r="C284" s="325" t="s">
        <v>99</v>
      </c>
      <c r="D284" s="328" t="e">
        <f>D283/D282</f>
        <v>#DIV/0!</v>
      </c>
      <c r="E284" s="328">
        <f t="shared" ref="E284:G284" si="32">E283/E282</f>
        <v>12500</v>
      </c>
      <c r="F284" s="328" t="e">
        <f t="shared" si="32"/>
        <v>#DIV/0!</v>
      </c>
      <c r="G284" s="328" t="e">
        <f t="shared" si="32"/>
        <v>#DIV/0!</v>
      </c>
      <c r="I284" s="579"/>
    </row>
    <row r="285" spans="2:9" ht="15.75" thickBot="1" x14ac:dyDescent="0.3">
      <c r="B285" s="311"/>
      <c r="C285" s="325" t="s">
        <v>100</v>
      </c>
      <c r="D285" s="605" t="s">
        <v>101</v>
      </c>
      <c r="E285" s="330" t="e">
        <f>E282/D282-1</f>
        <v>#DIV/0!</v>
      </c>
      <c r="F285" s="330">
        <f t="shared" ref="F285:G287" si="33">F282/E282-1</f>
        <v>-1</v>
      </c>
      <c r="G285" s="330" t="e">
        <f t="shared" si="33"/>
        <v>#DIV/0!</v>
      </c>
      <c r="I285" s="579"/>
    </row>
    <row r="286" spans="2:9" ht="15.75" thickBot="1" x14ac:dyDescent="0.3">
      <c r="B286" s="311"/>
      <c r="C286" s="325" t="s">
        <v>102</v>
      </c>
      <c r="D286" s="605" t="s">
        <v>101</v>
      </c>
      <c r="E286" s="330" t="e">
        <f>E283/D283-1</f>
        <v>#DIV/0!</v>
      </c>
      <c r="F286" s="330">
        <f t="shared" si="33"/>
        <v>-1</v>
      </c>
      <c r="G286" s="330" t="e">
        <f t="shared" si="33"/>
        <v>#DIV/0!</v>
      </c>
      <c r="I286" s="579"/>
    </row>
    <row r="287" spans="2:9" ht="15.75" thickBot="1" x14ac:dyDescent="0.3">
      <c r="B287" s="311"/>
      <c r="C287" s="325" t="s">
        <v>103</v>
      </c>
      <c r="D287" s="605" t="s">
        <v>101</v>
      </c>
      <c r="E287" s="330" t="e">
        <f>E284/D284-1</f>
        <v>#DIV/0!</v>
      </c>
      <c r="F287" s="330" t="e">
        <f t="shared" si="33"/>
        <v>#DIV/0!</v>
      </c>
      <c r="G287" s="330" t="e">
        <f t="shared" si="33"/>
        <v>#DIV/0!</v>
      </c>
      <c r="I287" s="579"/>
    </row>
    <row r="288" spans="2:9" ht="15.75" thickBot="1" x14ac:dyDescent="0.3">
      <c r="B288" s="311"/>
      <c r="C288" s="712" t="s">
        <v>485</v>
      </c>
      <c r="D288" s="713"/>
      <c r="E288" s="713"/>
      <c r="F288" s="713"/>
      <c r="G288" s="714"/>
      <c r="I288" s="579"/>
    </row>
    <row r="289" spans="2:9" ht="12.75" customHeight="1" x14ac:dyDescent="0.25">
      <c r="B289" s="311"/>
      <c r="C289" s="715"/>
      <c r="D289" s="326">
        <v>2019</v>
      </c>
      <c r="E289" s="326">
        <v>2020</v>
      </c>
      <c r="F289" s="326">
        <v>2021</v>
      </c>
      <c r="G289" s="326">
        <v>2022</v>
      </c>
      <c r="I289" s="579"/>
    </row>
    <row r="290" spans="2:9" ht="12.75" customHeight="1" thickBot="1" x14ac:dyDescent="0.3">
      <c r="B290" s="311"/>
      <c r="C290" s="716"/>
      <c r="D290" s="327" t="s">
        <v>1</v>
      </c>
      <c r="E290" s="327" t="s">
        <v>71</v>
      </c>
      <c r="F290" s="327" t="s">
        <v>71</v>
      </c>
      <c r="G290" s="327" t="s">
        <v>71</v>
      </c>
      <c r="I290" s="579"/>
    </row>
    <row r="291" spans="2:9" ht="15.75" thickBot="1" x14ac:dyDescent="0.3">
      <c r="B291" s="311"/>
      <c r="C291" s="331" t="s">
        <v>159</v>
      </c>
      <c r="D291" s="332">
        <f>D292+D293+D294+D295</f>
        <v>0</v>
      </c>
      <c r="E291" s="332">
        <f>E292+E293+E294+E295</f>
        <v>2000</v>
      </c>
      <c r="F291" s="332">
        <f t="shared" ref="F291:G291" si="34">F292+F293+F294+F295</f>
        <v>0</v>
      </c>
      <c r="G291" s="332">
        <f t="shared" si="34"/>
        <v>0</v>
      </c>
      <c r="I291" s="579"/>
    </row>
    <row r="292" spans="2:9" ht="15.75" thickBot="1" x14ac:dyDescent="0.3">
      <c r="B292" s="311"/>
      <c r="C292" s="333" t="s">
        <v>106</v>
      </c>
      <c r="D292" s="332"/>
      <c r="E292" s="332">
        <v>2000</v>
      </c>
      <c r="F292" s="332"/>
      <c r="G292" s="332"/>
      <c r="I292" s="579"/>
    </row>
    <row r="293" spans="2:9" ht="15.75" thickBot="1" x14ac:dyDescent="0.3">
      <c r="B293" s="311"/>
      <c r="C293" s="333" t="s">
        <v>160</v>
      </c>
      <c r="D293" s="332"/>
      <c r="E293" s="332"/>
      <c r="F293" s="332"/>
      <c r="G293" s="332"/>
      <c r="I293" s="579"/>
    </row>
    <row r="294" spans="2:9" ht="15.75" thickBot="1" x14ac:dyDescent="0.3">
      <c r="B294" s="311"/>
      <c r="C294" s="333" t="s">
        <v>161</v>
      </c>
      <c r="D294" s="332"/>
      <c r="E294" s="332"/>
      <c r="F294" s="332"/>
      <c r="G294" s="332"/>
      <c r="I294" s="579"/>
    </row>
    <row r="295" spans="2:9" ht="15.75" thickBot="1" x14ac:dyDescent="0.3">
      <c r="B295" s="311"/>
      <c r="C295" s="333" t="s">
        <v>162</v>
      </c>
      <c r="D295" s="332"/>
      <c r="E295" s="332"/>
      <c r="F295" s="332"/>
      <c r="G295" s="332"/>
      <c r="I295" s="579"/>
    </row>
    <row r="296" spans="2:9" ht="15.75" thickBot="1" x14ac:dyDescent="0.3">
      <c r="B296" s="311"/>
      <c r="C296" s="331" t="s">
        <v>163</v>
      </c>
      <c r="D296" s="332">
        <f>D297+D298+D299+D300</f>
        <v>0</v>
      </c>
      <c r="E296" s="332">
        <f t="shared" ref="E296:G296" si="35">E297+E298+E299+E300</f>
        <v>23000</v>
      </c>
      <c r="F296" s="332">
        <f t="shared" si="35"/>
        <v>0</v>
      </c>
      <c r="G296" s="332">
        <f t="shared" si="35"/>
        <v>0</v>
      </c>
      <c r="I296" s="579"/>
    </row>
    <row r="297" spans="2:9" ht="15.75" thickBot="1" x14ac:dyDescent="0.3">
      <c r="B297" s="311"/>
      <c r="C297" s="333" t="s">
        <v>106</v>
      </c>
      <c r="D297" s="334"/>
      <c r="E297" s="332">
        <v>23000</v>
      </c>
      <c r="F297" s="332"/>
      <c r="G297" s="332"/>
      <c r="I297" s="579"/>
    </row>
    <row r="298" spans="2:9" ht="15.75" thickBot="1" x14ac:dyDescent="0.3">
      <c r="B298" s="311"/>
      <c r="C298" s="333" t="s">
        <v>160</v>
      </c>
      <c r="D298" s="334"/>
      <c r="E298" s="332"/>
      <c r="F298" s="332"/>
      <c r="G298" s="332"/>
      <c r="I298" s="579"/>
    </row>
    <row r="299" spans="2:9" ht="15.75" thickBot="1" x14ac:dyDescent="0.3">
      <c r="B299" s="311"/>
      <c r="C299" s="333" t="s">
        <v>161</v>
      </c>
      <c r="D299" s="334"/>
      <c r="E299" s="332"/>
      <c r="F299" s="332"/>
      <c r="G299" s="332"/>
      <c r="I299" s="579"/>
    </row>
    <row r="300" spans="2:9" ht="15.75" thickBot="1" x14ac:dyDescent="0.3">
      <c r="B300" s="311"/>
      <c r="C300" s="333" t="s">
        <v>162</v>
      </c>
      <c r="D300" s="334"/>
      <c r="E300" s="332"/>
      <c r="F300" s="332"/>
      <c r="G300" s="332"/>
      <c r="I300" s="579"/>
    </row>
    <row r="301" spans="2:9" ht="15.75" thickBot="1" x14ac:dyDescent="0.3">
      <c r="B301" s="311"/>
      <c r="C301" s="353" t="s">
        <v>122</v>
      </c>
      <c r="D301" s="334">
        <f>D291+D296</f>
        <v>0</v>
      </c>
      <c r="E301" s="334">
        <f t="shared" ref="E301:G301" si="36">E291+E296</f>
        <v>25000</v>
      </c>
      <c r="F301" s="334">
        <f t="shared" si="36"/>
        <v>0</v>
      </c>
      <c r="G301" s="334">
        <f t="shared" si="36"/>
        <v>0</v>
      </c>
      <c r="I301" s="579"/>
    </row>
    <row r="302" spans="2:9" ht="17.25" customHeight="1" thickBot="1" x14ac:dyDescent="0.3">
      <c r="B302" s="311"/>
      <c r="C302" s="340" t="s">
        <v>115</v>
      </c>
      <c r="D302" s="342">
        <v>0</v>
      </c>
      <c r="E302" s="342">
        <f>IF(E301-E283=0,0,"Error")</f>
        <v>0</v>
      </c>
      <c r="F302" s="342">
        <f t="shared" ref="F302:G302" si="37">IF(F301-F283=0,0,"Error")</f>
        <v>0</v>
      </c>
      <c r="G302" s="342">
        <f t="shared" si="37"/>
        <v>0</v>
      </c>
      <c r="I302" s="579"/>
    </row>
    <row r="303" spans="2:9" ht="42.75" thickBot="1" x14ac:dyDescent="0.3">
      <c r="B303" s="311"/>
      <c r="C303" s="323" t="s">
        <v>123</v>
      </c>
      <c r="D303" s="746" t="s">
        <v>727</v>
      </c>
      <c r="E303" s="747"/>
      <c r="F303" s="350" t="s">
        <v>202</v>
      </c>
      <c r="G303" s="351"/>
      <c r="I303" s="579"/>
    </row>
    <row r="304" spans="2:9" ht="26.25" customHeight="1" thickBot="1" x14ac:dyDescent="0.3">
      <c r="B304" s="311"/>
      <c r="C304" s="352" t="s">
        <v>93</v>
      </c>
      <c r="D304" s="748" t="s">
        <v>482</v>
      </c>
      <c r="E304" s="749"/>
      <c r="F304" s="749"/>
      <c r="G304" s="750"/>
      <c r="I304" s="579"/>
    </row>
    <row r="305" spans="2:9" ht="15.75" thickBot="1" x14ac:dyDescent="0.3">
      <c r="B305" s="311"/>
      <c r="C305" s="325" t="s">
        <v>95</v>
      </c>
      <c r="D305" s="756" t="s">
        <v>728</v>
      </c>
      <c r="E305" s="757"/>
      <c r="F305" s="757"/>
      <c r="G305" s="758"/>
      <c r="I305" s="579"/>
    </row>
    <row r="306" spans="2:9" ht="12.75" customHeight="1" x14ac:dyDescent="0.25">
      <c r="B306" s="311"/>
      <c r="C306" s="715"/>
      <c r="D306" s="326">
        <v>2019</v>
      </c>
      <c r="E306" s="326">
        <v>2020</v>
      </c>
      <c r="F306" s="326">
        <v>2021</v>
      </c>
      <c r="G306" s="326">
        <v>2022</v>
      </c>
      <c r="I306" s="579"/>
    </row>
    <row r="307" spans="2:9" ht="12.75" customHeight="1" thickBot="1" x14ac:dyDescent="0.3">
      <c r="B307" s="311"/>
      <c r="C307" s="716"/>
      <c r="D307" s="327" t="s">
        <v>1</v>
      </c>
      <c r="E307" s="327" t="s">
        <v>71</v>
      </c>
      <c r="F307" s="327" t="s">
        <v>71</v>
      </c>
      <c r="G307" s="327" t="s">
        <v>71</v>
      </c>
      <c r="I307" s="579"/>
    </row>
    <row r="308" spans="2:9" ht="15.75" thickBot="1" x14ac:dyDescent="0.3">
      <c r="B308" s="311"/>
      <c r="C308" s="325" t="s">
        <v>97</v>
      </c>
      <c r="D308" s="328"/>
      <c r="E308" s="328">
        <v>20</v>
      </c>
      <c r="F308" s="328">
        <v>18</v>
      </c>
      <c r="G308" s="328">
        <v>35</v>
      </c>
      <c r="I308" s="579"/>
    </row>
    <row r="309" spans="2:9" ht="15.75" thickBot="1" x14ac:dyDescent="0.3">
      <c r="B309" s="311"/>
      <c r="C309" s="325" t="s">
        <v>98</v>
      </c>
      <c r="D309" s="328">
        <f>D327</f>
        <v>0</v>
      </c>
      <c r="E309" s="328">
        <f>E327</f>
        <v>30000</v>
      </c>
      <c r="F309" s="328">
        <f>F327</f>
        <v>25000</v>
      </c>
      <c r="G309" s="608">
        <v>20000</v>
      </c>
      <c r="I309" s="579"/>
    </row>
    <row r="310" spans="2:9" ht="15.75" thickBot="1" x14ac:dyDescent="0.3">
      <c r="B310" s="311"/>
      <c r="C310" s="325" t="s">
        <v>99</v>
      </c>
      <c r="D310" s="328" t="e">
        <f>D309/D308</f>
        <v>#DIV/0!</v>
      </c>
      <c r="E310" s="328">
        <f t="shared" ref="E310:G310" si="38">E309/E308</f>
        <v>1500</v>
      </c>
      <c r="F310" s="328">
        <f t="shared" si="38"/>
        <v>1388.8888888888889</v>
      </c>
      <c r="G310" s="328">
        <f t="shared" si="38"/>
        <v>571.42857142857144</v>
      </c>
      <c r="I310" s="579"/>
    </row>
    <row r="311" spans="2:9" ht="15.75" thickBot="1" x14ac:dyDescent="0.3">
      <c r="B311" s="311"/>
      <c r="C311" s="325" t="s">
        <v>100</v>
      </c>
      <c r="D311" s="605" t="s">
        <v>101</v>
      </c>
      <c r="E311" s="330" t="e">
        <f>E308/D308-1</f>
        <v>#DIV/0!</v>
      </c>
      <c r="F311" s="330">
        <f t="shared" ref="F311:G313" si="39">F308/E308-1</f>
        <v>-9.9999999999999978E-2</v>
      </c>
      <c r="G311" s="330">
        <f t="shared" si="39"/>
        <v>0.94444444444444442</v>
      </c>
      <c r="I311" s="579"/>
    </row>
    <row r="312" spans="2:9" ht="15.75" thickBot="1" x14ac:dyDescent="0.3">
      <c r="B312" s="311"/>
      <c r="C312" s="325" t="s">
        <v>102</v>
      </c>
      <c r="D312" s="605" t="s">
        <v>101</v>
      </c>
      <c r="E312" s="330" t="e">
        <f>E309/D309-1</f>
        <v>#DIV/0!</v>
      </c>
      <c r="F312" s="330">
        <f t="shared" si="39"/>
        <v>-0.16666666666666663</v>
      </c>
      <c r="G312" s="330">
        <f t="shared" si="39"/>
        <v>-0.19999999999999996</v>
      </c>
      <c r="I312" s="579"/>
    </row>
    <row r="313" spans="2:9" ht="15.75" thickBot="1" x14ac:dyDescent="0.3">
      <c r="B313" s="311"/>
      <c r="C313" s="325" t="s">
        <v>103</v>
      </c>
      <c r="D313" s="605" t="s">
        <v>101</v>
      </c>
      <c r="E313" s="330" t="e">
        <f>E310/D310-1</f>
        <v>#DIV/0!</v>
      </c>
      <c r="F313" s="330">
        <f t="shared" si="39"/>
        <v>-7.407407407407407E-2</v>
      </c>
      <c r="G313" s="330">
        <f t="shared" si="39"/>
        <v>-0.58857142857142852</v>
      </c>
      <c r="I313" s="579"/>
    </row>
    <row r="314" spans="2:9" ht="15.75" thickBot="1" x14ac:dyDescent="0.3">
      <c r="B314" s="311"/>
      <c r="C314" s="712" t="s">
        <v>491</v>
      </c>
      <c r="D314" s="713"/>
      <c r="E314" s="713"/>
      <c r="F314" s="713"/>
      <c r="G314" s="714"/>
      <c r="I314" s="579"/>
    </row>
    <row r="315" spans="2:9" ht="12.75" customHeight="1" x14ac:dyDescent="0.25">
      <c r="B315" s="311"/>
      <c r="C315" s="715"/>
      <c r="D315" s="326">
        <v>2019</v>
      </c>
      <c r="E315" s="326">
        <v>2020</v>
      </c>
      <c r="F315" s="326">
        <v>2021</v>
      </c>
      <c r="G315" s="326">
        <v>2022</v>
      </c>
      <c r="I315" s="579"/>
    </row>
    <row r="316" spans="2:9" ht="12.75" customHeight="1" thickBot="1" x14ac:dyDescent="0.3">
      <c r="B316" s="311"/>
      <c r="C316" s="716"/>
      <c r="D316" s="327" t="s">
        <v>1</v>
      </c>
      <c r="E316" s="327" t="s">
        <v>71</v>
      </c>
      <c r="F316" s="327" t="s">
        <v>71</v>
      </c>
      <c r="G316" s="327" t="s">
        <v>71</v>
      </c>
      <c r="I316" s="579"/>
    </row>
    <row r="317" spans="2:9" ht="15.75" thickBot="1" x14ac:dyDescent="0.3">
      <c r="B317" s="311"/>
      <c r="C317" s="331" t="s">
        <v>159</v>
      </c>
      <c r="D317" s="332">
        <f>D318+D319+D320+D321</f>
        <v>0</v>
      </c>
      <c r="E317" s="332">
        <f>E318+E319+E320+E321</f>
        <v>0</v>
      </c>
      <c r="F317" s="332">
        <f t="shared" ref="F317:G317" si="40">F318+F319+F320+F321</f>
        <v>0</v>
      </c>
      <c r="G317" s="332">
        <f t="shared" si="40"/>
        <v>0</v>
      </c>
      <c r="I317" s="579"/>
    </row>
    <row r="318" spans="2:9" ht="15.75" thickBot="1" x14ac:dyDescent="0.3">
      <c r="B318" s="311"/>
      <c r="C318" s="333" t="s">
        <v>106</v>
      </c>
      <c r="D318" s="332"/>
      <c r="E318" s="332"/>
      <c r="F318" s="332"/>
      <c r="G318" s="332"/>
      <c r="I318" s="579"/>
    </row>
    <row r="319" spans="2:9" ht="15.75" thickBot="1" x14ac:dyDescent="0.3">
      <c r="B319" s="311"/>
      <c r="C319" s="333" t="s">
        <v>160</v>
      </c>
      <c r="D319" s="332"/>
      <c r="E319" s="332"/>
      <c r="F319" s="332"/>
      <c r="G319" s="332"/>
      <c r="I319" s="579"/>
    </row>
    <row r="320" spans="2:9" ht="15.75" thickBot="1" x14ac:dyDescent="0.3">
      <c r="B320" s="311"/>
      <c r="C320" s="333" t="s">
        <v>161</v>
      </c>
      <c r="D320" s="332"/>
      <c r="E320" s="332"/>
      <c r="F320" s="332"/>
      <c r="G320" s="332"/>
      <c r="I320" s="579"/>
    </row>
    <row r="321" spans="2:9" ht="15.75" thickBot="1" x14ac:dyDescent="0.3">
      <c r="B321" s="311"/>
      <c r="C321" s="333" t="s">
        <v>162</v>
      </c>
      <c r="D321" s="332"/>
      <c r="E321" s="332"/>
      <c r="F321" s="332"/>
      <c r="G321" s="332"/>
      <c r="I321" s="579"/>
    </row>
    <row r="322" spans="2:9" ht="15.75" thickBot="1" x14ac:dyDescent="0.3">
      <c r="B322" s="311"/>
      <c r="C322" s="331" t="s">
        <v>163</v>
      </c>
      <c r="D322" s="332">
        <f>D323+D324+D325+D326</f>
        <v>0</v>
      </c>
      <c r="E322" s="332">
        <f t="shared" ref="E322:G322" si="41">E323+E324+E325+E326</f>
        <v>30000</v>
      </c>
      <c r="F322" s="332">
        <f t="shared" si="41"/>
        <v>25000</v>
      </c>
      <c r="G322" s="332">
        <f t="shared" si="41"/>
        <v>20000</v>
      </c>
      <c r="I322" s="579"/>
    </row>
    <row r="323" spans="2:9" ht="15.75" thickBot="1" x14ac:dyDescent="0.3">
      <c r="B323" s="311"/>
      <c r="C323" s="333" t="s">
        <v>106</v>
      </c>
      <c r="D323" s="334"/>
      <c r="E323" s="332">
        <v>30000</v>
      </c>
      <c r="F323" s="332">
        <v>25000</v>
      </c>
      <c r="G323" s="332">
        <v>20000</v>
      </c>
      <c r="I323" s="579"/>
    </row>
    <row r="324" spans="2:9" ht="15.75" thickBot="1" x14ac:dyDescent="0.3">
      <c r="B324" s="311"/>
      <c r="C324" s="333" t="s">
        <v>160</v>
      </c>
      <c r="D324" s="334"/>
      <c r="E324" s="332"/>
      <c r="F324" s="332"/>
      <c r="G324" s="332"/>
      <c r="I324" s="579"/>
    </row>
    <row r="325" spans="2:9" ht="15.75" thickBot="1" x14ac:dyDescent="0.3">
      <c r="B325" s="311"/>
      <c r="C325" s="333" t="s">
        <v>161</v>
      </c>
      <c r="D325" s="334"/>
      <c r="E325" s="332"/>
      <c r="F325" s="332"/>
      <c r="G325" s="332"/>
      <c r="I325" s="579"/>
    </row>
    <row r="326" spans="2:9" ht="15.75" thickBot="1" x14ac:dyDescent="0.3">
      <c r="B326" s="311"/>
      <c r="C326" s="333" t="s">
        <v>162</v>
      </c>
      <c r="D326" s="334"/>
      <c r="E326" s="332"/>
      <c r="F326" s="332"/>
      <c r="G326" s="332"/>
      <c r="I326" s="579"/>
    </row>
    <row r="327" spans="2:9" ht="15.75" thickBot="1" x14ac:dyDescent="0.3">
      <c r="B327" s="311"/>
      <c r="C327" s="353" t="s">
        <v>129</v>
      </c>
      <c r="D327" s="334">
        <f>D317+D322</f>
        <v>0</v>
      </c>
      <c r="E327" s="334">
        <f t="shared" ref="E327:G327" si="42">E317+E322</f>
        <v>30000</v>
      </c>
      <c r="F327" s="334">
        <f t="shared" si="42"/>
        <v>25000</v>
      </c>
      <c r="G327" s="334">
        <f t="shared" si="42"/>
        <v>20000</v>
      </c>
      <c r="I327" s="579"/>
    </row>
    <row r="328" spans="2:9" ht="17.25" customHeight="1" thickBot="1" x14ac:dyDescent="0.3">
      <c r="B328" s="311"/>
      <c r="C328" s="340" t="s">
        <v>115</v>
      </c>
      <c r="D328" s="342">
        <v>0</v>
      </c>
      <c r="E328" s="342">
        <f>IF(E327-E309=0,0,"Error")</f>
        <v>0</v>
      </c>
      <c r="F328" s="342">
        <f t="shared" ref="F328:G328" si="43">IF(F327-F309=0,0,"Error")</f>
        <v>0</v>
      </c>
      <c r="G328" s="342">
        <f t="shared" si="43"/>
        <v>0</v>
      </c>
    </row>
    <row r="329" spans="2:9" ht="42.75" thickBot="1" x14ac:dyDescent="0.3">
      <c r="B329" s="311"/>
      <c r="C329" s="323" t="s">
        <v>130</v>
      </c>
      <c r="D329" s="746" t="s">
        <v>729</v>
      </c>
      <c r="E329" s="747"/>
      <c r="F329" s="350" t="s">
        <v>202</v>
      </c>
      <c r="G329" s="351"/>
    </row>
    <row r="330" spans="2:9" ht="26.25" customHeight="1" thickBot="1" x14ac:dyDescent="0.3">
      <c r="B330" s="311"/>
      <c r="C330" s="352" t="s">
        <v>93</v>
      </c>
      <c r="D330" s="748" t="s">
        <v>730</v>
      </c>
      <c r="E330" s="749"/>
      <c r="F330" s="749"/>
      <c r="G330" s="750"/>
    </row>
    <row r="331" spans="2:9" ht="15.75" thickBot="1" x14ac:dyDescent="0.3">
      <c r="B331" s="311"/>
      <c r="C331" s="325" t="s">
        <v>95</v>
      </c>
      <c r="D331" s="756" t="s">
        <v>728</v>
      </c>
      <c r="E331" s="757"/>
      <c r="F331" s="757"/>
      <c r="G331" s="758"/>
    </row>
    <row r="332" spans="2:9" ht="12.75" customHeight="1" x14ac:dyDescent="0.25">
      <c r="B332" s="311"/>
      <c r="C332" s="715"/>
      <c r="D332" s="326">
        <v>2019</v>
      </c>
      <c r="E332" s="326">
        <v>2020</v>
      </c>
      <c r="F332" s="326">
        <v>2021</v>
      </c>
      <c r="G332" s="326">
        <v>2022</v>
      </c>
    </row>
    <row r="333" spans="2:9" ht="12.75" customHeight="1" thickBot="1" x14ac:dyDescent="0.3">
      <c r="B333" s="311"/>
      <c r="C333" s="716"/>
      <c r="D333" s="327" t="s">
        <v>1</v>
      </c>
      <c r="E333" s="327" t="s">
        <v>71</v>
      </c>
      <c r="F333" s="327" t="s">
        <v>71</v>
      </c>
      <c r="G333" s="327" t="s">
        <v>71</v>
      </c>
    </row>
    <row r="334" spans="2:9" ht="15.75" thickBot="1" x14ac:dyDescent="0.3">
      <c r="B334" s="311"/>
      <c r="C334" s="325" t="s">
        <v>97</v>
      </c>
      <c r="D334" s="328"/>
      <c r="E334" s="328"/>
      <c r="F334" s="328"/>
      <c r="G334" s="328">
        <v>70</v>
      </c>
    </row>
    <row r="335" spans="2:9" ht="15.75" thickBot="1" x14ac:dyDescent="0.3">
      <c r="B335" s="311"/>
      <c r="C335" s="325" t="s">
        <v>98</v>
      </c>
      <c r="D335" s="328"/>
      <c r="E335" s="328"/>
      <c r="F335" s="328"/>
      <c r="G335" s="328">
        <f>G353</f>
        <v>40000</v>
      </c>
    </row>
    <row r="336" spans="2:9" ht="15.75" thickBot="1" x14ac:dyDescent="0.3">
      <c r="B336" s="311"/>
      <c r="C336" s="325" t="s">
        <v>99</v>
      </c>
      <c r="D336" s="328"/>
      <c r="E336" s="328"/>
      <c r="F336" s="328"/>
      <c r="G336" s="328">
        <f t="shared" ref="G336" si="44">G335/G334</f>
        <v>571.42857142857144</v>
      </c>
    </row>
    <row r="337" spans="2:7" ht="15.75" thickBot="1" x14ac:dyDescent="0.3">
      <c r="B337" s="311"/>
      <c r="C337" s="325" t="s">
        <v>100</v>
      </c>
      <c r="D337" s="605"/>
      <c r="E337" s="330"/>
      <c r="F337" s="330"/>
      <c r="G337" s="330" t="e">
        <f t="shared" ref="G337:G339" si="45">G334/F334-1</f>
        <v>#DIV/0!</v>
      </c>
    </row>
    <row r="338" spans="2:7" ht="15.75" thickBot="1" x14ac:dyDescent="0.3">
      <c r="B338" s="311"/>
      <c r="C338" s="325" t="s">
        <v>102</v>
      </c>
      <c r="D338" s="605"/>
      <c r="E338" s="330"/>
      <c r="F338" s="330"/>
      <c r="G338" s="330" t="e">
        <f t="shared" si="45"/>
        <v>#DIV/0!</v>
      </c>
    </row>
    <row r="339" spans="2:7" ht="15.75" thickBot="1" x14ac:dyDescent="0.3">
      <c r="B339" s="311"/>
      <c r="C339" s="325" t="s">
        <v>103</v>
      </c>
      <c r="D339" s="605"/>
      <c r="E339" s="330"/>
      <c r="F339" s="330"/>
      <c r="G339" s="330" t="e">
        <f t="shared" si="45"/>
        <v>#DIV/0!</v>
      </c>
    </row>
    <row r="340" spans="2:7" ht="15.75" thickBot="1" x14ac:dyDescent="0.3">
      <c r="B340" s="311"/>
      <c r="C340" s="712" t="s">
        <v>496</v>
      </c>
      <c r="D340" s="713"/>
      <c r="E340" s="713"/>
      <c r="F340" s="713"/>
      <c r="G340" s="714"/>
    </row>
    <row r="341" spans="2:7" ht="12.75" customHeight="1" x14ac:dyDescent="0.25">
      <c r="B341" s="311"/>
      <c r="C341" s="715"/>
      <c r="D341" s="326">
        <v>2019</v>
      </c>
      <c r="E341" s="326">
        <v>2020</v>
      </c>
      <c r="F341" s="326">
        <v>2021</v>
      </c>
      <c r="G341" s="326">
        <v>2022</v>
      </c>
    </row>
    <row r="342" spans="2:7" ht="12.75" customHeight="1" thickBot="1" x14ac:dyDescent="0.3">
      <c r="B342" s="311"/>
      <c r="C342" s="716"/>
      <c r="D342" s="327" t="s">
        <v>1</v>
      </c>
      <c r="E342" s="327" t="s">
        <v>71</v>
      </c>
      <c r="F342" s="327" t="s">
        <v>71</v>
      </c>
      <c r="G342" s="327" t="s">
        <v>71</v>
      </c>
    </row>
    <row r="343" spans="2:7" ht="15.75" thickBot="1" x14ac:dyDescent="0.3">
      <c r="B343" s="311"/>
      <c r="C343" s="331" t="s">
        <v>159</v>
      </c>
      <c r="D343" s="332"/>
      <c r="E343" s="332"/>
      <c r="F343" s="332"/>
      <c r="G343" s="332">
        <f t="shared" ref="G343" si="46">G344+G345+G346+G347</f>
        <v>0</v>
      </c>
    </row>
    <row r="344" spans="2:7" ht="15.75" thickBot="1" x14ac:dyDescent="0.3">
      <c r="B344" s="311"/>
      <c r="C344" s="333" t="s">
        <v>106</v>
      </c>
      <c r="D344" s="332"/>
      <c r="E344" s="332"/>
      <c r="F344" s="332"/>
      <c r="G344" s="332"/>
    </row>
    <row r="345" spans="2:7" ht="15.75" thickBot="1" x14ac:dyDescent="0.3">
      <c r="B345" s="311"/>
      <c r="C345" s="333" t="s">
        <v>160</v>
      </c>
      <c r="D345" s="332"/>
      <c r="E345" s="332"/>
      <c r="F345" s="332"/>
      <c r="G345" s="332"/>
    </row>
    <row r="346" spans="2:7" ht="15.75" thickBot="1" x14ac:dyDescent="0.3">
      <c r="B346" s="311"/>
      <c r="C346" s="333" t="s">
        <v>161</v>
      </c>
      <c r="D346" s="332"/>
      <c r="E346" s="332"/>
      <c r="F346" s="332"/>
      <c r="G346" s="332"/>
    </row>
    <row r="347" spans="2:7" ht="15.75" thickBot="1" x14ac:dyDescent="0.3">
      <c r="B347" s="311"/>
      <c r="C347" s="333" t="s">
        <v>162</v>
      </c>
      <c r="D347" s="332"/>
      <c r="E347" s="332"/>
      <c r="F347" s="332"/>
      <c r="G347" s="332"/>
    </row>
    <row r="348" spans="2:7" ht="15.75" thickBot="1" x14ac:dyDescent="0.3">
      <c r="B348" s="311"/>
      <c r="C348" s="331" t="s">
        <v>163</v>
      </c>
      <c r="D348" s="332"/>
      <c r="E348" s="332"/>
      <c r="F348" s="332"/>
      <c r="G348" s="332">
        <f t="shared" ref="G348" si="47">G349+G350+G351+G352</f>
        <v>40000</v>
      </c>
    </row>
    <row r="349" spans="2:7" ht="15.75" thickBot="1" x14ac:dyDescent="0.3">
      <c r="B349" s="311"/>
      <c r="C349" s="333" t="s">
        <v>106</v>
      </c>
      <c r="D349" s="334"/>
      <c r="E349" s="332"/>
      <c r="F349" s="332"/>
      <c r="G349" s="332">
        <v>40000</v>
      </c>
    </row>
    <row r="350" spans="2:7" ht="15.75" thickBot="1" x14ac:dyDescent="0.3">
      <c r="B350" s="311"/>
      <c r="C350" s="333" t="s">
        <v>160</v>
      </c>
      <c r="D350" s="334"/>
      <c r="E350" s="332"/>
      <c r="F350" s="332"/>
      <c r="G350" s="332"/>
    </row>
    <row r="351" spans="2:7" ht="15.75" thickBot="1" x14ac:dyDescent="0.3">
      <c r="B351" s="311"/>
      <c r="C351" s="333" t="s">
        <v>161</v>
      </c>
      <c r="D351" s="334"/>
      <c r="E351" s="332"/>
      <c r="F351" s="332"/>
      <c r="G351" s="332"/>
    </row>
    <row r="352" spans="2:7" ht="15.75" thickBot="1" x14ac:dyDescent="0.3">
      <c r="B352" s="311"/>
      <c r="C352" s="333" t="s">
        <v>162</v>
      </c>
      <c r="D352" s="334"/>
      <c r="E352" s="332"/>
      <c r="F352" s="332"/>
      <c r="G352" s="332"/>
    </row>
    <row r="353" spans="2:7" ht="15.75" thickBot="1" x14ac:dyDescent="0.3">
      <c r="B353" s="311"/>
      <c r="C353" s="353" t="s">
        <v>136</v>
      </c>
      <c r="D353" s="334"/>
      <c r="E353" s="334"/>
      <c r="F353" s="334"/>
      <c r="G353" s="334">
        <f t="shared" ref="G353" si="48">G343+G348</f>
        <v>40000</v>
      </c>
    </row>
    <row r="354" spans="2:7" ht="17.25" customHeight="1" thickBot="1" x14ac:dyDescent="0.3">
      <c r="B354" s="311"/>
      <c r="C354" s="340" t="s">
        <v>115</v>
      </c>
      <c r="D354" s="342">
        <v>0</v>
      </c>
      <c r="E354" s="342">
        <f>IF(E353-E335=0,0,"Error")</f>
        <v>0</v>
      </c>
      <c r="F354" s="342">
        <f t="shared" ref="F354:G354" si="49">IF(F353-F335=0,0,"Error")</f>
        <v>0</v>
      </c>
      <c r="G354" s="342">
        <f t="shared" si="49"/>
        <v>0</v>
      </c>
    </row>
    <row r="355" spans="2:7" ht="49.5" customHeight="1" thickBot="1" x14ac:dyDescent="0.3">
      <c r="B355" s="311"/>
      <c r="C355" s="323" t="s">
        <v>217</v>
      </c>
      <c r="D355" s="746" t="s">
        <v>731</v>
      </c>
      <c r="E355" s="747"/>
      <c r="F355" s="350" t="s">
        <v>202</v>
      </c>
      <c r="G355" s="351"/>
    </row>
    <row r="356" spans="2:7" ht="26.25" customHeight="1" thickBot="1" x14ac:dyDescent="0.3">
      <c r="B356" s="311"/>
      <c r="C356" s="352" t="s">
        <v>93</v>
      </c>
      <c r="D356" s="748" t="s">
        <v>732</v>
      </c>
      <c r="E356" s="749"/>
      <c r="F356" s="749"/>
      <c r="G356" s="750"/>
    </row>
    <row r="357" spans="2:7" ht="15.75" thickBot="1" x14ac:dyDescent="0.3">
      <c r="B357" s="311"/>
      <c r="C357" s="325" t="s">
        <v>95</v>
      </c>
      <c r="D357" s="756" t="s">
        <v>726</v>
      </c>
      <c r="E357" s="757"/>
      <c r="F357" s="757"/>
      <c r="G357" s="758"/>
    </row>
    <row r="358" spans="2:7" ht="12.75" customHeight="1" x14ac:dyDescent="0.25">
      <c r="B358" s="311"/>
      <c r="C358" s="715"/>
      <c r="D358" s="326">
        <v>2019</v>
      </c>
      <c r="E358" s="326">
        <v>2020</v>
      </c>
      <c r="F358" s="326">
        <v>2021</v>
      </c>
      <c r="G358" s="326">
        <v>2022</v>
      </c>
    </row>
    <row r="359" spans="2:7" ht="12.75" customHeight="1" thickBot="1" x14ac:dyDescent="0.3">
      <c r="B359" s="311"/>
      <c r="C359" s="716"/>
      <c r="D359" s="327" t="s">
        <v>1</v>
      </c>
      <c r="E359" s="327" t="s">
        <v>71</v>
      </c>
      <c r="F359" s="327" t="s">
        <v>71</v>
      </c>
      <c r="G359" s="327" t="s">
        <v>71</v>
      </c>
    </row>
    <row r="360" spans="2:7" ht="15.75" thickBot="1" x14ac:dyDescent="0.3">
      <c r="B360" s="311"/>
      <c r="C360" s="325" t="s">
        <v>97</v>
      </c>
      <c r="D360" s="328"/>
      <c r="E360" s="328">
        <v>2</v>
      </c>
      <c r="F360" s="328"/>
      <c r="G360" s="328"/>
    </row>
    <row r="361" spans="2:7" ht="15.75" thickBot="1" x14ac:dyDescent="0.3">
      <c r="B361" s="311"/>
      <c r="C361" s="325" t="s">
        <v>98</v>
      </c>
      <c r="D361" s="328">
        <f>D379</f>
        <v>0</v>
      </c>
      <c r="E361" s="328">
        <f>E379</f>
        <v>4200</v>
      </c>
      <c r="F361" s="328">
        <f>F379</f>
        <v>0</v>
      </c>
      <c r="G361" s="328">
        <f>G379</f>
        <v>0</v>
      </c>
    </row>
    <row r="362" spans="2:7" ht="15.75" thickBot="1" x14ac:dyDescent="0.3">
      <c r="B362" s="311"/>
      <c r="C362" s="325" t="s">
        <v>99</v>
      </c>
      <c r="D362" s="328" t="e">
        <f>D361/D360</f>
        <v>#DIV/0!</v>
      </c>
      <c r="E362" s="328">
        <f t="shared" ref="E362:G362" si="50">E361/E360</f>
        <v>2100</v>
      </c>
      <c r="F362" s="328" t="e">
        <f t="shared" si="50"/>
        <v>#DIV/0!</v>
      </c>
      <c r="G362" s="328" t="e">
        <f t="shared" si="50"/>
        <v>#DIV/0!</v>
      </c>
    </row>
    <row r="363" spans="2:7" ht="15.75" thickBot="1" x14ac:dyDescent="0.3">
      <c r="B363" s="311"/>
      <c r="C363" s="325" t="s">
        <v>100</v>
      </c>
      <c r="D363" s="605" t="s">
        <v>101</v>
      </c>
      <c r="E363" s="330" t="e">
        <f>E360/D360-1</f>
        <v>#DIV/0!</v>
      </c>
      <c r="F363" s="330">
        <f t="shared" ref="F363:G365" si="51">F360/E360-1</f>
        <v>-1</v>
      </c>
      <c r="G363" s="330" t="e">
        <f t="shared" si="51"/>
        <v>#DIV/0!</v>
      </c>
    </row>
    <row r="364" spans="2:7" ht="15.75" thickBot="1" x14ac:dyDescent="0.3">
      <c r="B364" s="311"/>
      <c r="C364" s="325" t="s">
        <v>102</v>
      </c>
      <c r="D364" s="605" t="s">
        <v>101</v>
      </c>
      <c r="E364" s="330" t="e">
        <f>E361/D361-1</f>
        <v>#DIV/0!</v>
      </c>
      <c r="F364" s="330">
        <f t="shared" si="51"/>
        <v>-1</v>
      </c>
      <c r="G364" s="330" t="e">
        <f t="shared" si="51"/>
        <v>#DIV/0!</v>
      </c>
    </row>
    <row r="365" spans="2:7" ht="15.75" thickBot="1" x14ac:dyDescent="0.3">
      <c r="B365" s="311"/>
      <c r="C365" s="325" t="s">
        <v>103</v>
      </c>
      <c r="D365" s="605" t="s">
        <v>101</v>
      </c>
      <c r="E365" s="330" t="e">
        <f>E362/D362-1</f>
        <v>#DIV/0!</v>
      </c>
      <c r="F365" s="330" t="e">
        <f t="shared" si="51"/>
        <v>#DIV/0!</v>
      </c>
      <c r="G365" s="330" t="e">
        <f t="shared" si="51"/>
        <v>#DIV/0!</v>
      </c>
    </row>
    <row r="366" spans="2:7" ht="15.75" thickBot="1" x14ac:dyDescent="0.3">
      <c r="B366" s="311"/>
      <c r="C366" s="712" t="s">
        <v>521</v>
      </c>
      <c r="D366" s="713"/>
      <c r="E366" s="713"/>
      <c r="F366" s="713"/>
      <c r="G366" s="714"/>
    </row>
    <row r="367" spans="2:7" ht="12.75" customHeight="1" x14ac:dyDescent="0.25">
      <c r="B367" s="311"/>
      <c r="C367" s="715"/>
      <c r="D367" s="326">
        <v>2019</v>
      </c>
      <c r="E367" s="326">
        <v>2020</v>
      </c>
      <c r="F367" s="326">
        <v>2021</v>
      </c>
      <c r="G367" s="326">
        <v>2022</v>
      </c>
    </row>
    <row r="368" spans="2:7" ht="12.75" customHeight="1" thickBot="1" x14ac:dyDescent="0.3">
      <c r="B368" s="311"/>
      <c r="C368" s="716"/>
      <c r="D368" s="327" t="s">
        <v>1</v>
      </c>
      <c r="E368" s="327" t="s">
        <v>71</v>
      </c>
      <c r="F368" s="327" t="s">
        <v>71</v>
      </c>
      <c r="G368" s="327" t="s">
        <v>71</v>
      </c>
    </row>
    <row r="369" spans="2:7" ht="15.75" thickBot="1" x14ac:dyDescent="0.3">
      <c r="B369" s="311"/>
      <c r="C369" s="331" t="s">
        <v>159</v>
      </c>
      <c r="D369" s="332"/>
      <c r="E369" s="332">
        <f>E370+E371+E372+E373</f>
        <v>0</v>
      </c>
      <c r="F369" s="332"/>
      <c r="G369" s="332"/>
    </row>
    <row r="370" spans="2:7" ht="15.75" thickBot="1" x14ac:dyDescent="0.3">
      <c r="B370" s="311"/>
      <c r="C370" s="333" t="s">
        <v>106</v>
      </c>
      <c r="D370" s="332"/>
      <c r="E370" s="332"/>
      <c r="F370" s="332"/>
      <c r="G370" s="332"/>
    </row>
    <row r="371" spans="2:7" ht="15.75" thickBot="1" x14ac:dyDescent="0.3">
      <c r="B371" s="311"/>
      <c r="C371" s="333" t="s">
        <v>160</v>
      </c>
      <c r="D371" s="332"/>
      <c r="E371" s="332"/>
      <c r="F371" s="332"/>
      <c r="G371" s="332"/>
    </row>
    <row r="372" spans="2:7" ht="15.75" thickBot="1" x14ac:dyDescent="0.3">
      <c r="B372" s="311"/>
      <c r="C372" s="333" t="s">
        <v>161</v>
      </c>
      <c r="D372" s="332"/>
      <c r="E372" s="332"/>
      <c r="F372" s="332"/>
      <c r="G372" s="332"/>
    </row>
    <row r="373" spans="2:7" ht="15.75" thickBot="1" x14ac:dyDescent="0.3">
      <c r="B373" s="311"/>
      <c r="C373" s="333" t="s">
        <v>162</v>
      </c>
      <c r="D373" s="332"/>
      <c r="E373" s="332"/>
      <c r="F373" s="332"/>
      <c r="G373" s="332"/>
    </row>
    <row r="374" spans="2:7" ht="15.75" thickBot="1" x14ac:dyDescent="0.3">
      <c r="B374" s="311"/>
      <c r="C374" s="331" t="s">
        <v>163</v>
      </c>
      <c r="D374" s="332"/>
      <c r="E374" s="332">
        <f t="shared" ref="E374" si="52">E375+E376+E377+E378</f>
        <v>4200</v>
      </c>
      <c r="F374" s="332"/>
      <c r="G374" s="332"/>
    </row>
    <row r="375" spans="2:7" ht="15.75" thickBot="1" x14ac:dyDescent="0.3">
      <c r="B375" s="311"/>
      <c r="C375" s="333" t="s">
        <v>106</v>
      </c>
      <c r="D375" s="334"/>
      <c r="E375" s="332">
        <v>4200</v>
      </c>
      <c r="F375" s="332"/>
      <c r="G375" s="332"/>
    </row>
    <row r="376" spans="2:7" ht="15.75" thickBot="1" x14ac:dyDescent="0.3">
      <c r="B376" s="311"/>
      <c r="C376" s="333" t="s">
        <v>160</v>
      </c>
      <c r="D376" s="334"/>
      <c r="E376" s="332"/>
      <c r="F376" s="332"/>
      <c r="G376" s="332"/>
    </row>
    <row r="377" spans="2:7" ht="15.75" thickBot="1" x14ac:dyDescent="0.3">
      <c r="B377" s="311"/>
      <c r="C377" s="333" t="s">
        <v>161</v>
      </c>
      <c r="D377" s="334"/>
      <c r="E377" s="332"/>
      <c r="F377" s="332"/>
      <c r="G377" s="332"/>
    </row>
    <row r="378" spans="2:7" ht="15.75" thickBot="1" x14ac:dyDescent="0.3">
      <c r="B378" s="311"/>
      <c r="C378" s="333" t="s">
        <v>162</v>
      </c>
      <c r="D378" s="334"/>
      <c r="E378" s="332"/>
      <c r="F378" s="332"/>
      <c r="G378" s="332"/>
    </row>
    <row r="379" spans="2:7" ht="15.75" thickBot="1" x14ac:dyDescent="0.3">
      <c r="B379" s="311"/>
      <c r="C379" s="353" t="s">
        <v>373</v>
      </c>
      <c r="D379" s="334"/>
      <c r="E379" s="334">
        <f t="shared" ref="E379" si="53">E369+E374</f>
        <v>4200</v>
      </c>
      <c r="F379" s="334"/>
      <c r="G379" s="334"/>
    </row>
    <row r="380" spans="2:7" ht="17.25" customHeight="1" thickBot="1" x14ac:dyDescent="0.3">
      <c r="B380" s="311"/>
      <c r="C380" s="340" t="s">
        <v>115</v>
      </c>
      <c r="D380" s="342">
        <v>0</v>
      </c>
      <c r="E380" s="342">
        <f>IF(E379-E361=0,0,"Error")</f>
        <v>0</v>
      </c>
      <c r="F380" s="342">
        <f t="shared" ref="F380:G380" si="54">IF(F379-F361=0,0,"Error")</f>
        <v>0</v>
      </c>
      <c r="G380" s="342">
        <f t="shared" si="54"/>
        <v>0</v>
      </c>
    </row>
    <row r="381" spans="2:7" ht="49.5" customHeight="1" thickBot="1" x14ac:dyDescent="0.3">
      <c r="B381" s="311"/>
      <c r="C381" s="323" t="s">
        <v>224</v>
      </c>
      <c r="D381" s="746" t="s">
        <v>733</v>
      </c>
      <c r="E381" s="747"/>
      <c r="F381" s="350" t="s">
        <v>202</v>
      </c>
      <c r="G381" s="351"/>
    </row>
    <row r="382" spans="2:7" ht="26.25" customHeight="1" thickBot="1" x14ac:dyDescent="0.3">
      <c r="B382" s="311"/>
      <c r="C382" s="352" t="s">
        <v>93</v>
      </c>
      <c r="D382" s="748" t="s">
        <v>484</v>
      </c>
      <c r="E382" s="749"/>
      <c r="F382" s="749"/>
      <c r="G382" s="750"/>
    </row>
    <row r="383" spans="2:7" ht="15.75" thickBot="1" x14ac:dyDescent="0.3">
      <c r="B383" s="311"/>
      <c r="C383" s="325" t="s">
        <v>95</v>
      </c>
      <c r="D383" s="756" t="s">
        <v>728</v>
      </c>
      <c r="E383" s="757"/>
      <c r="F383" s="757"/>
      <c r="G383" s="758"/>
    </row>
    <row r="384" spans="2:7" ht="12.75" customHeight="1" x14ac:dyDescent="0.25">
      <c r="B384" s="311"/>
      <c r="C384" s="715"/>
      <c r="D384" s="326">
        <v>2019</v>
      </c>
      <c r="E384" s="326">
        <v>2020</v>
      </c>
      <c r="F384" s="326">
        <v>2021</v>
      </c>
      <c r="G384" s="326">
        <v>2022</v>
      </c>
    </row>
    <row r="385" spans="2:7" ht="12.75" customHeight="1" thickBot="1" x14ac:dyDescent="0.3">
      <c r="B385" s="311"/>
      <c r="C385" s="716"/>
      <c r="D385" s="327" t="s">
        <v>1</v>
      </c>
      <c r="E385" s="327" t="s">
        <v>71</v>
      </c>
      <c r="F385" s="327" t="s">
        <v>71</v>
      </c>
      <c r="G385" s="327" t="s">
        <v>71</v>
      </c>
    </row>
    <row r="386" spans="2:7" ht="15.75" thickBot="1" x14ac:dyDescent="0.3">
      <c r="B386" s="311"/>
      <c r="C386" s="325" t="s">
        <v>97</v>
      </c>
      <c r="D386" s="328"/>
      <c r="E386" s="328"/>
      <c r="F386" s="328">
        <v>113</v>
      </c>
      <c r="G386" s="328">
        <v>110</v>
      </c>
    </row>
    <row r="387" spans="2:7" ht="15.75" thickBot="1" x14ac:dyDescent="0.3">
      <c r="B387" s="311"/>
      <c r="C387" s="325" t="s">
        <v>98</v>
      </c>
      <c r="D387" s="328">
        <f>D405</f>
        <v>0</v>
      </c>
      <c r="E387" s="328">
        <f>E405</f>
        <v>0</v>
      </c>
      <c r="F387" s="328">
        <f>F405</f>
        <v>12989</v>
      </c>
      <c r="G387" s="328">
        <f>G405</f>
        <v>29509</v>
      </c>
    </row>
    <row r="388" spans="2:7" ht="15.75" thickBot="1" x14ac:dyDescent="0.3">
      <c r="B388" s="311"/>
      <c r="C388" s="325" t="s">
        <v>99</v>
      </c>
      <c r="D388" s="328" t="e">
        <f>D387/D386</f>
        <v>#DIV/0!</v>
      </c>
      <c r="E388" s="328" t="e">
        <f t="shared" ref="E388:G388" si="55">E387/E386</f>
        <v>#DIV/0!</v>
      </c>
      <c r="F388" s="328">
        <f t="shared" si="55"/>
        <v>114.94690265486726</v>
      </c>
      <c r="G388" s="328">
        <f t="shared" si="55"/>
        <v>268.26363636363635</v>
      </c>
    </row>
    <row r="389" spans="2:7" ht="15.75" thickBot="1" x14ac:dyDescent="0.3">
      <c r="B389" s="311"/>
      <c r="C389" s="325" t="s">
        <v>100</v>
      </c>
      <c r="D389" s="605" t="s">
        <v>101</v>
      </c>
      <c r="E389" s="330" t="e">
        <f>E386/D386-1</f>
        <v>#DIV/0!</v>
      </c>
      <c r="F389" s="330" t="e">
        <f t="shared" ref="F389:G391" si="56">F386/E386-1</f>
        <v>#DIV/0!</v>
      </c>
      <c r="G389" s="330">
        <f t="shared" si="56"/>
        <v>-2.6548672566371723E-2</v>
      </c>
    </row>
    <row r="390" spans="2:7" ht="15.75" thickBot="1" x14ac:dyDescent="0.3">
      <c r="B390" s="311"/>
      <c r="C390" s="325" t="s">
        <v>102</v>
      </c>
      <c r="D390" s="605" t="s">
        <v>101</v>
      </c>
      <c r="E390" s="330" t="e">
        <f>E387/D387-1</f>
        <v>#DIV/0!</v>
      </c>
      <c r="F390" s="330" t="e">
        <f t="shared" si="56"/>
        <v>#DIV/0!</v>
      </c>
      <c r="G390" s="330">
        <f t="shared" si="56"/>
        <v>1.2718454076526293</v>
      </c>
    </row>
    <row r="391" spans="2:7" ht="15.75" thickBot="1" x14ac:dyDescent="0.3">
      <c r="B391" s="311"/>
      <c r="C391" s="325" t="s">
        <v>103</v>
      </c>
      <c r="D391" s="605" t="s">
        <v>101</v>
      </c>
      <c r="E391" s="330" t="e">
        <f>E388/D388-1</f>
        <v>#DIV/0!</v>
      </c>
      <c r="F391" s="330" t="e">
        <f t="shared" si="56"/>
        <v>#DIV/0!</v>
      </c>
      <c r="G391" s="330">
        <f t="shared" si="56"/>
        <v>1.333804827861337</v>
      </c>
    </row>
    <row r="392" spans="2:7" ht="15.75" thickBot="1" x14ac:dyDescent="0.3">
      <c r="B392" s="311"/>
      <c r="C392" s="712" t="s">
        <v>734</v>
      </c>
      <c r="D392" s="713"/>
      <c r="E392" s="713"/>
      <c r="F392" s="713"/>
      <c r="G392" s="714"/>
    </row>
    <row r="393" spans="2:7" ht="12.75" customHeight="1" x14ac:dyDescent="0.25">
      <c r="B393" s="311"/>
      <c r="C393" s="715"/>
      <c r="D393" s="326">
        <v>2019</v>
      </c>
      <c r="E393" s="326">
        <v>2020</v>
      </c>
      <c r="F393" s="326">
        <v>2021</v>
      </c>
      <c r="G393" s="326">
        <v>2022</v>
      </c>
    </row>
    <row r="394" spans="2:7" ht="12.75" customHeight="1" thickBot="1" x14ac:dyDescent="0.3">
      <c r="B394" s="311"/>
      <c r="C394" s="716"/>
      <c r="D394" s="327" t="s">
        <v>1</v>
      </c>
      <c r="E394" s="327" t="s">
        <v>71</v>
      </c>
      <c r="F394" s="327" t="s">
        <v>71</v>
      </c>
      <c r="G394" s="327" t="s">
        <v>71</v>
      </c>
    </row>
    <row r="395" spans="2:7" ht="15.75" thickBot="1" x14ac:dyDescent="0.3">
      <c r="B395" s="311"/>
      <c r="C395" s="331" t="s">
        <v>159</v>
      </c>
      <c r="D395" s="332"/>
      <c r="E395" s="332"/>
      <c r="F395" s="332">
        <f t="shared" ref="F395:G395" si="57">F396+F397+F398+F399</f>
        <v>0</v>
      </c>
      <c r="G395" s="332">
        <f t="shared" si="57"/>
        <v>0</v>
      </c>
    </row>
    <row r="396" spans="2:7" ht="15.75" thickBot="1" x14ac:dyDescent="0.3">
      <c r="B396" s="311"/>
      <c r="C396" s="333" t="s">
        <v>106</v>
      </c>
      <c r="D396" s="332"/>
      <c r="E396" s="332"/>
      <c r="F396" s="332"/>
      <c r="G396" s="332"/>
    </row>
    <row r="397" spans="2:7" ht="15.75" thickBot="1" x14ac:dyDescent="0.3">
      <c r="B397" s="311"/>
      <c r="C397" s="333" t="s">
        <v>160</v>
      </c>
      <c r="D397" s="332"/>
      <c r="E397" s="332"/>
      <c r="F397" s="332"/>
      <c r="G397" s="332"/>
    </row>
    <row r="398" spans="2:7" ht="15.75" thickBot="1" x14ac:dyDescent="0.3">
      <c r="B398" s="311"/>
      <c r="C398" s="333" t="s">
        <v>161</v>
      </c>
      <c r="D398" s="332"/>
      <c r="E398" s="332"/>
      <c r="F398" s="332"/>
      <c r="G398" s="332"/>
    </row>
    <row r="399" spans="2:7" ht="15.75" thickBot="1" x14ac:dyDescent="0.3">
      <c r="B399" s="311"/>
      <c r="C399" s="333" t="s">
        <v>162</v>
      </c>
      <c r="D399" s="332"/>
      <c r="E399" s="332"/>
      <c r="F399" s="332"/>
      <c r="G399" s="332"/>
    </row>
    <row r="400" spans="2:7" ht="15.75" thickBot="1" x14ac:dyDescent="0.3">
      <c r="B400" s="311"/>
      <c r="C400" s="331" t="s">
        <v>163</v>
      </c>
      <c r="D400" s="332"/>
      <c r="E400" s="332"/>
      <c r="F400" s="332">
        <f t="shared" ref="F400:G400" si="58">F401+F402+F403+F404</f>
        <v>12989</v>
      </c>
      <c r="G400" s="332">
        <f t="shared" si="58"/>
        <v>29509</v>
      </c>
    </row>
    <row r="401" spans="2:7" ht="15.75" thickBot="1" x14ac:dyDescent="0.3">
      <c r="B401" s="311"/>
      <c r="C401" s="333" t="s">
        <v>106</v>
      </c>
      <c r="D401" s="334"/>
      <c r="E401" s="332"/>
      <c r="F401" s="332">
        <v>12989</v>
      </c>
      <c r="G401" s="332">
        <v>29509</v>
      </c>
    </row>
    <row r="402" spans="2:7" ht="15.75" thickBot="1" x14ac:dyDescent="0.3">
      <c r="B402" s="311"/>
      <c r="C402" s="333" t="s">
        <v>160</v>
      </c>
      <c r="D402" s="334"/>
      <c r="E402" s="332"/>
      <c r="F402" s="332"/>
      <c r="G402" s="332"/>
    </row>
    <row r="403" spans="2:7" ht="15.75" thickBot="1" x14ac:dyDescent="0.3">
      <c r="B403" s="311"/>
      <c r="C403" s="333" t="s">
        <v>161</v>
      </c>
      <c r="D403" s="334"/>
      <c r="E403" s="332"/>
      <c r="F403" s="332"/>
      <c r="G403" s="332"/>
    </row>
    <row r="404" spans="2:7" ht="15.75" thickBot="1" x14ac:dyDescent="0.3">
      <c r="B404" s="311"/>
      <c r="C404" s="333" t="s">
        <v>162</v>
      </c>
      <c r="D404" s="334"/>
      <c r="E404" s="332"/>
      <c r="F404" s="332"/>
      <c r="G404" s="332"/>
    </row>
    <row r="405" spans="2:7" ht="15.75" thickBot="1" x14ac:dyDescent="0.3">
      <c r="B405" s="311"/>
      <c r="C405" s="353" t="s">
        <v>401</v>
      </c>
      <c r="D405" s="334"/>
      <c r="E405" s="334"/>
      <c r="F405" s="334">
        <f t="shared" ref="F405:G405" si="59">F395+F400</f>
        <v>12989</v>
      </c>
      <c r="G405" s="334">
        <f t="shared" si="59"/>
        <v>29509</v>
      </c>
    </row>
    <row r="406" spans="2:7" ht="17.25" customHeight="1" thickBot="1" x14ac:dyDescent="0.3">
      <c r="B406" s="311"/>
      <c r="C406" s="340" t="s">
        <v>115</v>
      </c>
      <c r="D406" s="342">
        <v>0</v>
      </c>
      <c r="E406" s="342">
        <f>IF(E405-E387=0,0,"Error")</f>
        <v>0</v>
      </c>
      <c r="F406" s="342">
        <f t="shared" ref="F406:G406" si="60">IF(F405-F387=0,0,"Error")</f>
        <v>0</v>
      </c>
      <c r="G406" s="342">
        <f t="shared" si="60"/>
        <v>0</v>
      </c>
    </row>
    <row r="407" spans="2:7" ht="28.5" customHeight="1" thickBot="1" x14ac:dyDescent="0.3">
      <c r="B407" s="311"/>
      <c r="C407" s="354" t="s">
        <v>374</v>
      </c>
      <c r="D407" s="751" t="s">
        <v>486</v>
      </c>
      <c r="E407" s="752"/>
      <c r="F407" s="718"/>
      <c r="G407" s="719"/>
    </row>
    <row r="408" spans="2:7" ht="40.5" customHeight="1" thickBot="1" x14ac:dyDescent="0.3">
      <c r="B408" s="311"/>
      <c r="C408" s="323" t="s">
        <v>227</v>
      </c>
      <c r="D408" s="759" t="s">
        <v>487</v>
      </c>
      <c r="E408" s="760"/>
      <c r="F408" s="355" t="s">
        <v>202</v>
      </c>
      <c r="G408" s="356" t="s">
        <v>488</v>
      </c>
    </row>
    <row r="409" spans="2:7" ht="60" customHeight="1" thickBot="1" x14ac:dyDescent="0.3">
      <c r="B409" s="311"/>
      <c r="C409" s="325" t="s">
        <v>93</v>
      </c>
      <c r="D409" s="731" t="s">
        <v>489</v>
      </c>
      <c r="E409" s="732"/>
      <c r="F409" s="723"/>
      <c r="G409" s="724"/>
    </row>
    <row r="410" spans="2:7" ht="15.75" thickBot="1" x14ac:dyDescent="0.3">
      <c r="B410" s="311"/>
      <c r="C410" s="325" t="s">
        <v>95</v>
      </c>
      <c r="D410" s="725" t="s">
        <v>490</v>
      </c>
      <c r="E410" s="726"/>
      <c r="F410" s="726"/>
      <c r="G410" s="727"/>
    </row>
    <row r="411" spans="2:7" ht="12.75" customHeight="1" x14ac:dyDescent="0.25">
      <c r="B411" s="311"/>
      <c r="C411" s="715"/>
      <c r="D411" s="326">
        <v>2019</v>
      </c>
      <c r="E411" s="326">
        <v>2020</v>
      </c>
      <c r="F411" s="326">
        <v>2021</v>
      </c>
      <c r="G411" s="326">
        <v>2022</v>
      </c>
    </row>
    <row r="412" spans="2:7" ht="12.75" customHeight="1" thickBot="1" x14ac:dyDescent="0.3">
      <c r="B412" s="311"/>
      <c r="C412" s="716"/>
      <c r="D412" s="327" t="s">
        <v>1</v>
      </c>
      <c r="E412" s="327" t="s">
        <v>71</v>
      </c>
      <c r="F412" s="327" t="s">
        <v>71</v>
      </c>
      <c r="G412" s="327" t="s">
        <v>71</v>
      </c>
    </row>
    <row r="413" spans="2:7" ht="15.75" thickBot="1" x14ac:dyDescent="0.3">
      <c r="B413" s="311"/>
      <c r="C413" s="325" t="s">
        <v>97</v>
      </c>
      <c r="D413" s="328">
        <v>1</v>
      </c>
      <c r="E413" s="328"/>
      <c r="F413" s="328"/>
      <c r="G413" s="328"/>
    </row>
    <row r="414" spans="2:7" ht="15.75" thickBot="1" x14ac:dyDescent="0.3">
      <c r="B414" s="311"/>
      <c r="C414" s="325" t="s">
        <v>98</v>
      </c>
      <c r="D414" s="328">
        <v>1065</v>
      </c>
      <c r="E414" s="328">
        <f>E432</f>
        <v>5549</v>
      </c>
      <c r="F414" s="328">
        <v>0</v>
      </c>
      <c r="G414" s="328">
        <v>0</v>
      </c>
    </row>
    <row r="415" spans="2:7" ht="15.75" thickBot="1" x14ac:dyDescent="0.3">
      <c r="B415" s="311"/>
      <c r="C415" s="325" t="s">
        <v>99</v>
      </c>
      <c r="D415" s="328">
        <f>D414/D413</f>
        <v>1065</v>
      </c>
      <c r="E415" s="328">
        <v>0</v>
      </c>
      <c r="F415" s="328">
        <v>0</v>
      </c>
      <c r="G415" s="328">
        <v>0</v>
      </c>
    </row>
    <row r="416" spans="2:7" ht="15.75" thickBot="1" x14ac:dyDescent="0.3">
      <c r="B416" s="311"/>
      <c r="C416" s="325" t="s">
        <v>100</v>
      </c>
      <c r="D416" s="605" t="s">
        <v>101</v>
      </c>
      <c r="E416" s="330">
        <v>0</v>
      </c>
      <c r="F416" s="330">
        <v>0</v>
      </c>
      <c r="G416" s="330">
        <v>0</v>
      </c>
    </row>
    <row r="417" spans="2:7" ht="15.75" thickBot="1" x14ac:dyDescent="0.3">
      <c r="B417" s="311"/>
      <c r="C417" s="325" t="s">
        <v>102</v>
      </c>
      <c r="D417" s="605" t="s">
        <v>101</v>
      </c>
      <c r="E417" s="330">
        <v>0</v>
      </c>
      <c r="F417" s="330">
        <v>0</v>
      </c>
      <c r="G417" s="330">
        <v>0</v>
      </c>
    </row>
    <row r="418" spans="2:7" ht="15.75" thickBot="1" x14ac:dyDescent="0.3">
      <c r="B418" s="311"/>
      <c r="C418" s="325" t="s">
        <v>103</v>
      </c>
      <c r="D418" s="605" t="s">
        <v>101</v>
      </c>
      <c r="E418" s="330">
        <v>0</v>
      </c>
      <c r="F418" s="330">
        <v>0</v>
      </c>
      <c r="G418" s="330">
        <v>0</v>
      </c>
    </row>
    <row r="419" spans="2:7" ht="15.75" thickBot="1" x14ac:dyDescent="0.3">
      <c r="B419" s="311"/>
      <c r="C419" s="712" t="s">
        <v>735</v>
      </c>
      <c r="D419" s="713"/>
      <c r="E419" s="713"/>
      <c r="F419" s="713"/>
      <c r="G419" s="714"/>
    </row>
    <row r="420" spans="2:7" ht="12.75" customHeight="1" x14ac:dyDescent="0.25">
      <c r="B420" s="311"/>
      <c r="C420" s="715"/>
      <c r="D420" s="326">
        <v>2019</v>
      </c>
      <c r="E420" s="326">
        <v>2020</v>
      </c>
      <c r="F420" s="326">
        <v>2021</v>
      </c>
      <c r="G420" s="326">
        <v>2022</v>
      </c>
    </row>
    <row r="421" spans="2:7" ht="12.75" customHeight="1" thickBot="1" x14ac:dyDescent="0.3">
      <c r="B421" s="311"/>
      <c r="C421" s="716"/>
      <c r="D421" s="327" t="s">
        <v>1</v>
      </c>
      <c r="E421" s="327" t="s">
        <v>71</v>
      </c>
      <c r="F421" s="327" t="s">
        <v>71</v>
      </c>
      <c r="G421" s="327" t="s">
        <v>71</v>
      </c>
    </row>
    <row r="422" spans="2:7" ht="15.75" thickBot="1" x14ac:dyDescent="0.3">
      <c r="B422" s="311"/>
      <c r="C422" s="331" t="s">
        <v>159</v>
      </c>
      <c r="D422" s="332">
        <f>D423+D424+D425+D426</f>
        <v>0</v>
      </c>
      <c r="E422" s="332">
        <f>E423+E424+E425+E426</f>
        <v>0</v>
      </c>
      <c r="F422" s="332">
        <f t="shared" ref="F422:G422" si="61">F423+F424+F425+F426</f>
        <v>0</v>
      </c>
      <c r="G422" s="332">
        <f t="shared" si="61"/>
        <v>0</v>
      </c>
    </row>
    <row r="423" spans="2:7" ht="15.75" thickBot="1" x14ac:dyDescent="0.3">
      <c r="B423" s="311"/>
      <c r="C423" s="333" t="s">
        <v>106</v>
      </c>
      <c r="D423" s="332"/>
      <c r="E423" s="332"/>
      <c r="F423" s="332"/>
      <c r="G423" s="332"/>
    </row>
    <row r="424" spans="2:7" ht="15.75" thickBot="1" x14ac:dyDescent="0.3">
      <c r="B424" s="311"/>
      <c r="C424" s="333" t="s">
        <v>160</v>
      </c>
      <c r="D424" s="332"/>
      <c r="E424" s="332"/>
      <c r="F424" s="332"/>
      <c r="G424" s="332"/>
    </row>
    <row r="425" spans="2:7" ht="15.75" thickBot="1" x14ac:dyDescent="0.3">
      <c r="B425" s="311"/>
      <c r="C425" s="333" t="s">
        <v>161</v>
      </c>
      <c r="D425" s="332"/>
      <c r="E425" s="332"/>
      <c r="F425" s="332"/>
      <c r="G425" s="332"/>
    </row>
    <row r="426" spans="2:7" ht="15.75" thickBot="1" x14ac:dyDescent="0.3">
      <c r="B426" s="311"/>
      <c r="C426" s="333" t="s">
        <v>162</v>
      </c>
      <c r="D426" s="332"/>
      <c r="E426" s="332"/>
      <c r="F426" s="332"/>
      <c r="G426" s="332"/>
    </row>
    <row r="427" spans="2:7" ht="15.75" thickBot="1" x14ac:dyDescent="0.3">
      <c r="B427" s="311"/>
      <c r="C427" s="331" t="s">
        <v>163</v>
      </c>
      <c r="D427" s="334">
        <f>D428+D429+D430+D431</f>
        <v>1065</v>
      </c>
      <c r="E427" s="334">
        <f>E428+E429+E430+E431</f>
        <v>5549</v>
      </c>
      <c r="F427" s="334">
        <f t="shared" ref="F427:G427" si="62">F428+F429+F430+F431</f>
        <v>0</v>
      </c>
      <c r="G427" s="334">
        <f t="shared" si="62"/>
        <v>0</v>
      </c>
    </row>
    <row r="428" spans="2:7" ht="15.75" thickBot="1" x14ac:dyDescent="0.3">
      <c r="B428" s="311"/>
      <c r="C428" s="333" t="s">
        <v>106</v>
      </c>
      <c r="D428" s="334"/>
      <c r="E428" s="332"/>
      <c r="F428" s="332"/>
      <c r="G428" s="332"/>
    </row>
    <row r="429" spans="2:7" ht="15.75" thickBot="1" x14ac:dyDescent="0.3">
      <c r="B429" s="311"/>
      <c r="C429" s="333" t="s">
        <v>160</v>
      </c>
      <c r="D429" s="334"/>
      <c r="E429" s="332">
        <v>5045</v>
      </c>
      <c r="F429" s="332"/>
      <c r="G429" s="332"/>
    </row>
    <row r="430" spans="2:7" ht="15.75" thickBot="1" x14ac:dyDescent="0.3">
      <c r="B430" s="311"/>
      <c r="C430" s="333" t="s">
        <v>161</v>
      </c>
      <c r="D430" s="334"/>
      <c r="E430" s="332">
        <v>0</v>
      </c>
      <c r="F430" s="332"/>
      <c r="G430" s="332"/>
    </row>
    <row r="431" spans="2:7" ht="15.75" thickBot="1" x14ac:dyDescent="0.3">
      <c r="B431" s="311"/>
      <c r="C431" s="333" t="s">
        <v>162</v>
      </c>
      <c r="D431" s="334">
        <v>1065</v>
      </c>
      <c r="E431" s="332">
        <v>504</v>
      </c>
      <c r="F431" s="332"/>
      <c r="G431" s="332"/>
    </row>
    <row r="432" spans="2:7" ht="15.75" thickBot="1" x14ac:dyDescent="0.3">
      <c r="B432" s="311"/>
      <c r="C432" s="357" t="s">
        <v>405</v>
      </c>
      <c r="D432" s="334">
        <f>D422+D427</f>
        <v>1065</v>
      </c>
      <c r="E432" s="334">
        <f t="shared" ref="E432:G432" si="63">E422+E427</f>
        <v>5549</v>
      </c>
      <c r="F432" s="334">
        <f t="shared" si="63"/>
        <v>0</v>
      </c>
      <c r="G432" s="334">
        <f t="shared" si="63"/>
        <v>0</v>
      </c>
    </row>
    <row r="433" spans="2:7" ht="17.25" customHeight="1" thickBot="1" x14ac:dyDescent="0.3">
      <c r="B433" s="311"/>
      <c r="C433" s="358" t="s">
        <v>115</v>
      </c>
      <c r="D433" s="342">
        <f>IF(D432-D414=0,0,"Error")</f>
        <v>0</v>
      </c>
      <c r="E433" s="342">
        <v>0</v>
      </c>
      <c r="F433" s="342">
        <v>0</v>
      </c>
      <c r="G433" s="342">
        <v>0</v>
      </c>
    </row>
    <row r="434" spans="2:7" ht="42" customHeight="1" thickBot="1" x14ac:dyDescent="0.3">
      <c r="B434" s="359"/>
      <c r="C434" s="354" t="s">
        <v>230</v>
      </c>
      <c r="D434" s="720" t="s">
        <v>492</v>
      </c>
      <c r="E434" s="721"/>
      <c r="F434" s="360" t="s">
        <v>202</v>
      </c>
      <c r="G434" s="361" t="s">
        <v>493</v>
      </c>
    </row>
    <row r="435" spans="2:7" ht="48" customHeight="1" thickBot="1" x14ac:dyDescent="0.3">
      <c r="B435" s="311"/>
      <c r="C435" s="325" t="s">
        <v>93</v>
      </c>
      <c r="D435" s="722" t="s">
        <v>494</v>
      </c>
      <c r="E435" s="723"/>
      <c r="F435" s="723"/>
      <c r="G435" s="733"/>
    </row>
    <row r="436" spans="2:7" ht="15.75" thickBot="1" x14ac:dyDescent="0.3">
      <c r="B436" s="311"/>
      <c r="C436" s="325" t="s">
        <v>95</v>
      </c>
      <c r="D436" s="725" t="s">
        <v>495</v>
      </c>
      <c r="E436" s="726"/>
      <c r="F436" s="726"/>
      <c r="G436" s="727"/>
    </row>
    <row r="437" spans="2:7" ht="12.75" customHeight="1" x14ac:dyDescent="0.25">
      <c r="B437" s="311"/>
      <c r="C437" s="715"/>
      <c r="D437" s="326">
        <v>2019</v>
      </c>
      <c r="E437" s="326">
        <v>2020</v>
      </c>
      <c r="F437" s="326">
        <v>2021</v>
      </c>
      <c r="G437" s="326">
        <v>2022</v>
      </c>
    </row>
    <row r="438" spans="2:7" ht="12.75" customHeight="1" thickBot="1" x14ac:dyDescent="0.3">
      <c r="B438" s="311"/>
      <c r="C438" s="716"/>
      <c r="D438" s="327" t="s">
        <v>1</v>
      </c>
      <c r="E438" s="327" t="s">
        <v>71</v>
      </c>
      <c r="F438" s="327" t="s">
        <v>71</v>
      </c>
      <c r="G438" s="327" t="s">
        <v>71</v>
      </c>
    </row>
    <row r="439" spans="2:7" ht="15.75" thickBot="1" x14ac:dyDescent="0.3">
      <c r="B439" s="311"/>
      <c r="C439" s="325" t="s">
        <v>97</v>
      </c>
      <c r="D439" s="605">
        <v>5</v>
      </c>
      <c r="E439" s="605">
        <v>4</v>
      </c>
      <c r="F439" s="325"/>
      <c r="G439" s="325"/>
    </row>
    <row r="440" spans="2:7" ht="15.75" thickBot="1" x14ac:dyDescent="0.3">
      <c r="B440" s="311"/>
      <c r="C440" s="325" t="s">
        <v>98</v>
      </c>
      <c r="D440" s="328">
        <f>D458</f>
        <v>5380</v>
      </c>
      <c r="E440" s="328">
        <f t="shared" ref="E440:G440" si="64">E458</f>
        <v>4450</v>
      </c>
      <c r="F440" s="328">
        <f t="shared" si="64"/>
        <v>0</v>
      </c>
      <c r="G440" s="328">
        <f t="shared" si="64"/>
        <v>0</v>
      </c>
    </row>
    <row r="441" spans="2:7" ht="15.75" thickBot="1" x14ac:dyDescent="0.3">
      <c r="B441" s="311"/>
      <c r="C441" s="325" t="s">
        <v>99</v>
      </c>
      <c r="D441" s="328">
        <f>D440/D439</f>
        <v>1076</v>
      </c>
      <c r="E441" s="328">
        <f t="shared" ref="E441:G441" si="65">E440/E439</f>
        <v>1112.5</v>
      </c>
      <c r="F441" s="328" t="e">
        <f t="shared" si="65"/>
        <v>#DIV/0!</v>
      </c>
      <c r="G441" s="328" t="e">
        <f t="shared" si="65"/>
        <v>#DIV/0!</v>
      </c>
    </row>
    <row r="442" spans="2:7" ht="15.75" thickBot="1" x14ac:dyDescent="0.3">
      <c r="B442" s="311"/>
      <c r="C442" s="325" t="s">
        <v>100</v>
      </c>
      <c r="D442" s="605" t="s">
        <v>101</v>
      </c>
      <c r="E442" s="330">
        <f>E439/D439-1</f>
        <v>-0.19999999999999996</v>
      </c>
      <c r="F442" s="330">
        <f t="shared" ref="F442:G444" si="66">F439/E439-1</f>
        <v>-1</v>
      </c>
      <c r="G442" s="330" t="e">
        <f t="shared" si="66"/>
        <v>#DIV/0!</v>
      </c>
    </row>
    <row r="443" spans="2:7" ht="15.75" thickBot="1" x14ac:dyDescent="0.3">
      <c r="B443" s="311"/>
      <c r="C443" s="325" t="s">
        <v>102</v>
      </c>
      <c r="D443" s="605" t="s">
        <v>101</v>
      </c>
      <c r="E443" s="330">
        <f>E440/D440-1</f>
        <v>-0.17286245353159846</v>
      </c>
      <c r="F443" s="330">
        <f t="shared" si="66"/>
        <v>-1</v>
      </c>
      <c r="G443" s="330" t="e">
        <f t="shared" si="66"/>
        <v>#DIV/0!</v>
      </c>
    </row>
    <row r="444" spans="2:7" ht="15.75" thickBot="1" x14ac:dyDescent="0.3">
      <c r="B444" s="311"/>
      <c r="C444" s="325" t="s">
        <v>103</v>
      </c>
      <c r="D444" s="605" t="s">
        <v>101</v>
      </c>
      <c r="E444" s="330">
        <f>E441/D441-1</f>
        <v>3.3921933085501843E-2</v>
      </c>
      <c r="F444" s="330" t="e">
        <f t="shared" si="66"/>
        <v>#DIV/0!</v>
      </c>
      <c r="G444" s="330" t="e">
        <f t="shared" si="66"/>
        <v>#DIV/0!</v>
      </c>
    </row>
    <row r="445" spans="2:7" ht="15.75" thickBot="1" x14ac:dyDescent="0.3">
      <c r="B445" s="311"/>
      <c r="C445" s="712" t="s">
        <v>825</v>
      </c>
      <c r="D445" s="713"/>
      <c r="E445" s="713"/>
      <c r="F445" s="713"/>
      <c r="G445" s="714"/>
    </row>
    <row r="446" spans="2:7" ht="12.75" customHeight="1" x14ac:dyDescent="0.25">
      <c r="B446" s="311"/>
      <c r="C446" s="715"/>
      <c r="D446" s="326">
        <v>2019</v>
      </c>
      <c r="E446" s="326">
        <v>2020</v>
      </c>
      <c r="F446" s="326">
        <v>2021</v>
      </c>
      <c r="G446" s="326">
        <v>2022</v>
      </c>
    </row>
    <row r="447" spans="2:7" ht="12.75" customHeight="1" thickBot="1" x14ac:dyDescent="0.3">
      <c r="B447" s="311"/>
      <c r="C447" s="716"/>
      <c r="D447" s="327" t="s">
        <v>1</v>
      </c>
      <c r="E447" s="327" t="s">
        <v>71</v>
      </c>
      <c r="F447" s="327" t="s">
        <v>71</v>
      </c>
      <c r="G447" s="327" t="s">
        <v>71</v>
      </c>
    </row>
    <row r="448" spans="2:7" ht="15.75" thickBot="1" x14ac:dyDescent="0.3">
      <c r="B448" s="311"/>
      <c r="C448" s="331" t="s">
        <v>159</v>
      </c>
      <c r="D448" s="332">
        <f>D449+D450+D451+D452</f>
        <v>0</v>
      </c>
      <c r="E448" s="332">
        <f t="shared" ref="E448:G448" si="67">E449+E450+E451+E452</f>
        <v>0</v>
      </c>
      <c r="F448" s="332">
        <f t="shared" si="67"/>
        <v>0</v>
      </c>
      <c r="G448" s="332">
        <f t="shared" si="67"/>
        <v>0</v>
      </c>
    </row>
    <row r="449" spans="2:7" ht="15.75" thickBot="1" x14ac:dyDescent="0.3">
      <c r="B449" s="311"/>
      <c r="C449" s="333" t="s">
        <v>106</v>
      </c>
      <c r="D449" s="332"/>
      <c r="E449" s="332"/>
      <c r="F449" s="332"/>
      <c r="G449" s="332"/>
    </row>
    <row r="450" spans="2:7" ht="15.75" thickBot="1" x14ac:dyDescent="0.3">
      <c r="B450" s="311"/>
      <c r="C450" s="333" t="s">
        <v>160</v>
      </c>
      <c r="D450" s="332"/>
      <c r="E450" s="332"/>
      <c r="F450" s="332"/>
      <c r="G450" s="332"/>
    </row>
    <row r="451" spans="2:7" ht="15.75" thickBot="1" x14ac:dyDescent="0.3">
      <c r="B451" s="311"/>
      <c r="C451" s="333" t="s">
        <v>161</v>
      </c>
      <c r="D451" s="332"/>
      <c r="E451" s="332"/>
      <c r="F451" s="332"/>
      <c r="G451" s="332"/>
    </row>
    <row r="452" spans="2:7" ht="15.75" thickBot="1" x14ac:dyDescent="0.3">
      <c r="B452" s="311"/>
      <c r="C452" s="333" t="s">
        <v>162</v>
      </c>
      <c r="D452" s="332"/>
      <c r="E452" s="332"/>
      <c r="F452" s="332"/>
      <c r="G452" s="332"/>
    </row>
    <row r="453" spans="2:7" ht="15.75" thickBot="1" x14ac:dyDescent="0.3">
      <c r="B453" s="311"/>
      <c r="C453" s="331" t="s">
        <v>163</v>
      </c>
      <c r="D453" s="334">
        <f>D454+D455+D456+D457</f>
        <v>5380</v>
      </c>
      <c r="E453" s="334">
        <f t="shared" ref="E453:G453" si="68">E454+E455+E456+E457</f>
        <v>4450</v>
      </c>
      <c r="F453" s="334">
        <f t="shared" si="68"/>
        <v>0</v>
      </c>
      <c r="G453" s="334">
        <f t="shared" si="68"/>
        <v>0</v>
      </c>
    </row>
    <row r="454" spans="2:7" ht="15.75" thickBot="1" x14ac:dyDescent="0.3">
      <c r="B454" s="311"/>
      <c r="C454" s="333" t="s">
        <v>106</v>
      </c>
      <c r="D454" s="334"/>
      <c r="E454" s="332"/>
      <c r="F454" s="332"/>
      <c r="G454" s="332"/>
    </row>
    <row r="455" spans="2:7" ht="15.75" thickBot="1" x14ac:dyDescent="0.3">
      <c r="B455" s="311"/>
      <c r="C455" s="333" t="s">
        <v>160</v>
      </c>
      <c r="D455" s="334"/>
      <c r="E455" s="332">
        <v>4450</v>
      </c>
      <c r="F455" s="332"/>
      <c r="G455" s="332"/>
    </row>
    <row r="456" spans="2:7" ht="15.75" thickBot="1" x14ac:dyDescent="0.3">
      <c r="B456" s="311"/>
      <c r="C456" s="333" t="s">
        <v>161</v>
      </c>
      <c r="D456" s="334"/>
      <c r="E456" s="332"/>
      <c r="F456" s="332"/>
      <c r="G456" s="332"/>
    </row>
    <row r="457" spans="2:7" ht="15.75" thickBot="1" x14ac:dyDescent="0.3">
      <c r="B457" s="311"/>
      <c r="C457" s="333" t="s">
        <v>162</v>
      </c>
      <c r="D457" s="334">
        <v>5380</v>
      </c>
      <c r="E457" s="332">
        <v>0</v>
      </c>
      <c r="F457" s="332"/>
      <c r="G457" s="332"/>
    </row>
    <row r="458" spans="2:7" ht="15.75" thickBot="1" x14ac:dyDescent="0.3">
      <c r="B458" s="311"/>
      <c r="C458" s="357" t="s">
        <v>232</v>
      </c>
      <c r="D458" s="334">
        <f>D448+D453</f>
        <v>5380</v>
      </c>
      <c r="E458" s="334">
        <f t="shared" ref="E458:G458" si="69">E448+E453</f>
        <v>4450</v>
      </c>
      <c r="F458" s="334">
        <f t="shared" si="69"/>
        <v>0</v>
      </c>
      <c r="G458" s="334">
        <f t="shared" si="69"/>
        <v>0</v>
      </c>
    </row>
    <row r="459" spans="2:7" ht="17.25" customHeight="1" thickBot="1" x14ac:dyDescent="0.3">
      <c r="B459" s="311"/>
      <c r="C459" s="358" t="s">
        <v>115</v>
      </c>
      <c r="D459" s="342">
        <f>IF(D458-D440=0,0,"Error")</f>
        <v>0</v>
      </c>
      <c r="E459" s="342">
        <f>IF(E458-E440=0,0,"Error")</f>
        <v>0</v>
      </c>
      <c r="F459" s="342">
        <f t="shared" ref="F459:G459" si="70">IF(F458-F440=0,0,"Error")</f>
        <v>0</v>
      </c>
      <c r="G459" s="342">
        <f t="shared" si="70"/>
        <v>0</v>
      </c>
    </row>
    <row r="460" spans="2:7" ht="29.25" customHeight="1" thickBot="1" x14ac:dyDescent="0.3">
      <c r="B460" s="311"/>
      <c r="C460" s="319" t="s">
        <v>137</v>
      </c>
      <c r="D460" s="734" t="s">
        <v>497</v>
      </c>
      <c r="E460" s="735"/>
      <c r="F460" s="735"/>
      <c r="G460" s="736"/>
    </row>
    <row r="461" spans="2:7" ht="15.75" thickBot="1" x14ac:dyDescent="0.3">
      <c r="B461" s="311"/>
      <c r="C461" s="722" t="s">
        <v>139</v>
      </c>
      <c r="D461" s="723"/>
      <c r="E461" s="723"/>
      <c r="F461" s="723"/>
      <c r="G461" s="733"/>
    </row>
    <row r="462" spans="2:7" ht="23.25" thickBot="1" x14ac:dyDescent="0.3">
      <c r="B462" s="311"/>
      <c r="C462" s="315" t="s">
        <v>498</v>
      </c>
      <c r="D462" s="346">
        <v>1599</v>
      </c>
      <c r="E462" s="362">
        <v>1400</v>
      </c>
      <c r="F462" s="362">
        <v>1300</v>
      </c>
      <c r="G462" s="362">
        <v>1200</v>
      </c>
    </row>
    <row r="463" spans="2:7" ht="34.5" thickBot="1" x14ac:dyDescent="0.3">
      <c r="B463" s="311"/>
      <c r="C463" s="315" t="s">
        <v>499</v>
      </c>
      <c r="D463" s="346">
        <v>383</v>
      </c>
      <c r="E463" s="317">
        <v>350</v>
      </c>
      <c r="F463" s="317">
        <v>320</v>
      </c>
      <c r="G463" s="317">
        <v>300</v>
      </c>
    </row>
    <row r="464" spans="2:7" ht="37.5" customHeight="1" thickBot="1" x14ac:dyDescent="0.3">
      <c r="B464" s="311"/>
      <c r="C464" s="315" t="s">
        <v>500</v>
      </c>
      <c r="D464" s="363">
        <v>60</v>
      </c>
      <c r="E464" s="363">
        <v>55</v>
      </c>
      <c r="F464" s="363">
        <v>40</v>
      </c>
      <c r="G464" s="363">
        <v>38</v>
      </c>
    </row>
    <row r="465" spans="2:7" ht="15.75" thickBot="1" x14ac:dyDescent="0.3">
      <c r="B465" s="311"/>
      <c r="C465" s="321" t="s">
        <v>501</v>
      </c>
      <c r="D465" s="364">
        <v>38</v>
      </c>
      <c r="E465" s="317">
        <v>35</v>
      </c>
      <c r="F465" s="317">
        <v>30</v>
      </c>
      <c r="G465" s="317">
        <v>26</v>
      </c>
    </row>
    <row r="466" spans="2:7" ht="15.75" thickBot="1" x14ac:dyDescent="0.3">
      <c r="B466" s="311"/>
      <c r="C466" s="737" t="s">
        <v>144</v>
      </c>
      <c r="D466" s="738"/>
      <c r="E466" s="738"/>
      <c r="F466" s="738"/>
      <c r="G466" s="739"/>
    </row>
    <row r="467" spans="2:7" ht="15.75" thickBot="1" x14ac:dyDescent="0.3">
      <c r="B467" s="311"/>
      <c r="C467" s="740" t="s">
        <v>89</v>
      </c>
      <c r="D467" s="741"/>
      <c r="E467" s="741"/>
      <c r="F467" s="741"/>
      <c r="G467" s="742"/>
    </row>
    <row r="468" spans="2:7" ht="26.25" customHeight="1" thickBot="1" x14ac:dyDescent="0.3">
      <c r="B468" s="311"/>
      <c r="C468" s="323" t="s">
        <v>90</v>
      </c>
      <c r="D468" s="728" t="s">
        <v>736</v>
      </c>
      <c r="E468" s="729"/>
      <c r="F468" s="730"/>
      <c r="G468" s="324" t="s">
        <v>502</v>
      </c>
    </row>
    <row r="469" spans="2:7" ht="28.5" customHeight="1" thickBot="1" x14ac:dyDescent="0.3">
      <c r="B469" s="311"/>
      <c r="C469" s="325" t="s">
        <v>93</v>
      </c>
      <c r="D469" s="743" t="s">
        <v>503</v>
      </c>
      <c r="E469" s="744"/>
      <c r="F469" s="744"/>
      <c r="G469" s="745"/>
    </row>
    <row r="470" spans="2:7" ht="15.75" thickBot="1" x14ac:dyDescent="0.3">
      <c r="B470" s="311"/>
      <c r="C470" s="325" t="s">
        <v>95</v>
      </c>
      <c r="D470" s="725" t="s">
        <v>504</v>
      </c>
      <c r="E470" s="726"/>
      <c r="F470" s="726"/>
      <c r="G470" s="727"/>
    </row>
    <row r="471" spans="2:7" ht="12.75" customHeight="1" x14ac:dyDescent="0.25">
      <c r="B471" s="311"/>
      <c r="C471" s="715"/>
      <c r="D471" s="326">
        <v>2019</v>
      </c>
      <c r="E471" s="326">
        <v>2020</v>
      </c>
      <c r="F471" s="326">
        <v>2021</v>
      </c>
      <c r="G471" s="326">
        <v>2022</v>
      </c>
    </row>
    <row r="472" spans="2:7" ht="12.75" customHeight="1" thickBot="1" x14ac:dyDescent="0.3">
      <c r="B472" s="311"/>
      <c r="C472" s="716"/>
      <c r="D472" s="327" t="s">
        <v>1</v>
      </c>
      <c r="E472" s="327" t="s">
        <v>71</v>
      </c>
      <c r="F472" s="327" t="s">
        <v>71</v>
      </c>
      <c r="G472" s="327" t="s">
        <v>71</v>
      </c>
    </row>
    <row r="473" spans="2:7" ht="15.75" thickBot="1" x14ac:dyDescent="0.3">
      <c r="B473" s="311"/>
      <c r="C473" s="325" t="s">
        <v>97</v>
      </c>
      <c r="D473" s="345">
        <v>95200</v>
      </c>
      <c r="E473" s="345">
        <v>96000</v>
      </c>
      <c r="F473" s="345">
        <v>96000</v>
      </c>
      <c r="G473" s="345">
        <v>96000</v>
      </c>
    </row>
    <row r="474" spans="2:7" ht="15.75" thickBot="1" x14ac:dyDescent="0.3">
      <c r="B474" s="311"/>
      <c r="C474" s="325" t="s">
        <v>98</v>
      </c>
      <c r="D474" s="328">
        <f>D503</f>
        <v>498000</v>
      </c>
      <c r="E474" s="328">
        <f t="shared" ref="E474:G474" si="71">E503</f>
        <v>491900</v>
      </c>
      <c r="F474" s="328">
        <f t="shared" si="71"/>
        <v>498000</v>
      </c>
      <c r="G474" s="328">
        <f t="shared" si="71"/>
        <v>498000</v>
      </c>
    </row>
    <row r="475" spans="2:7" ht="15.75" thickBot="1" x14ac:dyDescent="0.3">
      <c r="B475" s="311"/>
      <c r="C475" s="325" t="s">
        <v>99</v>
      </c>
      <c r="D475" s="328">
        <f>D474/D473</f>
        <v>5.23109243697479</v>
      </c>
      <c r="E475" s="328">
        <f t="shared" ref="E475:G475" si="72">E474/E473</f>
        <v>5.1239583333333334</v>
      </c>
      <c r="F475" s="328">
        <f t="shared" si="72"/>
        <v>5.1875</v>
      </c>
      <c r="G475" s="328">
        <f t="shared" si="72"/>
        <v>5.1875</v>
      </c>
    </row>
    <row r="476" spans="2:7" ht="15.75" thickBot="1" x14ac:dyDescent="0.3">
      <c r="B476" s="311"/>
      <c r="C476" s="325" t="s">
        <v>100</v>
      </c>
      <c r="D476" s="605" t="s">
        <v>101</v>
      </c>
      <c r="E476" s="330">
        <f>E473/D473-1</f>
        <v>8.4033613445377853E-3</v>
      </c>
      <c r="F476" s="330">
        <f t="shared" ref="F476:G478" si="73">F473/E473-1</f>
        <v>0</v>
      </c>
      <c r="G476" s="330">
        <f t="shared" si="73"/>
        <v>0</v>
      </c>
    </row>
    <row r="477" spans="2:7" ht="15.75" thickBot="1" x14ac:dyDescent="0.3">
      <c r="B477" s="311"/>
      <c r="C477" s="325" t="s">
        <v>102</v>
      </c>
      <c r="D477" s="605" t="s">
        <v>101</v>
      </c>
      <c r="E477" s="330">
        <f>E474/D474-1</f>
        <v>-1.2248995983935695E-2</v>
      </c>
      <c r="F477" s="330">
        <f t="shared" si="73"/>
        <v>1.2400894490750103E-2</v>
      </c>
      <c r="G477" s="330">
        <f t="shared" si="73"/>
        <v>0</v>
      </c>
    </row>
    <row r="478" spans="2:7" ht="15.75" thickBot="1" x14ac:dyDescent="0.3">
      <c r="B478" s="311"/>
      <c r="C478" s="325" t="s">
        <v>103</v>
      </c>
      <c r="D478" s="605" t="s">
        <v>101</v>
      </c>
      <c r="E478" s="330">
        <f>E475/D475-1</f>
        <v>-2.0480254350736304E-2</v>
      </c>
      <c r="F478" s="330">
        <f t="shared" si="73"/>
        <v>1.2400894490750103E-2</v>
      </c>
      <c r="G478" s="330">
        <f t="shared" si="73"/>
        <v>0</v>
      </c>
    </row>
    <row r="479" spans="2:7" ht="15.75" thickBot="1" x14ac:dyDescent="0.3">
      <c r="B479" s="311"/>
      <c r="C479" s="712" t="s">
        <v>457</v>
      </c>
      <c r="D479" s="713"/>
      <c r="E479" s="713"/>
      <c r="F479" s="713"/>
      <c r="G479" s="714"/>
    </row>
    <row r="480" spans="2:7" ht="12.75" customHeight="1" x14ac:dyDescent="0.25">
      <c r="B480" s="311"/>
      <c r="C480" s="715"/>
      <c r="D480" s="326">
        <v>2019</v>
      </c>
      <c r="E480" s="326">
        <v>2020</v>
      </c>
      <c r="F480" s="326">
        <v>2021</v>
      </c>
      <c r="G480" s="326">
        <v>2022</v>
      </c>
    </row>
    <row r="481" spans="2:7" ht="12" customHeight="1" thickBot="1" x14ac:dyDescent="0.3">
      <c r="B481" s="311"/>
      <c r="C481" s="716"/>
      <c r="D481" s="327" t="s">
        <v>1</v>
      </c>
      <c r="E481" s="327" t="s">
        <v>71</v>
      </c>
      <c r="F481" s="327" t="s">
        <v>71</v>
      </c>
      <c r="G481" s="327" t="s">
        <v>71</v>
      </c>
    </row>
    <row r="482" spans="2:7" ht="15.75" thickBot="1" x14ac:dyDescent="0.3">
      <c r="B482" s="311"/>
      <c r="C482" s="331" t="s">
        <v>105</v>
      </c>
      <c r="D482" s="332">
        <v>323700</v>
      </c>
      <c r="E482" s="332">
        <v>323700</v>
      </c>
      <c r="F482" s="332">
        <v>323700</v>
      </c>
      <c r="G482" s="332">
        <v>323700</v>
      </c>
    </row>
    <row r="483" spans="2:7" ht="15.75" thickBot="1" x14ac:dyDescent="0.3">
      <c r="B483" s="311"/>
      <c r="C483" s="333" t="s">
        <v>106</v>
      </c>
      <c r="D483" s="332">
        <v>323700</v>
      </c>
      <c r="E483" s="332">
        <v>323700</v>
      </c>
      <c r="F483" s="332">
        <v>323700</v>
      </c>
      <c r="G483" s="332">
        <v>323700</v>
      </c>
    </row>
    <row r="484" spans="2:7" ht="15.75" thickBot="1" x14ac:dyDescent="0.3">
      <c r="B484" s="311"/>
      <c r="C484" s="333" t="s">
        <v>107</v>
      </c>
      <c r="D484" s="334"/>
      <c r="E484" s="336"/>
      <c r="F484" s="336"/>
      <c r="G484" s="336"/>
    </row>
    <row r="485" spans="2:7" ht="24.75" thickBot="1" x14ac:dyDescent="0.3">
      <c r="B485" s="311"/>
      <c r="C485" s="331" t="s">
        <v>108</v>
      </c>
      <c r="D485" s="332">
        <v>54300</v>
      </c>
      <c r="E485" s="332">
        <v>54300</v>
      </c>
      <c r="F485" s="332">
        <v>54300</v>
      </c>
      <c r="G485" s="332">
        <v>54300</v>
      </c>
    </row>
    <row r="486" spans="2:7" ht="15.75" thickBot="1" x14ac:dyDescent="0.3">
      <c r="B486" s="311"/>
      <c r="C486" s="333" t="s">
        <v>106</v>
      </c>
      <c r="D486" s="332">
        <v>54300</v>
      </c>
      <c r="E486" s="332">
        <v>54300</v>
      </c>
      <c r="F486" s="332">
        <v>54300</v>
      </c>
      <c r="G486" s="332">
        <v>54300</v>
      </c>
    </row>
    <row r="487" spans="2:7" ht="15.75" thickBot="1" x14ac:dyDescent="0.3">
      <c r="B487" s="311"/>
      <c r="C487" s="333" t="s">
        <v>107</v>
      </c>
      <c r="D487" s="334"/>
      <c r="E487" s="332"/>
      <c r="F487" s="332"/>
      <c r="G487" s="332"/>
    </row>
    <row r="488" spans="2:7" ht="15.75" thickBot="1" x14ac:dyDescent="0.3">
      <c r="B488" s="311"/>
      <c r="C488" s="331" t="s">
        <v>109</v>
      </c>
      <c r="D488" s="334">
        <f>D489+D490</f>
        <v>120000</v>
      </c>
      <c r="E488" s="334">
        <f t="shared" ref="E488:G488" si="74">E489+E490</f>
        <v>113900</v>
      </c>
      <c r="F488" s="334">
        <f t="shared" si="74"/>
        <v>120000</v>
      </c>
      <c r="G488" s="334">
        <f t="shared" si="74"/>
        <v>120000</v>
      </c>
    </row>
    <row r="489" spans="2:7" ht="15.75" thickBot="1" x14ac:dyDescent="0.3">
      <c r="B489" s="311"/>
      <c r="C489" s="333" t="s">
        <v>106</v>
      </c>
      <c r="D489" s="334">
        <v>120000</v>
      </c>
      <c r="E489" s="332">
        <v>113900</v>
      </c>
      <c r="F489" s="332">
        <v>120000</v>
      </c>
      <c r="G489" s="332">
        <v>120000</v>
      </c>
    </row>
    <row r="490" spans="2:7" ht="15.75" thickBot="1" x14ac:dyDescent="0.3">
      <c r="B490" s="311"/>
      <c r="C490" s="333" t="s">
        <v>107</v>
      </c>
      <c r="D490" s="334"/>
      <c r="E490" s="332"/>
      <c r="F490" s="332"/>
      <c r="G490" s="332"/>
    </row>
    <row r="491" spans="2:7" ht="15.75" thickBot="1" x14ac:dyDescent="0.3">
      <c r="B491" s="311"/>
      <c r="C491" s="331" t="s">
        <v>110</v>
      </c>
      <c r="D491" s="334"/>
      <c r="E491" s="332"/>
      <c r="F491" s="332"/>
      <c r="G491" s="332"/>
    </row>
    <row r="492" spans="2:7" ht="15.75" thickBot="1" x14ac:dyDescent="0.3">
      <c r="B492" s="311"/>
      <c r="C492" s="333" t="s">
        <v>106</v>
      </c>
      <c r="D492" s="334"/>
      <c r="E492" s="332"/>
      <c r="F492" s="332"/>
      <c r="G492" s="332"/>
    </row>
    <row r="493" spans="2:7" ht="15.75" thickBot="1" x14ac:dyDescent="0.3">
      <c r="B493" s="311"/>
      <c r="C493" s="333" t="s">
        <v>107</v>
      </c>
      <c r="D493" s="334"/>
      <c r="E493" s="332"/>
      <c r="F493" s="332"/>
      <c r="G493" s="332"/>
    </row>
    <row r="494" spans="2:7" ht="15.75" thickBot="1" x14ac:dyDescent="0.3">
      <c r="B494" s="311"/>
      <c r="C494" s="331" t="s">
        <v>111</v>
      </c>
      <c r="D494" s="334"/>
      <c r="E494" s="332"/>
      <c r="F494" s="332"/>
      <c r="G494" s="332"/>
    </row>
    <row r="495" spans="2:7" ht="15.75" thickBot="1" x14ac:dyDescent="0.3">
      <c r="B495" s="311"/>
      <c r="C495" s="333" t="s">
        <v>106</v>
      </c>
      <c r="D495" s="334"/>
      <c r="E495" s="332"/>
      <c r="F495" s="332"/>
      <c r="G495" s="332"/>
    </row>
    <row r="496" spans="2:7" ht="15.75" thickBot="1" x14ac:dyDescent="0.3">
      <c r="B496" s="311"/>
      <c r="C496" s="333" t="s">
        <v>107</v>
      </c>
      <c r="D496" s="334"/>
      <c r="E496" s="332"/>
      <c r="F496" s="332"/>
      <c r="G496" s="332"/>
    </row>
    <row r="497" spans="2:7" ht="15.75" thickBot="1" x14ac:dyDescent="0.3">
      <c r="B497" s="311"/>
      <c r="C497" s="331" t="s">
        <v>112</v>
      </c>
      <c r="D497" s="334"/>
      <c r="E497" s="332"/>
      <c r="F497" s="332"/>
      <c r="G497" s="332"/>
    </row>
    <row r="498" spans="2:7" ht="15.75" thickBot="1" x14ac:dyDescent="0.3">
      <c r="B498" s="311"/>
      <c r="C498" s="333" t="s">
        <v>106</v>
      </c>
      <c r="D498" s="334"/>
      <c r="E498" s="332"/>
      <c r="F498" s="332"/>
      <c r="G498" s="332"/>
    </row>
    <row r="499" spans="2:7" ht="15.75" thickBot="1" x14ac:dyDescent="0.3">
      <c r="B499" s="311"/>
      <c r="C499" s="333" t="s">
        <v>107</v>
      </c>
      <c r="D499" s="334"/>
      <c r="E499" s="332"/>
      <c r="F499" s="332"/>
      <c r="G499" s="332"/>
    </row>
    <row r="500" spans="2:7" ht="24.75" thickBot="1" x14ac:dyDescent="0.3">
      <c r="B500" s="311"/>
      <c r="C500" s="331" t="s">
        <v>113</v>
      </c>
      <c r="D500" s="334">
        <v>0</v>
      </c>
      <c r="E500" s="332">
        <v>0</v>
      </c>
      <c r="F500" s="332">
        <f>E500*1.03*0.99</f>
        <v>0</v>
      </c>
      <c r="G500" s="332">
        <f>F500*1.03*0.99</f>
        <v>0</v>
      </c>
    </row>
    <row r="501" spans="2:7" ht="15.75" thickBot="1" x14ac:dyDescent="0.3">
      <c r="B501" s="311"/>
      <c r="C501" s="333" t="s">
        <v>106</v>
      </c>
      <c r="D501" s="334"/>
      <c r="E501" s="337"/>
      <c r="F501" s="337"/>
      <c r="G501" s="337"/>
    </row>
    <row r="502" spans="2:7" ht="15.75" thickBot="1" x14ac:dyDescent="0.3">
      <c r="B502" s="311"/>
      <c r="C502" s="333" t="s">
        <v>107</v>
      </c>
      <c r="D502" s="334"/>
      <c r="E502" s="338"/>
      <c r="F502" s="337"/>
      <c r="G502" s="337"/>
    </row>
    <row r="503" spans="2:7" ht="15.75" thickBot="1" x14ac:dyDescent="0.3">
      <c r="B503" s="311"/>
      <c r="C503" s="339" t="s">
        <v>114</v>
      </c>
      <c r="D503" s="334">
        <f>D500+D497+D494+D491+D488+D485+D482</f>
        <v>498000</v>
      </c>
      <c r="E503" s="334">
        <f t="shared" ref="E503:G503" si="75">E500+E497+E494+E491+E488+E485+E482</f>
        <v>491900</v>
      </c>
      <c r="F503" s="334">
        <f t="shared" si="75"/>
        <v>498000</v>
      </c>
      <c r="G503" s="334">
        <f t="shared" si="75"/>
        <v>498000</v>
      </c>
    </row>
    <row r="504" spans="2:7" ht="15.75" thickBot="1" x14ac:dyDescent="0.3">
      <c r="B504" s="311"/>
      <c r="C504" s="340" t="s">
        <v>115</v>
      </c>
      <c r="D504" s="341">
        <f>IF(D503-D474=0,0,"Error")</f>
        <v>0</v>
      </c>
      <c r="E504" s="341">
        <f>IF(E503-E474=0,0,"Error")</f>
        <v>0</v>
      </c>
      <c r="F504" s="341">
        <f>IF(F503-F474=0,0,"Error")</f>
        <v>0</v>
      </c>
      <c r="G504" s="342">
        <f>IF(G503-G474=0,0,"Error")</f>
        <v>0</v>
      </c>
    </row>
    <row r="505" spans="2:7" ht="37.5" customHeight="1" thickBot="1" x14ac:dyDescent="0.3">
      <c r="B505" s="311"/>
      <c r="C505" s="343" t="s">
        <v>116</v>
      </c>
      <c r="D505" s="728" t="s">
        <v>737</v>
      </c>
      <c r="E505" s="729"/>
      <c r="F505" s="730"/>
      <c r="G505" s="347" t="s">
        <v>505</v>
      </c>
    </row>
    <row r="506" spans="2:7" ht="39" customHeight="1" thickBot="1" x14ac:dyDescent="0.3">
      <c r="B506" s="311"/>
      <c r="C506" s="325" t="s">
        <v>93</v>
      </c>
      <c r="D506" s="731" t="s">
        <v>506</v>
      </c>
      <c r="E506" s="732"/>
      <c r="F506" s="732"/>
      <c r="G506" s="733"/>
    </row>
    <row r="507" spans="2:7" ht="15.75" thickBot="1" x14ac:dyDescent="0.3">
      <c r="B507" s="311"/>
      <c r="C507" s="325" t="s">
        <v>95</v>
      </c>
      <c r="D507" s="725" t="s">
        <v>507</v>
      </c>
      <c r="E507" s="726"/>
      <c r="F507" s="726"/>
      <c r="G507" s="727"/>
    </row>
    <row r="508" spans="2:7" ht="12.75" customHeight="1" x14ac:dyDescent="0.25">
      <c r="B508" s="311"/>
      <c r="C508" s="715"/>
      <c r="D508" s="326">
        <v>2019</v>
      </c>
      <c r="E508" s="326">
        <v>2020</v>
      </c>
      <c r="F508" s="326">
        <v>2021</v>
      </c>
      <c r="G508" s="326">
        <v>2022</v>
      </c>
    </row>
    <row r="509" spans="2:7" ht="12.75" customHeight="1" thickBot="1" x14ac:dyDescent="0.3">
      <c r="B509" s="311"/>
      <c r="C509" s="716"/>
      <c r="D509" s="327" t="s">
        <v>1</v>
      </c>
      <c r="E509" s="327" t="s">
        <v>71</v>
      </c>
      <c r="F509" s="327" t="s">
        <v>71</v>
      </c>
      <c r="G509" s="327" t="s">
        <v>71</v>
      </c>
    </row>
    <row r="510" spans="2:7" ht="15.75" thickBot="1" x14ac:dyDescent="0.3">
      <c r="B510" s="311"/>
      <c r="C510" s="325" t="s">
        <v>97</v>
      </c>
      <c r="D510" s="605">
        <v>6000</v>
      </c>
      <c r="E510" s="605">
        <v>6000</v>
      </c>
      <c r="F510" s="605">
        <v>6000</v>
      </c>
      <c r="G510" s="605">
        <v>6000</v>
      </c>
    </row>
    <row r="511" spans="2:7" ht="15.75" thickBot="1" x14ac:dyDescent="0.3">
      <c r="B511" s="311"/>
      <c r="C511" s="325" t="s">
        <v>98</v>
      </c>
      <c r="D511" s="328">
        <f>D540</f>
        <v>40900</v>
      </c>
      <c r="E511" s="328">
        <f>E540</f>
        <v>60000</v>
      </c>
      <c r="F511" s="328">
        <f t="shared" ref="F511:G511" si="76">F540</f>
        <v>68429</v>
      </c>
      <c r="G511" s="328">
        <f t="shared" si="76"/>
        <v>68702</v>
      </c>
    </row>
    <row r="512" spans="2:7" ht="15.75" thickBot="1" x14ac:dyDescent="0.3">
      <c r="B512" s="311"/>
      <c r="C512" s="325" t="s">
        <v>99</v>
      </c>
      <c r="D512" s="328">
        <f>D511/D510</f>
        <v>6.8166666666666664</v>
      </c>
      <c r="E512" s="328">
        <f>E511/E510</f>
        <v>10</v>
      </c>
      <c r="F512" s="328">
        <f>F511/F510</f>
        <v>11.404833333333332</v>
      </c>
      <c r="G512" s="328">
        <f>G511/G510</f>
        <v>11.450333333333333</v>
      </c>
    </row>
    <row r="513" spans="2:7" ht="15.75" thickBot="1" x14ac:dyDescent="0.3">
      <c r="B513" s="311"/>
      <c r="C513" s="325" t="s">
        <v>100</v>
      </c>
      <c r="D513" s="605"/>
      <c r="E513" s="330">
        <f>E510/D510-1</f>
        <v>0</v>
      </c>
      <c r="F513" s="330">
        <f>F510/E510-1</f>
        <v>0</v>
      </c>
      <c r="G513" s="330">
        <f>G510/F510-1</f>
        <v>0</v>
      </c>
    </row>
    <row r="514" spans="2:7" ht="15.75" thickBot="1" x14ac:dyDescent="0.3">
      <c r="B514" s="311"/>
      <c r="C514" s="325" t="s">
        <v>102</v>
      </c>
      <c r="D514" s="605"/>
      <c r="E514" s="330">
        <f>E511/D511-1</f>
        <v>0.46699266503667491</v>
      </c>
      <c r="F514" s="330">
        <f t="shared" ref="F514:G515" si="77">F511/E511-1</f>
        <v>0.14048333333333329</v>
      </c>
      <c r="G514" s="330">
        <f t="shared" si="77"/>
        <v>3.9895365999795818E-3</v>
      </c>
    </row>
    <row r="515" spans="2:7" ht="15.75" thickBot="1" x14ac:dyDescent="0.3">
      <c r="B515" s="311"/>
      <c r="C515" s="325" t="s">
        <v>103</v>
      </c>
      <c r="D515" s="605"/>
      <c r="E515" s="330">
        <f>E512/D512-1</f>
        <v>0.46699266503667491</v>
      </c>
      <c r="F515" s="330">
        <f t="shared" si="77"/>
        <v>0.14048333333333329</v>
      </c>
      <c r="G515" s="330">
        <f t="shared" si="77"/>
        <v>3.9895365999795818E-3</v>
      </c>
    </row>
    <row r="516" spans="2:7" ht="24.75" customHeight="1" thickBot="1" x14ac:dyDescent="0.3">
      <c r="B516" s="311"/>
      <c r="C516" s="712" t="s">
        <v>462</v>
      </c>
      <c r="D516" s="713"/>
      <c r="E516" s="713"/>
      <c r="F516" s="713"/>
      <c r="G516" s="714"/>
    </row>
    <row r="517" spans="2:7" ht="12.75" customHeight="1" x14ac:dyDescent="0.25">
      <c r="B517" s="311"/>
      <c r="C517" s="715"/>
      <c r="D517" s="326">
        <v>2019</v>
      </c>
      <c r="E517" s="326">
        <v>2020</v>
      </c>
      <c r="F517" s="326">
        <v>2021</v>
      </c>
      <c r="G517" s="326">
        <v>2022</v>
      </c>
    </row>
    <row r="518" spans="2:7" ht="12.75" customHeight="1" thickBot="1" x14ac:dyDescent="0.3">
      <c r="B518" s="311"/>
      <c r="C518" s="716"/>
      <c r="D518" s="327" t="s">
        <v>1</v>
      </c>
      <c r="E518" s="327" t="s">
        <v>71</v>
      </c>
      <c r="F518" s="327" t="s">
        <v>71</v>
      </c>
      <c r="G518" s="327" t="s">
        <v>71</v>
      </c>
    </row>
    <row r="519" spans="2:7" ht="15.75" thickBot="1" x14ac:dyDescent="0.3">
      <c r="B519" s="311"/>
      <c r="C519" s="331" t="s">
        <v>105</v>
      </c>
      <c r="D519" s="332">
        <v>0</v>
      </c>
      <c r="E519" s="332">
        <v>0</v>
      </c>
      <c r="F519" s="332">
        <v>0</v>
      </c>
      <c r="G519" s="332">
        <v>0</v>
      </c>
    </row>
    <row r="520" spans="2:7" ht="15.75" thickBot="1" x14ac:dyDescent="0.3">
      <c r="B520" s="311"/>
      <c r="C520" s="333" t="s">
        <v>106</v>
      </c>
      <c r="D520" s="332">
        <v>0</v>
      </c>
      <c r="E520" s="332">
        <v>0</v>
      </c>
      <c r="F520" s="332">
        <v>0</v>
      </c>
      <c r="G520" s="332">
        <v>0</v>
      </c>
    </row>
    <row r="521" spans="2:7" ht="15.75" thickBot="1" x14ac:dyDescent="0.3">
      <c r="B521" s="311"/>
      <c r="C521" s="333" t="s">
        <v>107</v>
      </c>
      <c r="D521" s="334"/>
      <c r="E521" s="336"/>
      <c r="F521" s="336"/>
      <c r="G521" s="336"/>
    </row>
    <row r="522" spans="2:7" ht="24.75" customHeight="1" thickBot="1" x14ac:dyDescent="0.3">
      <c r="B522" s="311"/>
      <c r="C522" s="331" t="s">
        <v>108</v>
      </c>
      <c r="D522" s="332">
        <v>0</v>
      </c>
      <c r="E522" s="332">
        <v>0</v>
      </c>
      <c r="F522" s="332">
        <v>0</v>
      </c>
      <c r="G522" s="332">
        <v>0</v>
      </c>
    </row>
    <row r="523" spans="2:7" ht="15.75" thickBot="1" x14ac:dyDescent="0.3">
      <c r="B523" s="311"/>
      <c r="C523" s="333" t="s">
        <v>106</v>
      </c>
      <c r="D523" s="332">
        <v>0</v>
      </c>
      <c r="E523" s="332">
        <v>0</v>
      </c>
      <c r="F523" s="332">
        <v>0</v>
      </c>
      <c r="G523" s="332">
        <v>0</v>
      </c>
    </row>
    <row r="524" spans="2:7" ht="15.75" thickBot="1" x14ac:dyDescent="0.3">
      <c r="B524" s="311"/>
      <c r="C524" s="333" t="s">
        <v>107</v>
      </c>
      <c r="D524" s="334"/>
      <c r="E524" s="332"/>
      <c r="F524" s="332"/>
      <c r="G524" s="332"/>
    </row>
    <row r="525" spans="2:7" ht="15.75" thickBot="1" x14ac:dyDescent="0.3">
      <c r="B525" s="311"/>
      <c r="C525" s="331" t="s">
        <v>109</v>
      </c>
      <c r="D525" s="334">
        <f>D526+D527</f>
        <v>40900</v>
      </c>
      <c r="E525" s="334">
        <f t="shared" ref="E525:G525" si="78">E526+E527</f>
        <v>60000</v>
      </c>
      <c r="F525" s="346">
        <f t="shared" si="78"/>
        <v>68429</v>
      </c>
      <c r="G525" s="346">
        <f t="shared" si="78"/>
        <v>68702</v>
      </c>
    </row>
    <row r="526" spans="2:7" ht="15.75" thickBot="1" x14ac:dyDescent="0.3">
      <c r="B526" s="311"/>
      <c r="C526" s="333" t="s">
        <v>106</v>
      </c>
      <c r="D526" s="334">
        <v>40900</v>
      </c>
      <c r="E526" s="332">
        <v>60000</v>
      </c>
      <c r="F526" s="317">
        <v>68429</v>
      </c>
      <c r="G526" s="317">
        <v>68702</v>
      </c>
    </row>
    <row r="527" spans="2:7" ht="15.75" thickBot="1" x14ac:dyDescent="0.3">
      <c r="B527" s="311"/>
      <c r="C527" s="333" t="s">
        <v>107</v>
      </c>
      <c r="D527" s="334"/>
      <c r="E527" s="332"/>
      <c r="F527" s="332"/>
      <c r="G527" s="332"/>
    </row>
    <row r="528" spans="2:7" ht="15.75" thickBot="1" x14ac:dyDescent="0.3">
      <c r="B528" s="311"/>
      <c r="C528" s="331" t="s">
        <v>110</v>
      </c>
      <c r="D528" s="334"/>
      <c r="E528" s="332"/>
      <c r="F528" s="332"/>
      <c r="G528" s="332"/>
    </row>
    <row r="529" spans="1:7" ht="15.75" thickBot="1" x14ac:dyDescent="0.3">
      <c r="B529" s="311"/>
      <c r="C529" s="333" t="s">
        <v>106</v>
      </c>
      <c r="D529" s="334"/>
      <c r="E529" s="332"/>
      <c r="F529" s="332"/>
      <c r="G529" s="332"/>
    </row>
    <row r="530" spans="1:7" ht="15.75" thickBot="1" x14ac:dyDescent="0.3">
      <c r="B530" s="311"/>
      <c r="C530" s="333" t="s">
        <v>107</v>
      </c>
      <c r="D530" s="334"/>
      <c r="E530" s="332"/>
      <c r="F530" s="332"/>
      <c r="G530" s="332"/>
    </row>
    <row r="531" spans="1:7" ht="15.75" thickBot="1" x14ac:dyDescent="0.3">
      <c r="B531" s="311"/>
      <c r="C531" s="331" t="s">
        <v>111</v>
      </c>
      <c r="D531" s="334"/>
      <c r="E531" s="332"/>
      <c r="F531" s="332"/>
      <c r="G531" s="332"/>
    </row>
    <row r="532" spans="1:7" ht="15.75" thickBot="1" x14ac:dyDescent="0.3">
      <c r="B532" s="311"/>
      <c r="C532" s="333" t="s">
        <v>106</v>
      </c>
      <c r="D532" s="334"/>
      <c r="E532" s="332"/>
      <c r="F532" s="332"/>
      <c r="G532" s="332"/>
    </row>
    <row r="533" spans="1:7" ht="15.75" thickBot="1" x14ac:dyDescent="0.3">
      <c r="B533" s="311"/>
      <c r="C533" s="333" t="s">
        <v>107</v>
      </c>
      <c r="D533" s="334"/>
      <c r="E533" s="332"/>
      <c r="F533" s="332"/>
      <c r="G533" s="332"/>
    </row>
    <row r="534" spans="1:7" ht="15.75" thickBot="1" x14ac:dyDescent="0.3">
      <c r="B534" s="311"/>
      <c r="C534" s="331" t="s">
        <v>112</v>
      </c>
      <c r="D534" s="334"/>
      <c r="E534" s="332"/>
      <c r="F534" s="332"/>
      <c r="G534" s="332"/>
    </row>
    <row r="535" spans="1:7" ht="15.75" thickBot="1" x14ac:dyDescent="0.3">
      <c r="B535" s="311"/>
      <c r="C535" s="333" t="s">
        <v>106</v>
      </c>
      <c r="D535" s="334"/>
      <c r="E535" s="332"/>
      <c r="F535" s="332"/>
      <c r="G535" s="332"/>
    </row>
    <row r="536" spans="1:7" ht="15.75" thickBot="1" x14ac:dyDescent="0.3">
      <c r="B536" s="311"/>
      <c r="C536" s="333" t="s">
        <v>107</v>
      </c>
      <c r="D536" s="334"/>
      <c r="E536" s="332"/>
      <c r="F536" s="332"/>
      <c r="G536" s="332"/>
    </row>
    <row r="537" spans="1:7" ht="24.75" thickBot="1" x14ac:dyDescent="0.3">
      <c r="B537" s="311"/>
      <c r="C537" s="331" t="s">
        <v>113</v>
      </c>
      <c r="D537" s="334"/>
      <c r="E537" s="332"/>
      <c r="F537" s="332"/>
      <c r="G537" s="332"/>
    </row>
    <row r="538" spans="1:7" ht="15.75" thickBot="1" x14ac:dyDescent="0.3">
      <c r="B538" s="311"/>
      <c r="C538" s="333" t="s">
        <v>106</v>
      </c>
      <c r="D538" s="334"/>
      <c r="E538" s="332"/>
      <c r="F538" s="332"/>
      <c r="G538" s="332"/>
    </row>
    <row r="539" spans="1:7" ht="15.75" thickBot="1" x14ac:dyDescent="0.3">
      <c r="B539" s="311"/>
      <c r="C539" s="333" t="s">
        <v>107</v>
      </c>
      <c r="D539" s="334"/>
      <c r="E539" s="332"/>
      <c r="F539" s="332"/>
      <c r="G539" s="332"/>
    </row>
    <row r="540" spans="1:7" ht="15.75" thickBot="1" x14ac:dyDescent="0.3">
      <c r="B540" s="311"/>
      <c r="C540" s="344" t="s">
        <v>122</v>
      </c>
      <c r="D540" s="334">
        <f>D537+D534+D531+D528+D525+D522+D519</f>
        <v>40900</v>
      </c>
      <c r="E540" s="334">
        <f t="shared" ref="E540:G540" si="79">E537+E534+E531+E528+E525+E522+E519</f>
        <v>60000</v>
      </c>
      <c r="F540" s="334">
        <f t="shared" si="79"/>
        <v>68429</v>
      </c>
      <c r="G540" s="334">
        <f t="shared" si="79"/>
        <v>68702</v>
      </c>
    </row>
    <row r="541" spans="1:7" ht="17.25" customHeight="1" thickBot="1" x14ac:dyDescent="0.3">
      <c r="B541" s="311"/>
      <c r="C541" s="340" t="s">
        <v>115</v>
      </c>
      <c r="D541" s="342">
        <f>IF(D540-D511=0,0,"Error")</f>
        <v>0</v>
      </c>
      <c r="E541" s="342">
        <f>IF(E540-E511=0,0,"Error")</f>
        <v>0</v>
      </c>
      <c r="F541" s="342">
        <f>IF(F540-F511=0,0,"Error")</f>
        <v>0</v>
      </c>
      <c r="G541" s="342">
        <f>IF(G540-G511=0,0,"Error")</f>
        <v>0</v>
      </c>
    </row>
    <row r="542" spans="1:7" ht="15.75" thickBot="1" x14ac:dyDescent="0.3">
      <c r="B542" s="311"/>
      <c r="C542" s="740" t="s">
        <v>198</v>
      </c>
      <c r="D542" s="753"/>
      <c r="E542" s="753"/>
      <c r="F542" s="753"/>
      <c r="G542" s="742"/>
    </row>
    <row r="543" spans="1:7" ht="15.75" thickBot="1" x14ac:dyDescent="0.3">
      <c r="B543" s="311"/>
      <c r="C543" s="740" t="s">
        <v>199</v>
      </c>
      <c r="D543" s="753"/>
      <c r="E543" s="753"/>
      <c r="F543" s="753"/>
      <c r="G543" s="742"/>
    </row>
    <row r="544" spans="1:7" ht="36.75" customHeight="1" thickBot="1" x14ac:dyDescent="0.3">
      <c r="A544" s="365"/>
      <c r="B544" s="311"/>
      <c r="C544" s="323" t="s">
        <v>152</v>
      </c>
      <c r="D544" s="754" t="s">
        <v>738</v>
      </c>
      <c r="E544" s="755"/>
      <c r="F544" s="366" t="s">
        <v>202</v>
      </c>
      <c r="G544" s="361"/>
    </row>
    <row r="545" spans="2:7" ht="27" customHeight="1" thickBot="1" x14ac:dyDescent="0.3">
      <c r="B545" s="311"/>
      <c r="C545" s="325" t="s">
        <v>93</v>
      </c>
      <c r="D545" s="731" t="s">
        <v>508</v>
      </c>
      <c r="E545" s="732"/>
      <c r="F545" s="723"/>
      <c r="G545" s="733"/>
    </row>
    <row r="546" spans="2:7" ht="15.75" thickBot="1" x14ac:dyDescent="0.3">
      <c r="B546" s="311"/>
      <c r="C546" s="325" t="s">
        <v>95</v>
      </c>
      <c r="D546" s="756" t="s">
        <v>726</v>
      </c>
      <c r="E546" s="757"/>
      <c r="F546" s="757"/>
      <c r="G546" s="758"/>
    </row>
    <row r="547" spans="2:7" ht="12.75" customHeight="1" x14ac:dyDescent="0.25">
      <c r="B547" s="311"/>
      <c r="C547" s="715"/>
      <c r="D547" s="326">
        <v>2019</v>
      </c>
      <c r="E547" s="326">
        <v>2020</v>
      </c>
      <c r="F547" s="326">
        <v>2021</v>
      </c>
      <c r="G547" s="326">
        <v>2022</v>
      </c>
    </row>
    <row r="548" spans="2:7" ht="12.75" customHeight="1" thickBot="1" x14ac:dyDescent="0.3">
      <c r="B548" s="311"/>
      <c r="C548" s="716"/>
      <c r="D548" s="327" t="s">
        <v>1</v>
      </c>
      <c r="E548" s="327" t="s">
        <v>71</v>
      </c>
      <c r="F548" s="327" t="s">
        <v>71</v>
      </c>
      <c r="G548" s="327" t="s">
        <v>71</v>
      </c>
    </row>
    <row r="549" spans="2:7" ht="15.75" thickBot="1" x14ac:dyDescent="0.3">
      <c r="B549" s="311"/>
      <c r="C549" s="325" t="s">
        <v>97</v>
      </c>
      <c r="D549" s="328"/>
      <c r="E549" s="328">
        <v>3</v>
      </c>
      <c r="F549" s="328">
        <v>2</v>
      </c>
      <c r="G549" s="328"/>
    </row>
    <row r="550" spans="2:7" ht="15.75" thickBot="1" x14ac:dyDescent="0.3">
      <c r="B550" s="311"/>
      <c r="C550" s="325" t="s">
        <v>98</v>
      </c>
      <c r="D550" s="345">
        <f>D568</f>
        <v>0</v>
      </c>
      <c r="E550" s="345">
        <f>E568</f>
        <v>41800</v>
      </c>
      <c r="F550" s="345">
        <f>F568</f>
        <v>30000</v>
      </c>
      <c r="G550" s="345">
        <f>G568</f>
        <v>0</v>
      </c>
    </row>
    <row r="551" spans="2:7" ht="15.75" thickBot="1" x14ac:dyDescent="0.3">
      <c r="B551" s="311"/>
      <c r="C551" s="325" t="s">
        <v>99</v>
      </c>
      <c r="D551" s="328" t="e">
        <f>D550/D549</f>
        <v>#DIV/0!</v>
      </c>
      <c r="E551" s="328">
        <f>E550/E549</f>
        <v>13933.333333333334</v>
      </c>
      <c r="F551" s="328">
        <f t="shared" ref="F551:G551" si="80">F550/F549</f>
        <v>15000</v>
      </c>
      <c r="G551" s="328" t="e">
        <f t="shared" si="80"/>
        <v>#DIV/0!</v>
      </c>
    </row>
    <row r="552" spans="2:7" ht="15.75" thickBot="1" x14ac:dyDescent="0.3">
      <c r="B552" s="311"/>
      <c r="C552" s="325" t="s">
        <v>100</v>
      </c>
      <c r="D552" s="605" t="s">
        <v>101</v>
      </c>
      <c r="E552" s="330" t="e">
        <f>E549/D549-1</f>
        <v>#DIV/0!</v>
      </c>
      <c r="F552" s="330">
        <f t="shared" ref="F552:G554" si="81">F549/E549-1</f>
        <v>-0.33333333333333337</v>
      </c>
      <c r="G552" s="330">
        <f t="shared" si="81"/>
        <v>-1</v>
      </c>
    </row>
    <row r="553" spans="2:7" ht="15.75" thickBot="1" x14ac:dyDescent="0.3">
      <c r="B553" s="311"/>
      <c r="C553" s="325" t="s">
        <v>102</v>
      </c>
      <c r="D553" s="605" t="s">
        <v>101</v>
      </c>
      <c r="E553" s="330" t="e">
        <f>E550/D550-1</f>
        <v>#DIV/0!</v>
      </c>
      <c r="F553" s="330">
        <f t="shared" si="81"/>
        <v>-0.28229665071770338</v>
      </c>
      <c r="G553" s="330">
        <f t="shared" si="81"/>
        <v>-1</v>
      </c>
    </row>
    <row r="554" spans="2:7" ht="15.75" thickBot="1" x14ac:dyDescent="0.3">
      <c r="B554" s="311"/>
      <c r="C554" s="325" t="s">
        <v>103</v>
      </c>
      <c r="D554" s="605" t="s">
        <v>101</v>
      </c>
      <c r="E554" s="330" t="e">
        <f>E551/D551-1</f>
        <v>#DIV/0!</v>
      </c>
      <c r="F554" s="330">
        <f t="shared" si="81"/>
        <v>7.6555023923444931E-2</v>
      </c>
      <c r="G554" s="330" t="e">
        <f t="shared" si="81"/>
        <v>#DIV/0!</v>
      </c>
    </row>
    <row r="555" spans="2:7" ht="15.75" thickBot="1" x14ac:dyDescent="0.3">
      <c r="B555" s="311"/>
      <c r="C555" s="712" t="s">
        <v>483</v>
      </c>
      <c r="D555" s="713"/>
      <c r="E555" s="713"/>
      <c r="F555" s="713"/>
      <c r="G555" s="714"/>
    </row>
    <row r="556" spans="2:7" ht="12.75" customHeight="1" x14ac:dyDescent="0.25">
      <c r="B556" s="311"/>
      <c r="C556" s="715"/>
      <c r="D556" s="326">
        <v>2019</v>
      </c>
      <c r="E556" s="326">
        <v>2020</v>
      </c>
      <c r="F556" s="326">
        <v>2021</v>
      </c>
      <c r="G556" s="326">
        <v>2022</v>
      </c>
    </row>
    <row r="557" spans="2:7" ht="12.75" customHeight="1" thickBot="1" x14ac:dyDescent="0.3">
      <c r="B557" s="311"/>
      <c r="C557" s="716"/>
      <c r="D557" s="327" t="s">
        <v>1</v>
      </c>
      <c r="E557" s="327" t="s">
        <v>71</v>
      </c>
      <c r="F557" s="327" t="s">
        <v>71</v>
      </c>
      <c r="G557" s="327" t="s">
        <v>71</v>
      </c>
    </row>
    <row r="558" spans="2:7" ht="15.75" thickBot="1" x14ac:dyDescent="0.3">
      <c r="B558" s="311"/>
      <c r="C558" s="331" t="s">
        <v>159</v>
      </c>
      <c r="D558" s="332">
        <f>D559+D560+D561+D562</f>
        <v>0</v>
      </c>
      <c r="E558" s="332">
        <f t="shared" ref="E558:G558" si="82">E559+E560+E561+E562</f>
        <v>0</v>
      </c>
      <c r="F558" s="332">
        <f t="shared" si="82"/>
        <v>0</v>
      </c>
      <c r="G558" s="332">
        <f t="shared" si="82"/>
        <v>0</v>
      </c>
    </row>
    <row r="559" spans="2:7" ht="15.75" thickBot="1" x14ac:dyDescent="0.3">
      <c r="B559" s="311"/>
      <c r="C559" s="333" t="s">
        <v>106</v>
      </c>
      <c r="D559" s="332"/>
      <c r="E559" s="332"/>
      <c r="F559" s="332">
        <v>0</v>
      </c>
      <c r="G559" s="332">
        <v>0</v>
      </c>
    </row>
    <row r="560" spans="2:7" ht="15.75" thickBot="1" x14ac:dyDescent="0.3">
      <c r="B560" s="311"/>
      <c r="C560" s="333" t="s">
        <v>160</v>
      </c>
      <c r="D560" s="332"/>
      <c r="E560" s="332"/>
      <c r="F560" s="332"/>
      <c r="G560" s="332"/>
    </row>
    <row r="561" spans="1:7" ht="15.75" thickBot="1" x14ac:dyDescent="0.3">
      <c r="B561" s="311"/>
      <c r="C561" s="333" t="s">
        <v>161</v>
      </c>
      <c r="D561" s="332"/>
      <c r="E561" s="332"/>
      <c r="F561" s="332"/>
      <c r="G561" s="332"/>
    </row>
    <row r="562" spans="1:7" ht="15.75" thickBot="1" x14ac:dyDescent="0.3">
      <c r="B562" s="311"/>
      <c r="C562" s="333" t="s">
        <v>162</v>
      </c>
      <c r="D562" s="332"/>
      <c r="E562" s="332"/>
      <c r="F562" s="332"/>
      <c r="G562" s="332"/>
    </row>
    <row r="563" spans="1:7" ht="15.75" thickBot="1" x14ac:dyDescent="0.3">
      <c r="B563" s="311"/>
      <c r="C563" s="331" t="s">
        <v>163</v>
      </c>
      <c r="D563" s="346"/>
      <c r="E563" s="346">
        <f t="shared" ref="E563:F563" si="83">E564+E565+E566+E567</f>
        <v>41800</v>
      </c>
      <c r="F563" s="346">
        <f t="shared" si="83"/>
        <v>30000</v>
      </c>
      <c r="G563" s="346"/>
    </row>
    <row r="564" spans="1:7" ht="15.75" thickBot="1" x14ac:dyDescent="0.3">
      <c r="B564" s="311"/>
      <c r="C564" s="333" t="s">
        <v>106</v>
      </c>
      <c r="D564" s="334"/>
      <c r="E564" s="332">
        <v>41800</v>
      </c>
      <c r="F564" s="332">
        <v>30000</v>
      </c>
      <c r="G564" s="332"/>
    </row>
    <row r="565" spans="1:7" ht="15.75" thickBot="1" x14ac:dyDescent="0.3">
      <c r="B565" s="311"/>
      <c r="C565" s="333" t="s">
        <v>160</v>
      </c>
      <c r="D565" s="334"/>
      <c r="E565" s="332"/>
      <c r="F565" s="332"/>
      <c r="G565" s="332"/>
    </row>
    <row r="566" spans="1:7" ht="15.75" thickBot="1" x14ac:dyDescent="0.3">
      <c r="B566" s="311"/>
      <c r="C566" s="333" t="s">
        <v>161</v>
      </c>
      <c r="D566" s="334"/>
      <c r="E566" s="332"/>
      <c r="F566" s="332"/>
      <c r="G566" s="332"/>
    </row>
    <row r="567" spans="1:7" ht="15.75" thickBot="1" x14ac:dyDescent="0.3">
      <c r="B567" s="311"/>
      <c r="C567" s="333" t="s">
        <v>162</v>
      </c>
      <c r="D567" s="334"/>
      <c r="E567" s="332"/>
      <c r="F567" s="332"/>
      <c r="G567" s="332"/>
    </row>
    <row r="568" spans="1:7" ht="15.75" thickBot="1" x14ac:dyDescent="0.3">
      <c r="B568" s="311"/>
      <c r="C568" s="357" t="s">
        <v>114</v>
      </c>
      <c r="D568" s="334">
        <f>D558+D563</f>
        <v>0</v>
      </c>
      <c r="E568" s="334">
        <f t="shared" ref="E568:G568" si="84">E558+E563</f>
        <v>41800</v>
      </c>
      <c r="F568" s="334">
        <f t="shared" si="84"/>
        <v>30000</v>
      </c>
      <c r="G568" s="334">
        <f t="shared" si="84"/>
        <v>0</v>
      </c>
    </row>
    <row r="569" spans="1:7" ht="36.75" customHeight="1" thickBot="1" x14ac:dyDescent="0.3">
      <c r="A569" s="365"/>
      <c r="B569" s="311"/>
      <c r="C569" s="323" t="s">
        <v>116</v>
      </c>
      <c r="D569" s="754" t="s">
        <v>739</v>
      </c>
      <c r="E569" s="755"/>
      <c r="F569" s="366" t="s">
        <v>202</v>
      </c>
      <c r="G569" s="361"/>
    </row>
    <row r="570" spans="1:7" ht="27" customHeight="1" thickBot="1" x14ac:dyDescent="0.3">
      <c r="B570" s="311"/>
      <c r="C570" s="325" t="s">
        <v>93</v>
      </c>
      <c r="D570" s="731" t="s">
        <v>740</v>
      </c>
      <c r="E570" s="732"/>
      <c r="F570" s="723"/>
      <c r="G570" s="733"/>
    </row>
    <row r="571" spans="1:7" ht="15.75" thickBot="1" x14ac:dyDescent="0.3">
      <c r="B571" s="311"/>
      <c r="C571" s="325" t="s">
        <v>95</v>
      </c>
      <c r="D571" s="756" t="s">
        <v>726</v>
      </c>
      <c r="E571" s="757"/>
      <c r="F571" s="757"/>
      <c r="G571" s="758"/>
    </row>
    <row r="572" spans="1:7" ht="12.75" customHeight="1" x14ac:dyDescent="0.25">
      <c r="B572" s="311"/>
      <c r="C572" s="715"/>
      <c r="D572" s="326">
        <v>2019</v>
      </c>
      <c r="E572" s="326">
        <v>2020</v>
      </c>
      <c r="F572" s="326">
        <v>2021</v>
      </c>
      <c r="G572" s="326">
        <v>2022</v>
      </c>
    </row>
    <row r="573" spans="1:7" ht="12.75" customHeight="1" thickBot="1" x14ac:dyDescent="0.3">
      <c r="B573" s="311"/>
      <c r="C573" s="716"/>
      <c r="D573" s="327" t="s">
        <v>1</v>
      </c>
      <c r="E573" s="327" t="s">
        <v>71</v>
      </c>
      <c r="F573" s="327" t="s">
        <v>71</v>
      </c>
      <c r="G573" s="327" t="s">
        <v>71</v>
      </c>
    </row>
    <row r="574" spans="1:7" ht="15.75" thickBot="1" x14ac:dyDescent="0.3">
      <c r="B574" s="311"/>
      <c r="C574" s="325" t="s">
        <v>97</v>
      </c>
      <c r="D574" s="328"/>
      <c r="E574" s="328"/>
      <c r="F574" s="328">
        <v>5</v>
      </c>
      <c r="G574" s="328">
        <v>3</v>
      </c>
    </row>
    <row r="575" spans="1:7" ht="15.75" thickBot="1" x14ac:dyDescent="0.3">
      <c r="B575" s="311"/>
      <c r="C575" s="325" t="s">
        <v>98</v>
      </c>
      <c r="D575" s="345"/>
      <c r="E575" s="345"/>
      <c r="F575" s="345">
        <f>F593</f>
        <v>55000</v>
      </c>
      <c r="G575" s="345">
        <f>G593</f>
        <v>40000</v>
      </c>
    </row>
    <row r="576" spans="1:7" ht="15.75" thickBot="1" x14ac:dyDescent="0.3">
      <c r="B576" s="311"/>
      <c r="C576" s="325" t="s">
        <v>99</v>
      </c>
      <c r="D576" s="328"/>
      <c r="E576" s="328"/>
      <c r="F576" s="328">
        <f t="shared" ref="F576:G576" si="85">F575/F574</f>
        <v>11000</v>
      </c>
      <c r="G576" s="328">
        <f t="shared" si="85"/>
        <v>13333.333333333334</v>
      </c>
    </row>
    <row r="577" spans="2:7" ht="15.75" thickBot="1" x14ac:dyDescent="0.3">
      <c r="B577" s="311"/>
      <c r="C577" s="325" t="s">
        <v>100</v>
      </c>
      <c r="D577" s="605"/>
      <c r="E577" s="330"/>
      <c r="F577" s="330" t="e">
        <f t="shared" ref="F577:G579" si="86">F574/E574-1</f>
        <v>#DIV/0!</v>
      </c>
      <c r="G577" s="330">
        <f t="shared" si="86"/>
        <v>-0.4</v>
      </c>
    </row>
    <row r="578" spans="2:7" ht="15.75" thickBot="1" x14ac:dyDescent="0.3">
      <c r="B578" s="311"/>
      <c r="C578" s="325" t="s">
        <v>102</v>
      </c>
      <c r="D578" s="605"/>
      <c r="E578" s="330"/>
      <c r="F578" s="330" t="e">
        <f t="shared" si="86"/>
        <v>#DIV/0!</v>
      </c>
      <c r="G578" s="330">
        <f t="shared" si="86"/>
        <v>-0.27272727272727271</v>
      </c>
    </row>
    <row r="579" spans="2:7" ht="15.75" thickBot="1" x14ac:dyDescent="0.3">
      <c r="B579" s="311"/>
      <c r="C579" s="325" t="s">
        <v>103</v>
      </c>
      <c r="D579" s="605"/>
      <c r="E579" s="330"/>
      <c r="F579" s="330" t="e">
        <f t="shared" si="86"/>
        <v>#DIV/0!</v>
      </c>
      <c r="G579" s="330">
        <f t="shared" si="86"/>
        <v>0.21212121212121215</v>
      </c>
    </row>
    <row r="580" spans="2:7" ht="15.75" thickBot="1" x14ac:dyDescent="0.3">
      <c r="B580" s="311"/>
      <c r="C580" s="712" t="s">
        <v>485</v>
      </c>
      <c r="D580" s="713"/>
      <c r="E580" s="713"/>
      <c r="F580" s="713"/>
      <c r="G580" s="714"/>
    </row>
    <row r="581" spans="2:7" ht="12.75" customHeight="1" x14ac:dyDescent="0.25">
      <c r="B581" s="311"/>
      <c r="C581" s="715"/>
      <c r="D581" s="326">
        <v>2019</v>
      </c>
      <c r="E581" s="326">
        <v>2020</v>
      </c>
      <c r="F581" s="326">
        <v>2021</v>
      </c>
      <c r="G581" s="326">
        <v>2022</v>
      </c>
    </row>
    <row r="582" spans="2:7" ht="12.75" customHeight="1" thickBot="1" x14ac:dyDescent="0.3">
      <c r="B582" s="311"/>
      <c r="C582" s="716"/>
      <c r="D582" s="327" t="s">
        <v>1</v>
      </c>
      <c r="E582" s="327" t="s">
        <v>71</v>
      </c>
      <c r="F582" s="327" t="s">
        <v>71</v>
      </c>
      <c r="G582" s="327" t="s">
        <v>71</v>
      </c>
    </row>
    <row r="583" spans="2:7" ht="15.75" thickBot="1" x14ac:dyDescent="0.3">
      <c r="B583" s="311"/>
      <c r="C583" s="331" t="s">
        <v>159</v>
      </c>
      <c r="D583" s="332"/>
      <c r="E583" s="332"/>
      <c r="F583" s="332">
        <f t="shared" ref="F583:G583" si="87">F584+F585+F586+F587</f>
        <v>0</v>
      </c>
      <c r="G583" s="332">
        <f t="shared" si="87"/>
        <v>0</v>
      </c>
    </row>
    <row r="584" spans="2:7" ht="15.75" thickBot="1" x14ac:dyDescent="0.3">
      <c r="B584" s="311"/>
      <c r="C584" s="333" t="s">
        <v>106</v>
      </c>
      <c r="D584" s="332"/>
      <c r="E584" s="332"/>
      <c r="F584" s="332">
        <v>0</v>
      </c>
      <c r="G584" s="332">
        <v>0</v>
      </c>
    </row>
    <row r="585" spans="2:7" ht="15.75" thickBot="1" x14ac:dyDescent="0.3">
      <c r="B585" s="311"/>
      <c r="C585" s="333" t="s">
        <v>160</v>
      </c>
      <c r="D585" s="332"/>
      <c r="E585" s="332"/>
      <c r="F585" s="332"/>
      <c r="G585" s="332"/>
    </row>
    <row r="586" spans="2:7" ht="15.75" thickBot="1" x14ac:dyDescent="0.3">
      <c r="B586" s="311"/>
      <c r="C586" s="333" t="s">
        <v>161</v>
      </c>
      <c r="D586" s="332"/>
      <c r="E586" s="332"/>
      <c r="F586" s="332"/>
      <c r="G586" s="332"/>
    </row>
    <row r="587" spans="2:7" ht="15.75" thickBot="1" x14ac:dyDescent="0.3">
      <c r="B587" s="311"/>
      <c r="C587" s="333" t="s">
        <v>162</v>
      </c>
      <c r="D587" s="332"/>
      <c r="E587" s="332"/>
      <c r="F587" s="332"/>
      <c r="G587" s="332"/>
    </row>
    <row r="588" spans="2:7" ht="15.75" thickBot="1" x14ac:dyDescent="0.3">
      <c r="B588" s="311"/>
      <c r="C588" s="331" t="s">
        <v>163</v>
      </c>
      <c r="D588" s="346"/>
      <c r="E588" s="346"/>
      <c r="F588" s="346">
        <f t="shared" ref="F588:G588" si="88">F589+F590+F591+F592</f>
        <v>55000</v>
      </c>
      <c r="G588" s="346">
        <f t="shared" si="88"/>
        <v>40000</v>
      </c>
    </row>
    <row r="589" spans="2:7" ht="15.75" thickBot="1" x14ac:dyDescent="0.3">
      <c r="B589" s="311"/>
      <c r="C589" s="333" t="s">
        <v>106</v>
      </c>
      <c r="D589" s="334"/>
      <c r="E589" s="332"/>
      <c r="F589" s="332">
        <v>55000</v>
      </c>
      <c r="G589" s="332">
        <v>40000</v>
      </c>
    </row>
    <row r="590" spans="2:7" ht="15.75" thickBot="1" x14ac:dyDescent="0.3">
      <c r="B590" s="311"/>
      <c r="C590" s="333" t="s">
        <v>160</v>
      </c>
      <c r="D590" s="334"/>
      <c r="E590" s="332"/>
      <c r="F590" s="332"/>
      <c r="G590" s="332"/>
    </row>
    <row r="591" spans="2:7" ht="15.75" thickBot="1" x14ac:dyDescent="0.3">
      <c r="B591" s="311"/>
      <c r="C591" s="333" t="s">
        <v>161</v>
      </c>
      <c r="D591" s="334"/>
      <c r="E591" s="332"/>
      <c r="F591" s="332"/>
      <c r="G591" s="332"/>
    </row>
    <row r="592" spans="2:7" ht="15.75" thickBot="1" x14ac:dyDescent="0.3">
      <c r="B592" s="311"/>
      <c r="C592" s="333" t="s">
        <v>162</v>
      </c>
      <c r="D592" s="334"/>
      <c r="E592" s="332"/>
      <c r="F592" s="332"/>
      <c r="G592" s="332"/>
    </row>
    <row r="593" spans="1:7" ht="15.75" thickBot="1" x14ac:dyDescent="0.3">
      <c r="B593" s="311"/>
      <c r="C593" s="357" t="s">
        <v>741</v>
      </c>
      <c r="D593" s="334"/>
      <c r="E593" s="334"/>
      <c r="F593" s="334">
        <f t="shared" ref="F593:G593" si="89">F583+F588</f>
        <v>55000</v>
      </c>
      <c r="G593" s="334">
        <f t="shared" si="89"/>
        <v>40000</v>
      </c>
    </row>
    <row r="594" spans="1:7" ht="36.75" customHeight="1" thickBot="1" x14ac:dyDescent="0.3">
      <c r="A594" s="365"/>
      <c r="B594" s="311"/>
      <c r="C594" s="323" t="s">
        <v>167</v>
      </c>
      <c r="D594" s="754" t="s">
        <v>742</v>
      </c>
      <c r="E594" s="755"/>
      <c r="F594" s="366" t="s">
        <v>202</v>
      </c>
      <c r="G594" s="361"/>
    </row>
    <row r="595" spans="1:7" ht="40.5" customHeight="1" thickBot="1" x14ac:dyDescent="0.3">
      <c r="B595" s="311"/>
      <c r="C595" s="325" t="s">
        <v>93</v>
      </c>
      <c r="D595" s="731" t="s">
        <v>743</v>
      </c>
      <c r="E595" s="732"/>
      <c r="F595" s="723"/>
      <c r="G595" s="733"/>
    </row>
    <row r="596" spans="1:7" ht="15.75" thickBot="1" x14ac:dyDescent="0.3">
      <c r="B596" s="311"/>
      <c r="C596" s="325" t="s">
        <v>95</v>
      </c>
      <c r="D596" s="756" t="s">
        <v>744</v>
      </c>
      <c r="E596" s="757"/>
      <c r="F596" s="757"/>
      <c r="G596" s="758"/>
    </row>
    <row r="597" spans="1:7" ht="12.75" customHeight="1" x14ac:dyDescent="0.25">
      <c r="B597" s="311"/>
      <c r="C597" s="715"/>
      <c r="D597" s="326">
        <v>2019</v>
      </c>
      <c r="E597" s="326">
        <v>2020</v>
      </c>
      <c r="F597" s="326">
        <v>2021</v>
      </c>
      <c r="G597" s="326">
        <v>2022</v>
      </c>
    </row>
    <row r="598" spans="1:7" ht="12.75" customHeight="1" thickBot="1" x14ac:dyDescent="0.3">
      <c r="B598" s="311"/>
      <c r="C598" s="716"/>
      <c r="D598" s="327" t="s">
        <v>1</v>
      </c>
      <c r="E598" s="327" t="s">
        <v>71</v>
      </c>
      <c r="F598" s="327" t="s">
        <v>71</v>
      </c>
      <c r="G598" s="327" t="s">
        <v>71</v>
      </c>
    </row>
    <row r="599" spans="1:7" ht="15.75" thickBot="1" x14ac:dyDescent="0.3">
      <c r="B599" s="311"/>
      <c r="C599" s="325" t="s">
        <v>97</v>
      </c>
      <c r="D599" s="328"/>
      <c r="E599" s="328"/>
      <c r="F599" s="328"/>
      <c r="G599" s="328">
        <v>67</v>
      </c>
    </row>
    <row r="600" spans="1:7" ht="15.75" thickBot="1" x14ac:dyDescent="0.3">
      <c r="B600" s="311"/>
      <c r="C600" s="325" t="s">
        <v>98</v>
      </c>
      <c r="D600" s="345"/>
      <c r="E600" s="345"/>
      <c r="F600" s="345"/>
      <c r="G600" s="345">
        <f>G618</f>
        <v>45000</v>
      </c>
    </row>
    <row r="601" spans="1:7" ht="15.75" thickBot="1" x14ac:dyDescent="0.3">
      <c r="B601" s="311"/>
      <c r="C601" s="325" t="s">
        <v>99</v>
      </c>
      <c r="D601" s="328"/>
      <c r="E601" s="328"/>
      <c r="F601" s="328"/>
      <c r="G601" s="328">
        <f t="shared" ref="G601" si="90">G600/G599</f>
        <v>671.64179104477614</v>
      </c>
    </row>
    <row r="602" spans="1:7" ht="15.75" thickBot="1" x14ac:dyDescent="0.3">
      <c r="B602" s="311"/>
      <c r="C602" s="325" t="s">
        <v>100</v>
      </c>
      <c r="D602" s="605"/>
      <c r="E602" s="330"/>
      <c r="F602" s="330"/>
      <c r="G602" s="330" t="e">
        <f t="shared" ref="G602:G604" si="91">G599/F599-1</f>
        <v>#DIV/0!</v>
      </c>
    </row>
    <row r="603" spans="1:7" ht="15.75" thickBot="1" x14ac:dyDescent="0.3">
      <c r="B603" s="311"/>
      <c r="C603" s="325" t="s">
        <v>102</v>
      </c>
      <c r="D603" s="605"/>
      <c r="E603" s="330"/>
      <c r="F603" s="330"/>
      <c r="G603" s="330" t="e">
        <f t="shared" si="91"/>
        <v>#DIV/0!</v>
      </c>
    </row>
    <row r="604" spans="1:7" ht="15.75" thickBot="1" x14ac:dyDescent="0.3">
      <c r="B604" s="311"/>
      <c r="C604" s="325" t="s">
        <v>103</v>
      </c>
      <c r="D604" s="605"/>
      <c r="E604" s="330"/>
      <c r="F604" s="330"/>
      <c r="G604" s="330" t="e">
        <f t="shared" si="91"/>
        <v>#DIV/0!</v>
      </c>
    </row>
    <row r="605" spans="1:7" ht="15.75" thickBot="1" x14ac:dyDescent="0.3">
      <c r="B605" s="311"/>
      <c r="C605" s="712" t="s">
        <v>491</v>
      </c>
      <c r="D605" s="713"/>
      <c r="E605" s="713"/>
      <c r="F605" s="713"/>
      <c r="G605" s="714"/>
    </row>
    <row r="606" spans="1:7" ht="12.75" customHeight="1" x14ac:dyDescent="0.25">
      <c r="B606" s="311"/>
      <c r="C606" s="715"/>
      <c r="D606" s="326">
        <v>2019</v>
      </c>
      <c r="E606" s="326">
        <v>2020</v>
      </c>
      <c r="F606" s="326">
        <v>2021</v>
      </c>
      <c r="G606" s="326">
        <v>2022</v>
      </c>
    </row>
    <row r="607" spans="1:7" ht="12.75" customHeight="1" thickBot="1" x14ac:dyDescent="0.3">
      <c r="B607" s="311"/>
      <c r="C607" s="716"/>
      <c r="D607" s="327" t="s">
        <v>1</v>
      </c>
      <c r="E607" s="327" t="s">
        <v>71</v>
      </c>
      <c r="F607" s="327" t="s">
        <v>71</v>
      </c>
      <c r="G607" s="327" t="s">
        <v>71</v>
      </c>
    </row>
    <row r="608" spans="1:7" ht="15.75" thickBot="1" x14ac:dyDescent="0.3">
      <c r="B608" s="311"/>
      <c r="C608" s="331" t="s">
        <v>159</v>
      </c>
      <c r="D608" s="332"/>
      <c r="E608" s="332"/>
      <c r="F608" s="332"/>
      <c r="G608" s="332">
        <f t="shared" ref="G608" si="92">G609+G610+G611+G612</f>
        <v>0</v>
      </c>
    </row>
    <row r="609" spans="1:7" ht="15.75" thickBot="1" x14ac:dyDescent="0.3">
      <c r="B609" s="311"/>
      <c r="C609" s="333" t="s">
        <v>106</v>
      </c>
      <c r="D609" s="332"/>
      <c r="E609" s="332"/>
      <c r="F609" s="332"/>
      <c r="G609" s="332">
        <v>0</v>
      </c>
    </row>
    <row r="610" spans="1:7" ht="15.75" thickBot="1" x14ac:dyDescent="0.3">
      <c r="B610" s="311"/>
      <c r="C610" s="333" t="s">
        <v>160</v>
      </c>
      <c r="D610" s="332"/>
      <c r="E610" s="332"/>
      <c r="F610" s="332"/>
      <c r="G610" s="332"/>
    </row>
    <row r="611" spans="1:7" ht="15.75" thickBot="1" x14ac:dyDescent="0.3">
      <c r="B611" s="311"/>
      <c r="C611" s="333" t="s">
        <v>161</v>
      </c>
      <c r="D611" s="332"/>
      <c r="E611" s="332"/>
      <c r="F611" s="332"/>
      <c r="G611" s="332"/>
    </row>
    <row r="612" spans="1:7" ht="15.75" thickBot="1" x14ac:dyDescent="0.3">
      <c r="B612" s="311"/>
      <c r="C612" s="333" t="s">
        <v>162</v>
      </c>
      <c r="D612" s="332"/>
      <c r="E612" s="332"/>
      <c r="F612" s="332"/>
      <c r="G612" s="332"/>
    </row>
    <row r="613" spans="1:7" ht="15.75" thickBot="1" x14ac:dyDescent="0.3">
      <c r="B613" s="311"/>
      <c r="C613" s="331" t="s">
        <v>163</v>
      </c>
      <c r="D613" s="346"/>
      <c r="E613" s="346"/>
      <c r="F613" s="346"/>
      <c r="G613" s="346">
        <f t="shared" ref="G613" si="93">G614+G615+G616+G617</f>
        <v>45000</v>
      </c>
    </row>
    <row r="614" spans="1:7" ht="15.75" thickBot="1" x14ac:dyDescent="0.3">
      <c r="B614" s="311"/>
      <c r="C614" s="333" t="s">
        <v>106</v>
      </c>
      <c r="D614" s="334"/>
      <c r="E614" s="332"/>
      <c r="F614" s="332"/>
      <c r="G614" s="332">
        <v>45000</v>
      </c>
    </row>
    <row r="615" spans="1:7" ht="15.75" thickBot="1" x14ac:dyDescent="0.3">
      <c r="B615" s="311"/>
      <c r="C615" s="333" t="s">
        <v>160</v>
      </c>
      <c r="D615" s="334"/>
      <c r="E615" s="332"/>
      <c r="F615" s="332"/>
      <c r="G615" s="332"/>
    </row>
    <row r="616" spans="1:7" ht="15.75" thickBot="1" x14ac:dyDescent="0.3">
      <c r="B616" s="311"/>
      <c r="C616" s="333" t="s">
        <v>161</v>
      </c>
      <c r="D616" s="334"/>
      <c r="E616" s="332"/>
      <c r="F616" s="332"/>
      <c r="G616" s="332"/>
    </row>
    <row r="617" spans="1:7" ht="15.75" thickBot="1" x14ac:dyDescent="0.3">
      <c r="B617" s="311"/>
      <c r="C617" s="333" t="s">
        <v>162</v>
      </c>
      <c r="D617" s="334"/>
      <c r="E617" s="332"/>
      <c r="F617" s="332"/>
      <c r="G617" s="332"/>
    </row>
    <row r="618" spans="1:7" ht="15.75" thickBot="1" x14ac:dyDescent="0.3">
      <c r="B618" s="311"/>
      <c r="C618" s="357" t="s">
        <v>129</v>
      </c>
      <c r="D618" s="334"/>
      <c r="E618" s="334"/>
      <c r="F618" s="334"/>
      <c r="G618" s="334">
        <f t="shared" ref="G618" si="94">G608+G613</f>
        <v>45000</v>
      </c>
    </row>
    <row r="619" spans="1:7" ht="15.75" thickBot="1" x14ac:dyDescent="0.3">
      <c r="B619" s="311"/>
      <c r="C619" s="354" t="s">
        <v>374</v>
      </c>
      <c r="D619" s="717" t="s">
        <v>509</v>
      </c>
      <c r="E619" s="718"/>
      <c r="F619" s="718"/>
      <c r="G619" s="719"/>
    </row>
    <row r="620" spans="1:7" ht="41.25" customHeight="1" thickBot="1" x14ac:dyDescent="0.3">
      <c r="A620" t="s">
        <v>745</v>
      </c>
      <c r="B620" s="311"/>
      <c r="C620" s="354" t="s">
        <v>130</v>
      </c>
      <c r="D620" s="720" t="s">
        <v>510</v>
      </c>
      <c r="E620" s="721"/>
      <c r="F620" s="368" t="s">
        <v>202</v>
      </c>
      <c r="G620" s="356" t="s">
        <v>511</v>
      </c>
    </row>
    <row r="621" spans="1:7" ht="35.25" customHeight="1" thickBot="1" x14ac:dyDescent="0.3">
      <c r="B621" s="311"/>
      <c r="C621" s="325" t="s">
        <v>93</v>
      </c>
      <c r="D621" s="722" t="s">
        <v>512</v>
      </c>
      <c r="E621" s="723"/>
      <c r="F621" s="723"/>
      <c r="G621" s="724"/>
    </row>
    <row r="622" spans="1:7" ht="15.75" customHeight="1" thickBot="1" x14ac:dyDescent="0.3">
      <c r="B622" s="311"/>
      <c r="C622" s="325" t="s">
        <v>95</v>
      </c>
      <c r="D622" s="725" t="s">
        <v>513</v>
      </c>
      <c r="E622" s="726"/>
      <c r="F622" s="726"/>
      <c r="G622" s="727"/>
    </row>
    <row r="623" spans="1:7" ht="12.75" customHeight="1" x14ac:dyDescent="0.25">
      <c r="B623" s="311"/>
      <c r="C623" s="715"/>
      <c r="D623" s="326">
        <v>2019</v>
      </c>
      <c r="E623" s="326">
        <v>2020</v>
      </c>
      <c r="F623" s="326">
        <v>2021</v>
      </c>
      <c r="G623" s="326">
        <v>2022</v>
      </c>
    </row>
    <row r="624" spans="1:7" ht="12.75" customHeight="1" thickBot="1" x14ac:dyDescent="0.3">
      <c r="B624" s="311"/>
      <c r="C624" s="716"/>
      <c r="D624" s="327" t="s">
        <v>1</v>
      </c>
      <c r="E624" s="327" t="s">
        <v>71</v>
      </c>
      <c r="F624" s="327" t="s">
        <v>71</v>
      </c>
      <c r="G624" s="327" t="s">
        <v>71</v>
      </c>
    </row>
    <row r="625" spans="2:7" ht="15.75" customHeight="1" thickBot="1" x14ac:dyDescent="0.3">
      <c r="B625" s="311"/>
      <c r="C625" s="325" t="s">
        <v>97</v>
      </c>
      <c r="D625" s="328">
        <v>1</v>
      </c>
      <c r="E625" s="328">
        <v>1</v>
      </c>
      <c r="F625" s="328">
        <v>1</v>
      </c>
      <c r="G625" s="328">
        <v>1</v>
      </c>
    </row>
    <row r="626" spans="2:7" ht="15.75" customHeight="1" thickBot="1" x14ac:dyDescent="0.3">
      <c r="B626" s="311"/>
      <c r="C626" s="325" t="s">
        <v>98</v>
      </c>
      <c r="D626" s="328">
        <f>D644</f>
        <v>361893</v>
      </c>
      <c r="E626" s="328">
        <f t="shared" ref="E626:G626" si="95">E644</f>
        <v>192561</v>
      </c>
      <c r="F626" s="328">
        <f t="shared" si="95"/>
        <v>184570</v>
      </c>
      <c r="G626" s="328">
        <f t="shared" si="95"/>
        <v>303918</v>
      </c>
    </row>
    <row r="627" spans="2:7" ht="15.75" customHeight="1" thickBot="1" x14ac:dyDescent="0.3">
      <c r="B627" s="311"/>
      <c r="C627" s="325" t="s">
        <v>99</v>
      </c>
      <c r="D627" s="328">
        <f>D626/D625</f>
        <v>361893</v>
      </c>
      <c r="E627" s="328">
        <f t="shared" ref="E627:G627" si="96">E626/E625</f>
        <v>192561</v>
      </c>
      <c r="F627" s="328">
        <f t="shared" si="96"/>
        <v>184570</v>
      </c>
      <c r="G627" s="328">
        <f t="shared" si="96"/>
        <v>303918</v>
      </c>
    </row>
    <row r="628" spans="2:7" ht="15.75" customHeight="1" thickBot="1" x14ac:dyDescent="0.3">
      <c r="B628" s="311"/>
      <c r="C628" s="325" t="s">
        <v>100</v>
      </c>
      <c r="D628" s="605" t="s">
        <v>101</v>
      </c>
      <c r="E628" s="330">
        <v>0</v>
      </c>
      <c r="F628" s="330">
        <v>0</v>
      </c>
      <c r="G628" s="330">
        <v>0</v>
      </c>
    </row>
    <row r="629" spans="2:7" ht="15.75" customHeight="1" thickBot="1" x14ac:dyDescent="0.3">
      <c r="B629" s="311"/>
      <c r="C629" s="325" t="s">
        <v>102</v>
      </c>
      <c r="D629" s="605" t="s">
        <v>101</v>
      </c>
      <c r="E629" s="330">
        <v>0</v>
      </c>
      <c r="F629" s="330">
        <v>0</v>
      </c>
      <c r="G629" s="330">
        <v>0</v>
      </c>
    </row>
    <row r="630" spans="2:7" ht="15.75" customHeight="1" thickBot="1" x14ac:dyDescent="0.3">
      <c r="B630" s="311"/>
      <c r="C630" s="325" t="s">
        <v>103</v>
      </c>
      <c r="D630" s="605" t="s">
        <v>101</v>
      </c>
      <c r="E630" s="330">
        <v>0</v>
      </c>
      <c r="F630" s="330">
        <v>0</v>
      </c>
      <c r="G630" s="330">
        <v>0</v>
      </c>
    </row>
    <row r="631" spans="2:7" ht="15.75" customHeight="1" thickBot="1" x14ac:dyDescent="0.3">
      <c r="B631" s="311"/>
      <c r="C631" s="712" t="s">
        <v>496</v>
      </c>
      <c r="D631" s="713"/>
      <c r="E631" s="713"/>
      <c r="F631" s="713"/>
      <c r="G631" s="714"/>
    </row>
    <row r="632" spans="2:7" ht="12.75" customHeight="1" x14ac:dyDescent="0.25">
      <c r="B632" s="311"/>
      <c r="C632" s="715"/>
      <c r="D632" s="326">
        <v>2019</v>
      </c>
      <c r="E632" s="326">
        <v>2020</v>
      </c>
      <c r="F632" s="326">
        <v>2021</v>
      </c>
      <c r="G632" s="326">
        <v>2022</v>
      </c>
    </row>
    <row r="633" spans="2:7" ht="12.75" customHeight="1" thickBot="1" x14ac:dyDescent="0.3">
      <c r="B633" s="311"/>
      <c r="C633" s="716"/>
      <c r="D633" s="327" t="s">
        <v>1</v>
      </c>
      <c r="E633" s="327" t="s">
        <v>71</v>
      </c>
      <c r="F633" s="327" t="s">
        <v>71</v>
      </c>
      <c r="G633" s="327" t="s">
        <v>71</v>
      </c>
    </row>
    <row r="634" spans="2:7" ht="15.75" customHeight="1" thickBot="1" x14ac:dyDescent="0.3">
      <c r="B634" s="311"/>
      <c r="C634" s="331" t="s">
        <v>159</v>
      </c>
      <c r="D634" s="332">
        <f>D635+D636+D637+D638</f>
        <v>0</v>
      </c>
      <c r="E634" s="332">
        <f t="shared" ref="E634:G634" si="97">E635+E636+E637+E638</f>
        <v>0</v>
      </c>
      <c r="F634" s="332">
        <f t="shared" si="97"/>
        <v>0</v>
      </c>
      <c r="G634" s="332">
        <f t="shared" si="97"/>
        <v>0</v>
      </c>
    </row>
    <row r="635" spans="2:7" ht="15.75" customHeight="1" thickBot="1" x14ac:dyDescent="0.3">
      <c r="B635" s="311"/>
      <c r="C635" s="333" t="s">
        <v>106</v>
      </c>
      <c r="D635" s="332"/>
      <c r="E635" s="332"/>
      <c r="F635" s="332"/>
      <c r="G635" s="332"/>
    </row>
    <row r="636" spans="2:7" ht="15.75" customHeight="1" thickBot="1" x14ac:dyDescent="0.3">
      <c r="B636" s="311"/>
      <c r="C636" s="333" t="s">
        <v>160</v>
      </c>
      <c r="D636" s="332"/>
      <c r="E636" s="332"/>
      <c r="F636" s="332"/>
      <c r="G636" s="332"/>
    </row>
    <row r="637" spans="2:7" ht="15.75" customHeight="1" thickBot="1" x14ac:dyDescent="0.3">
      <c r="B637" s="311"/>
      <c r="C637" s="333" t="s">
        <v>161</v>
      </c>
      <c r="D637" s="332"/>
      <c r="E637" s="332"/>
      <c r="F637" s="332"/>
      <c r="G637" s="332"/>
    </row>
    <row r="638" spans="2:7" ht="15.75" customHeight="1" thickBot="1" x14ac:dyDescent="0.3">
      <c r="B638" s="311"/>
      <c r="C638" s="333" t="s">
        <v>162</v>
      </c>
      <c r="D638" s="332"/>
      <c r="E638" s="332"/>
      <c r="F638" s="332"/>
      <c r="G638" s="332"/>
    </row>
    <row r="639" spans="2:7" ht="15.75" customHeight="1" thickBot="1" x14ac:dyDescent="0.3">
      <c r="B639" s="311"/>
      <c r="C639" s="331" t="s">
        <v>163</v>
      </c>
      <c r="D639" s="334">
        <f>D640+D641+D642+D643</f>
        <v>361893</v>
      </c>
      <c r="E639" s="334">
        <f t="shared" ref="E639:G639" si="98">E640+E641+E642+E643</f>
        <v>192561</v>
      </c>
      <c r="F639" s="334">
        <f t="shared" si="98"/>
        <v>184570</v>
      </c>
      <c r="G639" s="334">
        <f t="shared" si="98"/>
        <v>303918</v>
      </c>
    </row>
    <row r="640" spans="2:7" ht="15.75" customHeight="1" thickBot="1" x14ac:dyDescent="0.3">
      <c r="B640" s="311"/>
      <c r="C640" s="333" t="s">
        <v>106</v>
      </c>
      <c r="D640" s="334"/>
      <c r="E640" s="332"/>
      <c r="F640" s="332"/>
      <c r="G640" s="332"/>
    </row>
    <row r="641" spans="2:7" ht="15.75" customHeight="1" thickBot="1" x14ac:dyDescent="0.3">
      <c r="B641" s="311"/>
      <c r="C641" s="333" t="s">
        <v>160</v>
      </c>
      <c r="D641" s="334">
        <v>297918</v>
      </c>
      <c r="E641" s="334">
        <v>177561</v>
      </c>
      <c r="F641" s="334">
        <v>169570</v>
      </c>
      <c r="G641" s="334">
        <v>288918</v>
      </c>
    </row>
    <row r="642" spans="2:7" ht="15.75" customHeight="1" thickBot="1" x14ac:dyDescent="0.3">
      <c r="B642" s="311"/>
      <c r="C642" s="333" t="s">
        <v>161</v>
      </c>
      <c r="D642" s="332">
        <v>63975</v>
      </c>
      <c r="E642" s="332">
        <v>15000</v>
      </c>
      <c r="F642" s="332">
        <v>15000</v>
      </c>
      <c r="G642" s="332">
        <v>15000</v>
      </c>
    </row>
    <row r="643" spans="2:7" ht="15.75" customHeight="1" thickBot="1" x14ac:dyDescent="0.3">
      <c r="B643" s="311"/>
      <c r="C643" s="333" t="s">
        <v>162</v>
      </c>
      <c r="D643" s="334"/>
      <c r="E643" s="332">
        <v>0</v>
      </c>
      <c r="F643" s="332">
        <v>0</v>
      </c>
      <c r="G643" s="332">
        <v>0</v>
      </c>
    </row>
    <row r="644" spans="2:7" ht="15.75" customHeight="1" thickBot="1" x14ac:dyDescent="0.3">
      <c r="B644" s="311"/>
      <c r="C644" s="357" t="s">
        <v>136</v>
      </c>
      <c r="D644" s="334">
        <f>D634+D639</f>
        <v>361893</v>
      </c>
      <c r="E644" s="334">
        <f>E634+E639</f>
        <v>192561</v>
      </c>
      <c r="F644" s="334">
        <f t="shared" ref="F644:G644" si="99">F634+F639</f>
        <v>184570</v>
      </c>
      <c r="G644" s="334">
        <f t="shared" si="99"/>
        <v>303918</v>
      </c>
    </row>
    <row r="645" spans="2:7" ht="17.25" customHeight="1" thickBot="1" x14ac:dyDescent="0.3">
      <c r="B645" s="311"/>
      <c r="C645" s="358" t="s">
        <v>115</v>
      </c>
      <c r="D645" s="342">
        <f>IF(D644-D626=0,0,"Error")</f>
        <v>0</v>
      </c>
      <c r="E645" s="342">
        <v>0</v>
      </c>
      <c r="F645" s="342">
        <v>0</v>
      </c>
      <c r="G645" s="342">
        <v>0</v>
      </c>
    </row>
    <row r="646" spans="2:7" ht="41.25" customHeight="1" thickBot="1" x14ac:dyDescent="0.3">
      <c r="B646" s="311"/>
      <c r="C646" s="354" t="s">
        <v>217</v>
      </c>
      <c r="D646" s="720" t="s">
        <v>514</v>
      </c>
      <c r="E646" s="721"/>
      <c r="F646" s="368" t="s">
        <v>202</v>
      </c>
      <c r="G646" s="356"/>
    </row>
    <row r="647" spans="2:7" ht="35.25" customHeight="1" thickBot="1" x14ac:dyDescent="0.3">
      <c r="B647" s="311"/>
      <c r="C647" s="325" t="s">
        <v>93</v>
      </c>
      <c r="D647" s="722" t="s">
        <v>515</v>
      </c>
      <c r="E647" s="723"/>
      <c r="F647" s="723"/>
      <c r="G647" s="724"/>
    </row>
    <row r="648" spans="2:7" ht="15.75" customHeight="1" thickBot="1" x14ac:dyDescent="0.3">
      <c r="B648" s="311"/>
      <c r="C648" s="325" t="s">
        <v>95</v>
      </c>
      <c r="D648" s="725" t="s">
        <v>516</v>
      </c>
      <c r="E648" s="726"/>
      <c r="F648" s="726"/>
      <c r="G648" s="727"/>
    </row>
    <row r="649" spans="2:7" ht="12.75" customHeight="1" x14ac:dyDescent="0.25">
      <c r="B649" s="311"/>
      <c r="C649" s="715"/>
      <c r="D649" s="326">
        <v>2019</v>
      </c>
      <c r="E649" s="326">
        <v>2020</v>
      </c>
      <c r="F649" s="326">
        <v>2021</v>
      </c>
      <c r="G649" s="326">
        <v>2022</v>
      </c>
    </row>
    <row r="650" spans="2:7" ht="12.75" customHeight="1" thickBot="1" x14ac:dyDescent="0.3">
      <c r="B650" s="311"/>
      <c r="C650" s="716"/>
      <c r="D650" s="327" t="s">
        <v>1</v>
      </c>
      <c r="E650" s="327" t="s">
        <v>71</v>
      </c>
      <c r="F650" s="327" t="s">
        <v>71</v>
      </c>
      <c r="G650" s="327" t="s">
        <v>71</v>
      </c>
    </row>
    <row r="651" spans="2:7" ht="15.75" customHeight="1" thickBot="1" x14ac:dyDescent="0.3">
      <c r="B651" s="311"/>
      <c r="C651" s="325" t="s">
        <v>97</v>
      </c>
      <c r="D651" s="328">
        <v>1</v>
      </c>
      <c r="E651" s="328">
        <v>219700</v>
      </c>
      <c r="F651" s="328">
        <v>340300</v>
      </c>
      <c r="G651" s="328">
        <v>1</v>
      </c>
    </row>
    <row r="652" spans="2:7" ht="15.75" customHeight="1" thickBot="1" x14ac:dyDescent="0.3">
      <c r="B652" s="311"/>
      <c r="C652" s="325" t="s">
        <v>98</v>
      </c>
      <c r="D652" s="328">
        <f>D670</f>
        <v>0</v>
      </c>
      <c r="E652" s="328">
        <f t="shared" ref="E652:G652" si="100">E670</f>
        <v>44500</v>
      </c>
      <c r="F652" s="328">
        <f t="shared" si="100"/>
        <v>68970</v>
      </c>
      <c r="G652" s="328">
        <f t="shared" si="100"/>
        <v>0</v>
      </c>
    </row>
    <row r="653" spans="2:7" ht="15.75" customHeight="1" thickBot="1" x14ac:dyDescent="0.3">
      <c r="B653" s="311"/>
      <c r="C653" s="325" t="s">
        <v>99</v>
      </c>
      <c r="D653" s="328">
        <f>D652/D651</f>
        <v>0</v>
      </c>
      <c r="E653" s="329">
        <f t="shared" ref="E653:G653" si="101">E652/E651</f>
        <v>0.20254893035958124</v>
      </c>
      <c r="F653" s="329">
        <f t="shared" si="101"/>
        <v>0.20267411107846017</v>
      </c>
      <c r="G653" s="328">
        <f t="shared" si="101"/>
        <v>0</v>
      </c>
    </row>
    <row r="654" spans="2:7" ht="15.75" customHeight="1" thickBot="1" x14ac:dyDescent="0.3">
      <c r="B654" s="311"/>
      <c r="C654" s="325" t="s">
        <v>100</v>
      </c>
      <c r="D654" s="605" t="s">
        <v>101</v>
      </c>
      <c r="E654" s="330">
        <v>0</v>
      </c>
      <c r="F654" s="330">
        <v>0</v>
      </c>
      <c r="G654" s="330">
        <v>0</v>
      </c>
    </row>
    <row r="655" spans="2:7" ht="15.75" customHeight="1" thickBot="1" x14ac:dyDescent="0.3">
      <c r="B655" s="311"/>
      <c r="C655" s="325" t="s">
        <v>102</v>
      </c>
      <c r="D655" s="605" t="s">
        <v>101</v>
      </c>
      <c r="E655" s="330">
        <v>0</v>
      </c>
      <c r="F655" s="330">
        <v>0</v>
      </c>
      <c r="G655" s="330">
        <v>0</v>
      </c>
    </row>
    <row r="656" spans="2:7" ht="15.75" customHeight="1" thickBot="1" x14ac:dyDescent="0.3">
      <c r="B656" s="311"/>
      <c r="C656" s="325" t="s">
        <v>103</v>
      </c>
      <c r="D656" s="605" t="s">
        <v>101</v>
      </c>
      <c r="E656" s="330">
        <v>0</v>
      </c>
      <c r="F656" s="330">
        <v>0</v>
      </c>
      <c r="G656" s="330">
        <v>0</v>
      </c>
    </row>
    <row r="657" spans="2:7" ht="15.75" customHeight="1" thickBot="1" x14ac:dyDescent="0.3">
      <c r="B657" s="311"/>
      <c r="C657" s="712" t="s">
        <v>521</v>
      </c>
      <c r="D657" s="713"/>
      <c r="E657" s="713"/>
      <c r="F657" s="713"/>
      <c r="G657" s="714"/>
    </row>
    <row r="658" spans="2:7" ht="12.75" customHeight="1" x14ac:dyDescent="0.25">
      <c r="B658" s="311"/>
      <c r="C658" s="715"/>
      <c r="D658" s="326">
        <v>2019</v>
      </c>
      <c r="E658" s="326">
        <v>2020</v>
      </c>
      <c r="F658" s="326">
        <v>2021</v>
      </c>
      <c r="G658" s="326">
        <v>2022</v>
      </c>
    </row>
    <row r="659" spans="2:7" ht="12.75" customHeight="1" thickBot="1" x14ac:dyDescent="0.3">
      <c r="B659" s="311"/>
      <c r="C659" s="716"/>
      <c r="D659" s="327" t="s">
        <v>1</v>
      </c>
      <c r="E659" s="327" t="s">
        <v>71</v>
      </c>
      <c r="F659" s="327" t="s">
        <v>71</v>
      </c>
      <c r="G659" s="327" t="s">
        <v>71</v>
      </c>
    </row>
    <row r="660" spans="2:7" ht="15.75" customHeight="1" thickBot="1" x14ac:dyDescent="0.3">
      <c r="B660" s="311"/>
      <c r="C660" s="331" t="s">
        <v>159</v>
      </c>
      <c r="D660" s="332">
        <f>D661+D662+D663+D664</f>
        <v>0</v>
      </c>
      <c r="E660" s="332">
        <f t="shared" ref="E660:G660" si="102">E661+E662+E663+E664</f>
        <v>0</v>
      </c>
      <c r="F660" s="332">
        <f t="shared" si="102"/>
        <v>0</v>
      </c>
      <c r="G660" s="332">
        <f t="shared" si="102"/>
        <v>0</v>
      </c>
    </row>
    <row r="661" spans="2:7" ht="15.75" customHeight="1" thickBot="1" x14ac:dyDescent="0.3">
      <c r="B661" s="311"/>
      <c r="C661" s="333" t="s">
        <v>106</v>
      </c>
      <c r="D661" s="332"/>
      <c r="E661" s="332"/>
      <c r="F661" s="332"/>
      <c r="G661" s="332"/>
    </row>
    <row r="662" spans="2:7" ht="15.75" customHeight="1" thickBot="1" x14ac:dyDescent="0.3">
      <c r="B662" s="311"/>
      <c r="C662" s="333" t="s">
        <v>160</v>
      </c>
      <c r="D662" s="332"/>
      <c r="E662" s="332"/>
      <c r="F662" s="332"/>
      <c r="G662" s="332"/>
    </row>
    <row r="663" spans="2:7" ht="15.75" customHeight="1" thickBot="1" x14ac:dyDescent="0.3">
      <c r="B663" s="311"/>
      <c r="C663" s="333" t="s">
        <v>161</v>
      </c>
      <c r="D663" s="332"/>
      <c r="E663" s="332"/>
      <c r="F663" s="332"/>
      <c r="G663" s="332"/>
    </row>
    <row r="664" spans="2:7" ht="15.75" customHeight="1" thickBot="1" x14ac:dyDescent="0.3">
      <c r="B664" s="311"/>
      <c r="C664" s="333" t="s">
        <v>162</v>
      </c>
      <c r="D664" s="332"/>
      <c r="E664" s="332"/>
      <c r="F664" s="332"/>
      <c r="G664" s="332"/>
    </row>
    <row r="665" spans="2:7" ht="15.75" customHeight="1" thickBot="1" x14ac:dyDescent="0.3">
      <c r="B665" s="311"/>
      <c r="C665" s="331" t="s">
        <v>163</v>
      </c>
      <c r="D665" s="334">
        <f>D666+D667+D668+D669</f>
        <v>0</v>
      </c>
      <c r="E665" s="334">
        <f t="shared" ref="E665:G665" si="103">E666+E667+E668+E669</f>
        <v>44500</v>
      </c>
      <c r="F665" s="334">
        <f t="shared" si="103"/>
        <v>68970</v>
      </c>
      <c r="G665" s="334">
        <f t="shared" si="103"/>
        <v>0</v>
      </c>
    </row>
    <row r="666" spans="2:7" ht="15.75" customHeight="1" thickBot="1" x14ac:dyDescent="0.3">
      <c r="B666" s="311"/>
      <c r="C666" s="333" t="s">
        <v>106</v>
      </c>
      <c r="D666" s="334"/>
      <c r="E666" s="332"/>
      <c r="F666" s="332"/>
      <c r="G666" s="332"/>
    </row>
    <row r="667" spans="2:7" ht="15.75" customHeight="1" thickBot="1" x14ac:dyDescent="0.3">
      <c r="B667" s="311"/>
      <c r="C667" s="333" t="s">
        <v>160</v>
      </c>
      <c r="D667" s="334"/>
      <c r="E667" s="334">
        <v>41500</v>
      </c>
      <c r="F667" s="334">
        <v>62250</v>
      </c>
      <c r="G667" s="334"/>
    </row>
    <row r="668" spans="2:7" ht="15.75" customHeight="1" thickBot="1" x14ac:dyDescent="0.3">
      <c r="B668" s="311"/>
      <c r="C668" s="333" t="s">
        <v>161</v>
      </c>
      <c r="D668" s="332"/>
      <c r="E668" s="332"/>
      <c r="F668" s="332"/>
      <c r="G668" s="332"/>
    </row>
    <row r="669" spans="2:7" ht="15.75" customHeight="1" thickBot="1" x14ac:dyDescent="0.3">
      <c r="B669" s="311"/>
      <c r="C669" s="333" t="s">
        <v>162</v>
      </c>
      <c r="D669" s="334"/>
      <c r="E669" s="332">
        <v>3000</v>
      </c>
      <c r="F669" s="332">
        <v>6720</v>
      </c>
      <c r="G669" s="332"/>
    </row>
    <row r="670" spans="2:7" ht="15.75" customHeight="1" thickBot="1" x14ac:dyDescent="0.3">
      <c r="B670" s="311"/>
      <c r="C670" s="357" t="s">
        <v>373</v>
      </c>
      <c r="D670" s="334">
        <f>D660+D665</f>
        <v>0</v>
      </c>
      <c r="E670" s="334">
        <f>E660+E665</f>
        <v>44500</v>
      </c>
      <c r="F670" s="334">
        <f t="shared" ref="F670:G670" si="104">F660+F665</f>
        <v>68970</v>
      </c>
      <c r="G670" s="334">
        <f t="shared" si="104"/>
        <v>0</v>
      </c>
    </row>
    <row r="671" spans="2:7" ht="17.25" customHeight="1" thickBot="1" x14ac:dyDescent="0.3">
      <c r="B671" s="311"/>
      <c r="C671" s="358" t="s">
        <v>115</v>
      </c>
      <c r="D671" s="342">
        <f>IF(D670-D652=0,0,"Error")</f>
        <v>0</v>
      </c>
      <c r="E671" s="342">
        <v>0</v>
      </c>
      <c r="F671" s="342">
        <v>0</v>
      </c>
      <c r="G671" s="342">
        <v>0</v>
      </c>
    </row>
    <row r="672" spans="2:7" ht="41.25" customHeight="1" thickBot="1" x14ac:dyDescent="0.3">
      <c r="B672" s="311"/>
      <c r="C672" s="354" t="s">
        <v>224</v>
      </c>
      <c r="D672" s="720" t="s">
        <v>517</v>
      </c>
      <c r="E672" s="721"/>
      <c r="F672" s="368" t="s">
        <v>202</v>
      </c>
      <c r="G672" s="356"/>
    </row>
    <row r="673" spans="2:7" ht="35.25" customHeight="1" thickBot="1" x14ac:dyDescent="0.3">
      <c r="B673" s="311"/>
      <c r="C673" s="325" t="s">
        <v>93</v>
      </c>
      <c r="D673" s="722" t="s">
        <v>518</v>
      </c>
      <c r="E673" s="723"/>
      <c r="F673" s="723"/>
      <c r="G673" s="724"/>
    </row>
    <row r="674" spans="2:7" ht="15.75" customHeight="1" thickBot="1" x14ac:dyDescent="0.3">
      <c r="B674" s="311"/>
      <c r="C674" s="325" t="s">
        <v>95</v>
      </c>
      <c r="D674" s="725" t="s">
        <v>519</v>
      </c>
      <c r="E674" s="726"/>
      <c r="F674" s="726"/>
      <c r="G674" s="727"/>
    </row>
    <row r="675" spans="2:7" ht="12.75" customHeight="1" x14ac:dyDescent="0.25">
      <c r="B675" s="311"/>
      <c r="C675" s="715"/>
      <c r="D675" s="326">
        <v>2019</v>
      </c>
      <c r="E675" s="326">
        <v>2020</v>
      </c>
      <c r="F675" s="326">
        <v>2021</v>
      </c>
      <c r="G675" s="326">
        <v>2022</v>
      </c>
    </row>
    <row r="676" spans="2:7" ht="12.75" customHeight="1" thickBot="1" x14ac:dyDescent="0.3">
      <c r="B676" s="311"/>
      <c r="C676" s="716"/>
      <c r="D676" s="327" t="s">
        <v>1</v>
      </c>
      <c r="E676" s="327" t="s">
        <v>71</v>
      </c>
      <c r="F676" s="327" t="s">
        <v>71</v>
      </c>
      <c r="G676" s="327" t="s">
        <v>71</v>
      </c>
    </row>
    <row r="677" spans="2:7" ht="15.75" customHeight="1" thickBot="1" x14ac:dyDescent="0.3">
      <c r="B677" s="311"/>
      <c r="C677" s="325" t="s">
        <v>97</v>
      </c>
      <c r="D677" s="328">
        <v>1</v>
      </c>
      <c r="E677" s="328">
        <v>190</v>
      </c>
      <c r="F677" s="328">
        <v>134</v>
      </c>
      <c r="G677" s="328">
        <v>1</v>
      </c>
    </row>
    <row r="678" spans="2:7" ht="15.75" customHeight="1" thickBot="1" x14ac:dyDescent="0.3">
      <c r="B678" s="311"/>
      <c r="C678" s="325" t="s">
        <v>98</v>
      </c>
      <c r="D678" s="328">
        <f>D696</f>
        <v>0</v>
      </c>
      <c r="E678" s="328">
        <f t="shared" ref="E678:G678" si="105">E696</f>
        <v>12062</v>
      </c>
      <c r="F678" s="328">
        <f t="shared" si="105"/>
        <v>9098</v>
      </c>
      <c r="G678" s="328">
        <f t="shared" si="105"/>
        <v>0</v>
      </c>
    </row>
    <row r="679" spans="2:7" ht="15.75" customHeight="1" thickBot="1" x14ac:dyDescent="0.3">
      <c r="B679" s="311"/>
      <c r="C679" s="325" t="s">
        <v>99</v>
      </c>
      <c r="D679" s="328">
        <f>D678/D677</f>
        <v>0</v>
      </c>
      <c r="E679" s="328">
        <f t="shared" ref="E679:G679" si="106">E678/E677</f>
        <v>63.484210526315792</v>
      </c>
      <c r="F679" s="328">
        <f t="shared" si="106"/>
        <v>67.895522388059703</v>
      </c>
      <c r="G679" s="328">
        <f t="shared" si="106"/>
        <v>0</v>
      </c>
    </row>
    <row r="680" spans="2:7" ht="15.75" customHeight="1" thickBot="1" x14ac:dyDescent="0.3">
      <c r="B680" s="311"/>
      <c r="C680" s="325" t="s">
        <v>100</v>
      </c>
      <c r="D680" s="605" t="s">
        <v>101</v>
      </c>
      <c r="E680" s="330">
        <v>0</v>
      </c>
      <c r="F680" s="330">
        <v>0</v>
      </c>
      <c r="G680" s="330">
        <v>0</v>
      </c>
    </row>
    <row r="681" spans="2:7" ht="15.75" customHeight="1" thickBot="1" x14ac:dyDescent="0.3">
      <c r="B681" s="311"/>
      <c r="C681" s="325" t="s">
        <v>102</v>
      </c>
      <c r="D681" s="605" t="s">
        <v>101</v>
      </c>
      <c r="E681" s="330">
        <v>0</v>
      </c>
      <c r="F681" s="330">
        <v>0</v>
      </c>
      <c r="G681" s="330">
        <v>0</v>
      </c>
    </row>
    <row r="682" spans="2:7" ht="15.75" customHeight="1" thickBot="1" x14ac:dyDescent="0.3">
      <c r="B682" s="311"/>
      <c r="C682" s="325" t="s">
        <v>103</v>
      </c>
      <c r="D682" s="605" t="s">
        <v>101</v>
      </c>
      <c r="E682" s="330">
        <v>0</v>
      </c>
      <c r="F682" s="330">
        <v>0</v>
      </c>
      <c r="G682" s="330">
        <v>0</v>
      </c>
    </row>
    <row r="683" spans="2:7" ht="15.75" customHeight="1" thickBot="1" x14ac:dyDescent="0.3">
      <c r="B683" s="311"/>
      <c r="C683" s="712" t="s">
        <v>734</v>
      </c>
      <c r="D683" s="713"/>
      <c r="E683" s="713"/>
      <c r="F683" s="713"/>
      <c r="G683" s="714"/>
    </row>
    <row r="684" spans="2:7" ht="12.75" customHeight="1" x14ac:dyDescent="0.25">
      <c r="B684" s="311"/>
      <c r="C684" s="715"/>
      <c r="D684" s="326">
        <v>2019</v>
      </c>
      <c r="E684" s="326">
        <v>2020</v>
      </c>
      <c r="F684" s="326">
        <v>2021</v>
      </c>
      <c r="G684" s="326">
        <v>2022</v>
      </c>
    </row>
    <row r="685" spans="2:7" ht="12.75" customHeight="1" thickBot="1" x14ac:dyDescent="0.3">
      <c r="B685" s="311"/>
      <c r="C685" s="716"/>
      <c r="D685" s="327" t="s">
        <v>1</v>
      </c>
      <c r="E685" s="327" t="s">
        <v>71</v>
      </c>
      <c r="F685" s="327" t="s">
        <v>71</v>
      </c>
      <c r="G685" s="327" t="s">
        <v>71</v>
      </c>
    </row>
    <row r="686" spans="2:7" ht="15.75" customHeight="1" thickBot="1" x14ac:dyDescent="0.3">
      <c r="B686" s="311"/>
      <c r="C686" s="331" t="s">
        <v>159</v>
      </c>
      <c r="D686" s="332">
        <f>D687+D688+D689+D690</f>
        <v>0</v>
      </c>
      <c r="E686" s="332">
        <f t="shared" ref="E686:G686" si="107">E687+E688+E689+E690</f>
        <v>0</v>
      </c>
      <c r="F686" s="332">
        <f t="shared" si="107"/>
        <v>0</v>
      </c>
      <c r="G686" s="332">
        <f t="shared" si="107"/>
        <v>0</v>
      </c>
    </row>
    <row r="687" spans="2:7" ht="15.75" customHeight="1" thickBot="1" x14ac:dyDescent="0.3">
      <c r="B687" s="311"/>
      <c r="C687" s="333" t="s">
        <v>106</v>
      </c>
      <c r="D687" s="332"/>
      <c r="E687" s="332"/>
      <c r="F687" s="332"/>
      <c r="G687" s="332"/>
    </row>
    <row r="688" spans="2:7" ht="15.75" customHeight="1" thickBot="1" x14ac:dyDescent="0.3">
      <c r="B688" s="311"/>
      <c r="C688" s="333" t="s">
        <v>160</v>
      </c>
      <c r="D688" s="332"/>
      <c r="E688" s="332"/>
      <c r="F688" s="332"/>
      <c r="G688" s="332"/>
    </row>
    <row r="689" spans="2:7" ht="15.75" customHeight="1" thickBot="1" x14ac:dyDescent="0.3">
      <c r="B689" s="311"/>
      <c r="C689" s="333" t="s">
        <v>161</v>
      </c>
      <c r="D689" s="332"/>
      <c r="E689" s="332"/>
      <c r="F689" s="332"/>
      <c r="G689" s="332"/>
    </row>
    <row r="690" spans="2:7" ht="15.75" customHeight="1" thickBot="1" x14ac:dyDescent="0.3">
      <c r="B690" s="311"/>
      <c r="C690" s="333" t="s">
        <v>162</v>
      </c>
      <c r="D690" s="332"/>
      <c r="E690" s="332"/>
      <c r="F690" s="332"/>
      <c r="G690" s="332"/>
    </row>
    <row r="691" spans="2:7" ht="15.75" customHeight="1" thickBot="1" x14ac:dyDescent="0.3">
      <c r="B691" s="311"/>
      <c r="C691" s="331" t="s">
        <v>163</v>
      </c>
      <c r="D691" s="334">
        <f>D692+D693+D694+D695</f>
        <v>0</v>
      </c>
      <c r="E691" s="334">
        <f t="shared" ref="E691:G691" si="108">E692+E693+E694+E695</f>
        <v>12062</v>
      </c>
      <c r="F691" s="334">
        <f t="shared" si="108"/>
        <v>9098</v>
      </c>
      <c r="G691" s="334">
        <f t="shared" si="108"/>
        <v>0</v>
      </c>
    </row>
    <row r="692" spans="2:7" ht="15.75" customHeight="1" thickBot="1" x14ac:dyDescent="0.3">
      <c r="B692" s="311"/>
      <c r="C692" s="333" t="s">
        <v>106</v>
      </c>
      <c r="D692" s="334"/>
      <c r="E692" s="332"/>
      <c r="F692" s="332"/>
      <c r="G692" s="332"/>
    </row>
    <row r="693" spans="2:7" ht="15.75" customHeight="1" thickBot="1" x14ac:dyDescent="0.3">
      <c r="B693" s="311"/>
      <c r="C693" s="333" t="s">
        <v>160</v>
      </c>
      <c r="D693" s="334"/>
      <c r="E693" s="334">
        <v>11362</v>
      </c>
      <c r="F693" s="334">
        <v>8398</v>
      </c>
      <c r="G693" s="334"/>
    </row>
    <row r="694" spans="2:7" ht="15.75" customHeight="1" thickBot="1" x14ac:dyDescent="0.3">
      <c r="B694" s="311"/>
      <c r="C694" s="333" t="s">
        <v>161</v>
      </c>
      <c r="D694" s="332"/>
      <c r="E694" s="332"/>
      <c r="F694" s="332"/>
      <c r="G694" s="332"/>
    </row>
    <row r="695" spans="2:7" ht="15.75" customHeight="1" thickBot="1" x14ac:dyDescent="0.3">
      <c r="B695" s="311"/>
      <c r="C695" s="333" t="s">
        <v>162</v>
      </c>
      <c r="D695" s="334"/>
      <c r="E695" s="332">
        <v>700</v>
      </c>
      <c r="F695" s="332">
        <v>700</v>
      </c>
      <c r="G695" s="332"/>
    </row>
    <row r="696" spans="2:7" ht="15.75" customHeight="1" thickBot="1" x14ac:dyDescent="0.3">
      <c r="B696" s="311"/>
      <c r="C696" s="357" t="s">
        <v>401</v>
      </c>
      <c r="D696" s="334">
        <f>D686+D691</f>
        <v>0</v>
      </c>
      <c r="E696" s="334">
        <f>E686+E691</f>
        <v>12062</v>
      </c>
      <c r="F696" s="334">
        <f t="shared" ref="F696:G696" si="109">F686+F691</f>
        <v>9098</v>
      </c>
      <c r="G696" s="334">
        <f t="shared" si="109"/>
        <v>0</v>
      </c>
    </row>
    <row r="697" spans="2:7" ht="17.25" customHeight="1" thickBot="1" x14ac:dyDescent="0.3">
      <c r="B697" s="311"/>
      <c r="C697" s="358" t="s">
        <v>115</v>
      </c>
      <c r="D697" s="342">
        <f>IF(D696-D678=0,0,"Error")</f>
        <v>0</v>
      </c>
      <c r="E697" s="342">
        <v>0</v>
      </c>
      <c r="F697" s="342">
        <v>0</v>
      </c>
      <c r="G697" s="342">
        <v>0</v>
      </c>
    </row>
    <row r="698" spans="2:7" ht="41.25" customHeight="1" thickBot="1" x14ac:dyDescent="0.3">
      <c r="B698" s="311"/>
      <c r="C698" s="354" t="s">
        <v>227</v>
      </c>
      <c r="D698" s="720" t="s">
        <v>520</v>
      </c>
      <c r="E698" s="721"/>
      <c r="F698" s="368" t="s">
        <v>202</v>
      </c>
      <c r="G698" s="356"/>
    </row>
    <row r="699" spans="2:7" ht="35.25" customHeight="1" thickBot="1" x14ac:dyDescent="0.3">
      <c r="B699" s="311"/>
      <c r="C699" s="325" t="s">
        <v>93</v>
      </c>
      <c r="D699" s="722" t="s">
        <v>512</v>
      </c>
      <c r="E699" s="723"/>
      <c r="F699" s="723"/>
      <c r="G699" s="724"/>
    </row>
    <row r="700" spans="2:7" ht="15.75" customHeight="1" thickBot="1" x14ac:dyDescent="0.3">
      <c r="B700" s="311"/>
      <c r="C700" s="325" t="s">
        <v>95</v>
      </c>
      <c r="D700" s="725" t="s">
        <v>513</v>
      </c>
      <c r="E700" s="726"/>
      <c r="F700" s="726"/>
      <c r="G700" s="727"/>
    </row>
    <row r="701" spans="2:7" ht="12.75" customHeight="1" x14ac:dyDescent="0.25">
      <c r="B701" s="311"/>
      <c r="C701" s="715"/>
      <c r="D701" s="326">
        <v>2019</v>
      </c>
      <c r="E701" s="326">
        <v>2020</v>
      </c>
      <c r="F701" s="326">
        <v>2021</v>
      </c>
      <c r="G701" s="326">
        <v>2022</v>
      </c>
    </row>
    <row r="702" spans="2:7" ht="12.75" customHeight="1" thickBot="1" x14ac:dyDescent="0.3">
      <c r="B702" s="311"/>
      <c r="C702" s="716"/>
      <c r="D702" s="327" t="s">
        <v>1</v>
      </c>
      <c r="E702" s="327" t="s">
        <v>71</v>
      </c>
      <c r="F702" s="327" t="s">
        <v>71</v>
      </c>
      <c r="G702" s="327" t="s">
        <v>71</v>
      </c>
    </row>
    <row r="703" spans="2:7" ht="15.75" customHeight="1" thickBot="1" x14ac:dyDescent="0.3">
      <c r="B703" s="311"/>
      <c r="C703" s="325" t="s">
        <v>97</v>
      </c>
      <c r="D703" s="328">
        <v>1</v>
      </c>
      <c r="E703" s="328">
        <v>1</v>
      </c>
      <c r="F703" s="328">
        <v>1</v>
      </c>
      <c r="G703" s="328">
        <v>1</v>
      </c>
    </row>
    <row r="704" spans="2:7" ht="15.75" customHeight="1" thickBot="1" x14ac:dyDescent="0.3">
      <c r="B704" s="311"/>
      <c r="C704" s="325" t="s">
        <v>98</v>
      </c>
      <c r="D704" s="328">
        <f>D722</f>
        <v>0</v>
      </c>
      <c r="E704" s="328">
        <f t="shared" ref="E704:G704" si="110">E722</f>
        <v>238000</v>
      </c>
      <c r="F704" s="328">
        <f t="shared" si="110"/>
        <v>237700</v>
      </c>
      <c r="G704" s="328">
        <f t="shared" si="110"/>
        <v>247000</v>
      </c>
    </row>
    <row r="705" spans="2:7" ht="15.75" customHeight="1" thickBot="1" x14ac:dyDescent="0.3">
      <c r="B705" s="311"/>
      <c r="C705" s="325" t="s">
        <v>99</v>
      </c>
      <c r="D705" s="328">
        <f>D704/D703</f>
        <v>0</v>
      </c>
      <c r="E705" s="328">
        <f t="shared" ref="E705:G705" si="111">E704/E703</f>
        <v>238000</v>
      </c>
      <c r="F705" s="328">
        <f t="shared" si="111"/>
        <v>237700</v>
      </c>
      <c r="G705" s="328">
        <f t="shared" si="111"/>
        <v>247000</v>
      </c>
    </row>
    <row r="706" spans="2:7" ht="15.75" customHeight="1" thickBot="1" x14ac:dyDescent="0.3">
      <c r="B706" s="311"/>
      <c r="C706" s="325" t="s">
        <v>100</v>
      </c>
      <c r="D706" s="605" t="s">
        <v>101</v>
      </c>
      <c r="E706" s="330">
        <v>0</v>
      </c>
      <c r="F706" s="330">
        <v>0</v>
      </c>
      <c r="G706" s="330">
        <v>0</v>
      </c>
    </row>
    <row r="707" spans="2:7" ht="15.75" customHeight="1" thickBot="1" x14ac:dyDescent="0.3">
      <c r="B707" s="311"/>
      <c r="C707" s="325" t="s">
        <v>102</v>
      </c>
      <c r="D707" s="605" t="s">
        <v>101</v>
      </c>
      <c r="E707" s="330">
        <v>0</v>
      </c>
      <c r="F707" s="330">
        <v>0</v>
      </c>
      <c r="G707" s="330">
        <v>0</v>
      </c>
    </row>
    <row r="708" spans="2:7" ht="15.75" customHeight="1" thickBot="1" x14ac:dyDescent="0.3">
      <c r="B708" s="311"/>
      <c r="C708" s="325" t="s">
        <v>103</v>
      </c>
      <c r="D708" s="605" t="s">
        <v>101</v>
      </c>
      <c r="E708" s="330">
        <v>0</v>
      </c>
      <c r="F708" s="330">
        <v>0</v>
      </c>
      <c r="G708" s="330">
        <v>0</v>
      </c>
    </row>
    <row r="709" spans="2:7" ht="15.75" customHeight="1" thickBot="1" x14ac:dyDescent="0.3">
      <c r="B709" s="311"/>
      <c r="C709" s="712" t="s">
        <v>735</v>
      </c>
      <c r="D709" s="713"/>
      <c r="E709" s="713"/>
      <c r="F709" s="713"/>
      <c r="G709" s="714"/>
    </row>
    <row r="710" spans="2:7" ht="12.75" customHeight="1" x14ac:dyDescent="0.25">
      <c r="B710" s="311"/>
      <c r="C710" s="715"/>
      <c r="D710" s="326">
        <v>2019</v>
      </c>
      <c r="E710" s="326">
        <v>2020</v>
      </c>
      <c r="F710" s="326">
        <v>2021</v>
      </c>
      <c r="G710" s="326">
        <v>2022</v>
      </c>
    </row>
    <row r="711" spans="2:7" ht="12.75" customHeight="1" thickBot="1" x14ac:dyDescent="0.3">
      <c r="B711" s="311"/>
      <c r="C711" s="716"/>
      <c r="D711" s="327" t="s">
        <v>1</v>
      </c>
      <c r="E711" s="327" t="s">
        <v>71</v>
      </c>
      <c r="F711" s="327" t="s">
        <v>71</v>
      </c>
      <c r="G711" s="327" t="s">
        <v>71</v>
      </c>
    </row>
    <row r="712" spans="2:7" ht="15.75" customHeight="1" thickBot="1" x14ac:dyDescent="0.3">
      <c r="B712" s="311"/>
      <c r="C712" s="331" t="s">
        <v>159</v>
      </c>
      <c r="D712" s="332">
        <f>D713+D714+D715+D716</f>
        <v>0</v>
      </c>
      <c r="E712" s="332">
        <f t="shared" ref="E712:G712" si="112">E713+E714+E715+E716</f>
        <v>0</v>
      </c>
      <c r="F712" s="332">
        <f t="shared" si="112"/>
        <v>0</v>
      </c>
      <c r="G712" s="332">
        <f t="shared" si="112"/>
        <v>0</v>
      </c>
    </row>
    <row r="713" spans="2:7" ht="15.75" customHeight="1" thickBot="1" x14ac:dyDescent="0.3">
      <c r="B713" s="311"/>
      <c r="C713" s="333" t="s">
        <v>106</v>
      </c>
      <c r="D713" s="332"/>
      <c r="E713" s="332"/>
      <c r="F713" s="332"/>
      <c r="G713" s="332"/>
    </row>
    <row r="714" spans="2:7" ht="15.75" customHeight="1" thickBot="1" x14ac:dyDescent="0.3">
      <c r="B714" s="311"/>
      <c r="C714" s="333" t="s">
        <v>160</v>
      </c>
      <c r="D714" s="332"/>
      <c r="E714" s="332"/>
      <c r="F714" s="332"/>
      <c r="G714" s="332"/>
    </row>
    <row r="715" spans="2:7" ht="15.75" customHeight="1" thickBot="1" x14ac:dyDescent="0.3">
      <c r="B715" s="311"/>
      <c r="C715" s="333" t="s">
        <v>161</v>
      </c>
      <c r="D715" s="332"/>
      <c r="E715" s="332"/>
      <c r="F715" s="332"/>
      <c r="G715" s="332"/>
    </row>
    <row r="716" spans="2:7" ht="15.75" customHeight="1" thickBot="1" x14ac:dyDescent="0.3">
      <c r="B716" s="311"/>
      <c r="C716" s="333" t="s">
        <v>162</v>
      </c>
      <c r="D716" s="332"/>
      <c r="E716" s="332"/>
      <c r="F716" s="332"/>
      <c r="G716" s="332"/>
    </row>
    <row r="717" spans="2:7" ht="15.75" customHeight="1" thickBot="1" x14ac:dyDescent="0.3">
      <c r="B717" s="311"/>
      <c r="C717" s="331" t="s">
        <v>163</v>
      </c>
      <c r="D717" s="334">
        <f>D718+D719+D720+D721</f>
        <v>0</v>
      </c>
      <c r="E717" s="334">
        <f t="shared" ref="E717:F717" si="113">E718+E719+E720+E721</f>
        <v>238000</v>
      </c>
      <c r="F717" s="334">
        <f t="shared" si="113"/>
        <v>237700</v>
      </c>
      <c r="G717" s="334">
        <f>G718+G719+G720+G721</f>
        <v>247000</v>
      </c>
    </row>
    <row r="718" spans="2:7" ht="15.75" customHeight="1" thickBot="1" x14ac:dyDescent="0.3">
      <c r="B718" s="311"/>
      <c r="C718" s="333" t="s">
        <v>106</v>
      </c>
      <c r="D718" s="334"/>
      <c r="E718" s="332"/>
      <c r="F718" s="332"/>
      <c r="G718" s="332"/>
    </row>
    <row r="719" spans="2:7" ht="15.75" customHeight="1" thickBot="1" x14ac:dyDescent="0.3">
      <c r="B719" s="311"/>
      <c r="C719" s="333" t="s">
        <v>160</v>
      </c>
      <c r="D719" s="334"/>
      <c r="E719" s="334">
        <v>208000</v>
      </c>
      <c r="F719" s="334">
        <v>207700</v>
      </c>
      <c r="G719" s="334">
        <v>209000</v>
      </c>
    </row>
    <row r="720" spans="2:7" ht="15.75" customHeight="1" thickBot="1" x14ac:dyDescent="0.3">
      <c r="B720" s="311"/>
      <c r="C720" s="333" t="s">
        <v>161</v>
      </c>
      <c r="D720" s="332"/>
      <c r="E720" s="332">
        <v>15000</v>
      </c>
      <c r="F720" s="332">
        <v>15000</v>
      </c>
      <c r="G720" s="332">
        <v>19000</v>
      </c>
    </row>
    <row r="721" spans="2:7" ht="15.75" customHeight="1" thickBot="1" x14ac:dyDescent="0.3">
      <c r="B721" s="311"/>
      <c r="C721" s="333" t="s">
        <v>162</v>
      </c>
      <c r="D721" s="334"/>
      <c r="E721" s="332">
        <v>15000</v>
      </c>
      <c r="F721" s="332">
        <v>15000</v>
      </c>
      <c r="G721" s="332">
        <v>19000</v>
      </c>
    </row>
    <row r="722" spans="2:7" ht="15.75" customHeight="1" thickBot="1" x14ac:dyDescent="0.3">
      <c r="B722" s="311"/>
      <c r="C722" s="357" t="s">
        <v>405</v>
      </c>
      <c r="D722" s="334">
        <f>D712+D717</f>
        <v>0</v>
      </c>
      <c r="E722" s="334">
        <f>E712+E717</f>
        <v>238000</v>
      </c>
      <c r="F722" s="334">
        <f t="shared" ref="F722:G722" si="114">F712+F717</f>
        <v>237700</v>
      </c>
      <c r="G722" s="334">
        <f t="shared" si="114"/>
        <v>247000</v>
      </c>
    </row>
    <row r="723" spans="2:7" ht="17.25" customHeight="1" thickBot="1" x14ac:dyDescent="0.3">
      <c r="B723" s="311"/>
      <c r="C723" s="358" t="s">
        <v>115</v>
      </c>
      <c r="D723" s="342">
        <f>IF(D722-D704=0,0,"Error")</f>
        <v>0</v>
      </c>
      <c r="E723" s="342">
        <v>0</v>
      </c>
      <c r="F723" s="342">
        <v>0</v>
      </c>
      <c r="G723" s="342">
        <v>0</v>
      </c>
    </row>
    <row r="724" spans="2:7" ht="15.75" thickBot="1" x14ac:dyDescent="0.3">
      <c r="C724" s="137"/>
      <c r="D724" s="138"/>
      <c r="E724" s="138"/>
      <c r="F724" s="138"/>
      <c r="G724" s="138"/>
    </row>
    <row r="725" spans="2:7" ht="27" customHeight="1" thickBot="1" x14ac:dyDescent="0.3">
      <c r="C725" s="319" t="s">
        <v>172</v>
      </c>
      <c r="D725" s="369">
        <f>D626+D511+D474+D440+D414+D218+D181+D144+D107+D70+D33+D550+D361+D257+D678+D652+D704+D600+D575+D387+D335+D309</f>
        <v>1745338</v>
      </c>
      <c r="E725" s="369">
        <f>E626+E511+E474+E440+E414+E218+E181+E144+E107+E70+E33+E550+E361+E257+E678+E652+E704+E600+E575+E387+E335+E309+E283</f>
        <v>1897122</v>
      </c>
      <c r="F725" s="369">
        <f>F626+F511+F474+F440+F414+F218+F181+F144+F107+F70+F33+F550+F361+F257+F678+F652+F704+F600+F575+F387+F335+F309</f>
        <v>1994316</v>
      </c>
      <c r="G725" s="369">
        <f>G626+G511+G474+G440+G414+G218+G181+G144+G107+G70+G33+G550+G361+G257+G678+G652+G704+G600+G575+G387+G335+G309</f>
        <v>2061427</v>
      </c>
    </row>
    <row r="726" spans="2:7" ht="24.75" thickBot="1" x14ac:dyDescent="0.3">
      <c r="C726" s="319" t="s">
        <v>173</v>
      </c>
      <c r="D726" s="369">
        <f>D727+D730+D733+D736+D739+D742+D745+D748+D753</f>
        <v>1745338</v>
      </c>
      <c r="E726" s="369">
        <f>E727+E730+E733+E736+E739+E742+E745+E748+E753</f>
        <v>1897122</v>
      </c>
      <c r="F726" s="369">
        <f>F727+F730+F733+F736+F739+F742+F745+F748+F753</f>
        <v>1994316</v>
      </c>
      <c r="G726" s="369">
        <f t="shared" ref="G726" si="115">G727+G730+G733+G736+G739+G742+G745+G748+G753</f>
        <v>2061427</v>
      </c>
    </row>
    <row r="727" spans="2:7" ht="15.75" thickBot="1" x14ac:dyDescent="0.3">
      <c r="C727" s="331" t="s">
        <v>105</v>
      </c>
      <c r="D727" s="370">
        <f>D728+D729</f>
        <v>543769</v>
      </c>
      <c r="E727" s="370">
        <f t="shared" ref="E727:G727" si="116">E728+E729</f>
        <v>547769</v>
      </c>
      <c r="F727" s="370">
        <f>F728+F729</f>
        <v>547769</v>
      </c>
      <c r="G727" s="370">
        <f t="shared" si="116"/>
        <v>547769</v>
      </c>
    </row>
    <row r="728" spans="2:7" ht="15.75" thickBot="1" x14ac:dyDescent="0.3">
      <c r="C728" s="333" t="s">
        <v>106</v>
      </c>
      <c r="D728" s="334">
        <f>D483+D153+D79</f>
        <v>543769</v>
      </c>
      <c r="E728" s="334">
        <f>E483+E153+E79</f>
        <v>547769</v>
      </c>
      <c r="F728" s="334">
        <f>F483+F153+F79</f>
        <v>547769</v>
      </c>
      <c r="G728" s="334">
        <f>G483+G153+G79</f>
        <v>547769</v>
      </c>
    </row>
    <row r="729" spans="2:7" ht="15.75" thickBot="1" x14ac:dyDescent="0.3">
      <c r="C729" s="333" t="s">
        <v>174</v>
      </c>
      <c r="D729" s="334">
        <f t="shared" ref="D729:G729" si="117">D43+D80+D117</f>
        <v>0</v>
      </c>
      <c r="E729" s="334">
        <f t="shared" si="117"/>
        <v>0</v>
      </c>
      <c r="F729" s="334">
        <f t="shared" si="117"/>
        <v>0</v>
      </c>
      <c r="G729" s="334">
        <f t="shared" si="117"/>
        <v>0</v>
      </c>
    </row>
    <row r="730" spans="2:7" ht="24.75" thickBot="1" x14ac:dyDescent="0.3">
      <c r="C730" s="331" t="s">
        <v>108</v>
      </c>
      <c r="D730" s="370">
        <f>D731+D732</f>
        <v>92331</v>
      </c>
      <c r="E730" s="370">
        <f t="shared" ref="E730:G730" si="118">E731+E732</f>
        <v>92331</v>
      </c>
      <c r="F730" s="370">
        <f t="shared" si="118"/>
        <v>92331</v>
      </c>
      <c r="G730" s="370">
        <f t="shared" si="118"/>
        <v>92331</v>
      </c>
    </row>
    <row r="731" spans="2:7" ht="15.75" thickBot="1" x14ac:dyDescent="0.3">
      <c r="C731" s="333" t="s">
        <v>106</v>
      </c>
      <c r="D731" s="332">
        <f>D486+D156+D82</f>
        <v>92331</v>
      </c>
      <c r="E731" s="332">
        <f>E486+E156+E82</f>
        <v>92331</v>
      </c>
      <c r="F731" s="332">
        <f>F486+F156+F82</f>
        <v>92331</v>
      </c>
      <c r="G731" s="332">
        <f>G486+G156+G82</f>
        <v>92331</v>
      </c>
    </row>
    <row r="732" spans="2:7" ht="15.75" thickBot="1" x14ac:dyDescent="0.3">
      <c r="C732" s="333" t="s">
        <v>174</v>
      </c>
      <c r="D732" s="334">
        <f>D46+D83+D117</f>
        <v>0</v>
      </c>
      <c r="E732" s="334">
        <f>E46+E83+E117</f>
        <v>0</v>
      </c>
      <c r="F732" s="334">
        <f>F46+F83+F117</f>
        <v>0</v>
      </c>
      <c r="G732" s="334">
        <f>G46+G83+G117</f>
        <v>0</v>
      </c>
    </row>
    <row r="733" spans="2:7" ht="15.75" thickBot="1" x14ac:dyDescent="0.3">
      <c r="C733" s="331" t="s">
        <v>109</v>
      </c>
      <c r="D733" s="370">
        <f>D734+D735</f>
        <v>740900</v>
      </c>
      <c r="E733" s="370">
        <f t="shared" ref="E733:G733" si="119">E734+E735</f>
        <v>613900</v>
      </c>
      <c r="F733" s="370">
        <f t="shared" si="119"/>
        <v>670889</v>
      </c>
      <c r="G733" s="370">
        <f t="shared" si="119"/>
        <v>670900</v>
      </c>
    </row>
    <row r="734" spans="2:7" ht="15.75" thickBot="1" x14ac:dyDescent="0.3">
      <c r="C734" s="333" t="s">
        <v>106</v>
      </c>
      <c r="D734" s="334">
        <f>D526+D489+D233+D196+D159+D122+D85+D48</f>
        <v>740900</v>
      </c>
      <c r="E734" s="334">
        <f>E526+E489+E233+E196+E159+E122+E85+E48</f>
        <v>613900</v>
      </c>
      <c r="F734" s="334">
        <f>F526+F489+F233+F196+F159+F122+F85+F48</f>
        <v>670889</v>
      </c>
      <c r="G734" s="334">
        <f>G526+G489+G233+G196+G159+G122+G85+G48</f>
        <v>670900</v>
      </c>
    </row>
    <row r="735" spans="2:7" ht="15.75" thickBot="1" x14ac:dyDescent="0.3">
      <c r="C735" s="333" t="s">
        <v>174</v>
      </c>
      <c r="D735" s="334">
        <f t="shared" ref="D735:G735" si="120">D49+D86+D123</f>
        <v>0</v>
      </c>
      <c r="E735" s="334">
        <f t="shared" si="120"/>
        <v>0</v>
      </c>
      <c r="F735" s="334">
        <f t="shared" si="120"/>
        <v>0</v>
      </c>
      <c r="G735" s="334">
        <f t="shared" si="120"/>
        <v>0</v>
      </c>
    </row>
    <row r="736" spans="2:7" ht="15.75" thickBot="1" x14ac:dyDescent="0.3">
      <c r="C736" s="331" t="s">
        <v>110</v>
      </c>
      <c r="D736" s="370">
        <f>D737+D738</f>
        <v>0</v>
      </c>
      <c r="E736" s="370">
        <f t="shared" ref="E736:G736" si="121">E737+E738</f>
        <v>0</v>
      </c>
      <c r="F736" s="370">
        <f t="shared" si="121"/>
        <v>0</v>
      </c>
      <c r="G736" s="370">
        <f t="shared" si="121"/>
        <v>0</v>
      </c>
    </row>
    <row r="737" spans="3:7" ht="15.75" thickBot="1" x14ac:dyDescent="0.3">
      <c r="C737" s="333" t="s">
        <v>106</v>
      </c>
      <c r="D737" s="332">
        <f t="shared" ref="D737:G738" si="122">D51+D88+D125</f>
        <v>0</v>
      </c>
      <c r="E737" s="332">
        <f t="shared" si="122"/>
        <v>0</v>
      </c>
      <c r="F737" s="332">
        <f t="shared" si="122"/>
        <v>0</v>
      </c>
      <c r="G737" s="332">
        <f t="shared" si="122"/>
        <v>0</v>
      </c>
    </row>
    <row r="738" spans="3:7" ht="15.75" thickBot="1" x14ac:dyDescent="0.3">
      <c r="C738" s="333" t="s">
        <v>174</v>
      </c>
      <c r="D738" s="334">
        <f t="shared" si="122"/>
        <v>0</v>
      </c>
      <c r="E738" s="334">
        <f t="shared" si="122"/>
        <v>0</v>
      </c>
      <c r="F738" s="334">
        <f t="shared" si="122"/>
        <v>0</v>
      </c>
      <c r="G738" s="334">
        <f t="shared" si="122"/>
        <v>0</v>
      </c>
    </row>
    <row r="739" spans="3:7" ht="15.75" thickBot="1" x14ac:dyDescent="0.3">
      <c r="C739" s="331" t="s">
        <v>111</v>
      </c>
      <c r="D739" s="370">
        <f>D740+D741</f>
        <v>0</v>
      </c>
      <c r="E739" s="370">
        <f t="shared" ref="E739:G739" si="123">E740+E741</f>
        <v>0</v>
      </c>
      <c r="F739" s="370">
        <f t="shared" si="123"/>
        <v>0</v>
      </c>
      <c r="G739" s="370">
        <f t="shared" si="123"/>
        <v>0</v>
      </c>
    </row>
    <row r="740" spans="3:7" ht="15.75" thickBot="1" x14ac:dyDescent="0.3">
      <c r="C740" s="333" t="s">
        <v>106</v>
      </c>
      <c r="D740" s="332">
        <f t="shared" ref="D740:G741" si="124">D54+D91+D128</f>
        <v>0</v>
      </c>
      <c r="E740" s="332">
        <f t="shared" si="124"/>
        <v>0</v>
      </c>
      <c r="F740" s="332">
        <f t="shared" si="124"/>
        <v>0</v>
      </c>
      <c r="G740" s="332">
        <f t="shared" si="124"/>
        <v>0</v>
      </c>
    </row>
    <row r="741" spans="3:7" ht="15.75" thickBot="1" x14ac:dyDescent="0.3">
      <c r="C741" s="333" t="s">
        <v>174</v>
      </c>
      <c r="D741" s="334">
        <f t="shared" si="124"/>
        <v>0</v>
      </c>
      <c r="E741" s="334">
        <f t="shared" si="124"/>
        <v>0</v>
      </c>
      <c r="F741" s="334">
        <f t="shared" si="124"/>
        <v>0</v>
      </c>
      <c r="G741" s="334">
        <f t="shared" si="124"/>
        <v>0</v>
      </c>
    </row>
    <row r="742" spans="3:7" ht="15.75" thickBot="1" x14ac:dyDescent="0.3">
      <c r="C742" s="331" t="s">
        <v>112</v>
      </c>
      <c r="D742" s="370">
        <f>D743+D744</f>
        <v>0</v>
      </c>
      <c r="E742" s="370">
        <f>E743+E744</f>
        <v>0</v>
      </c>
      <c r="F742" s="370">
        <f t="shared" ref="F742:G742" si="125">F743+F744</f>
        <v>0</v>
      </c>
      <c r="G742" s="370">
        <f t="shared" si="125"/>
        <v>0</v>
      </c>
    </row>
    <row r="743" spans="3:7" ht="15.75" thickBot="1" x14ac:dyDescent="0.3">
      <c r="C743" s="333" t="s">
        <v>106</v>
      </c>
      <c r="D743" s="332">
        <f t="shared" ref="D743:G744" si="126">D57+D94+D131</f>
        <v>0</v>
      </c>
      <c r="E743" s="332">
        <f t="shared" si="126"/>
        <v>0</v>
      </c>
      <c r="F743" s="332">
        <f t="shared" si="126"/>
        <v>0</v>
      </c>
      <c r="G743" s="332">
        <f t="shared" si="126"/>
        <v>0</v>
      </c>
    </row>
    <row r="744" spans="3:7" ht="15.75" thickBot="1" x14ac:dyDescent="0.3">
      <c r="C744" s="333" t="s">
        <v>174</v>
      </c>
      <c r="D744" s="334">
        <f t="shared" si="126"/>
        <v>0</v>
      </c>
      <c r="E744" s="334">
        <f t="shared" si="126"/>
        <v>0</v>
      </c>
      <c r="F744" s="334">
        <f t="shared" si="126"/>
        <v>0</v>
      </c>
      <c r="G744" s="334">
        <f t="shared" si="126"/>
        <v>0</v>
      </c>
    </row>
    <row r="745" spans="3:7" ht="24.75" thickBot="1" x14ac:dyDescent="0.3">
      <c r="C745" s="331" t="s">
        <v>113</v>
      </c>
      <c r="D745" s="370">
        <f>D96+D59</f>
        <v>0</v>
      </c>
      <c r="E745" s="370">
        <f>E96+E59</f>
        <v>0</v>
      </c>
      <c r="F745" s="370">
        <f>F96+F59</f>
        <v>0</v>
      </c>
      <c r="G745" s="370">
        <f>G96+G59</f>
        <v>0</v>
      </c>
    </row>
    <row r="746" spans="3:7" ht="15.75" thickBot="1" x14ac:dyDescent="0.3">
      <c r="C746" s="333" t="s">
        <v>106</v>
      </c>
      <c r="D746" s="332">
        <f t="shared" ref="D746:G747" si="127">D60+D97+D134</f>
        <v>0</v>
      </c>
      <c r="E746" s="332">
        <f t="shared" si="127"/>
        <v>0</v>
      </c>
      <c r="F746" s="332">
        <f t="shared" si="127"/>
        <v>0</v>
      </c>
      <c r="G746" s="332">
        <f t="shared" si="127"/>
        <v>0</v>
      </c>
    </row>
    <row r="747" spans="3:7" ht="15.75" thickBot="1" x14ac:dyDescent="0.3">
      <c r="C747" s="333" t="s">
        <v>174</v>
      </c>
      <c r="D747" s="334">
        <f t="shared" si="127"/>
        <v>0</v>
      </c>
      <c r="E747" s="334">
        <f t="shared" si="127"/>
        <v>0</v>
      </c>
      <c r="F747" s="334">
        <f t="shared" si="127"/>
        <v>0</v>
      </c>
      <c r="G747" s="334">
        <f t="shared" si="127"/>
        <v>0</v>
      </c>
    </row>
    <row r="748" spans="3:7" ht="15.75" thickBot="1" x14ac:dyDescent="0.3">
      <c r="C748" s="331" t="s">
        <v>175</v>
      </c>
      <c r="D748" s="370">
        <f>D749+D750+D751+D752</f>
        <v>0</v>
      </c>
      <c r="E748" s="370">
        <f>E749+E750+E751+E752</f>
        <v>2000</v>
      </c>
      <c r="F748" s="370">
        <f t="shared" ref="F748:G748" si="128">F749+F750+F751+F752</f>
        <v>0</v>
      </c>
      <c r="G748" s="370">
        <f t="shared" si="128"/>
        <v>0</v>
      </c>
    </row>
    <row r="749" spans="3:7" ht="15.75" thickBot="1" x14ac:dyDescent="0.3">
      <c r="C749" s="333" t="s">
        <v>106</v>
      </c>
      <c r="D749" s="332">
        <f>D635+D449+D423+D559+D370+D266+D292</f>
        <v>0</v>
      </c>
      <c r="E749" s="332">
        <f t="shared" ref="E749:G749" si="129">E635+E449+E423+E559+E370+E266+E292</f>
        <v>2000</v>
      </c>
      <c r="F749" s="332">
        <f t="shared" si="129"/>
        <v>0</v>
      </c>
      <c r="G749" s="332">
        <f t="shared" si="129"/>
        <v>0</v>
      </c>
    </row>
    <row r="750" spans="3:7" ht="15.75" thickBot="1" x14ac:dyDescent="0.3">
      <c r="C750" s="333" t="s">
        <v>176</v>
      </c>
      <c r="D750" s="332">
        <f t="shared" ref="D750:G752" si="130">D636+D450+D424+D560+D371+D267</f>
        <v>0</v>
      </c>
      <c r="E750" s="332">
        <f t="shared" si="130"/>
        <v>0</v>
      </c>
      <c r="F750" s="332">
        <f t="shared" si="130"/>
        <v>0</v>
      </c>
      <c r="G750" s="332">
        <f t="shared" si="130"/>
        <v>0</v>
      </c>
    </row>
    <row r="751" spans="3:7" ht="15.75" thickBot="1" x14ac:dyDescent="0.3">
      <c r="C751" s="333" t="s">
        <v>161</v>
      </c>
      <c r="D751" s="332">
        <f t="shared" si="130"/>
        <v>0</v>
      </c>
      <c r="E751" s="332">
        <f t="shared" si="130"/>
        <v>0</v>
      </c>
      <c r="F751" s="332">
        <f t="shared" si="130"/>
        <v>0</v>
      </c>
      <c r="G751" s="332">
        <f t="shared" si="130"/>
        <v>0</v>
      </c>
    </row>
    <row r="752" spans="3:7" ht="15.75" thickBot="1" x14ac:dyDescent="0.3">
      <c r="C752" s="333" t="s">
        <v>162</v>
      </c>
      <c r="D752" s="332">
        <f t="shared" si="130"/>
        <v>0</v>
      </c>
      <c r="E752" s="332">
        <f t="shared" si="130"/>
        <v>0</v>
      </c>
      <c r="F752" s="332">
        <f t="shared" si="130"/>
        <v>0</v>
      </c>
      <c r="G752" s="332">
        <f t="shared" si="130"/>
        <v>0</v>
      </c>
    </row>
    <row r="753" spans="1:9" ht="15.75" thickBot="1" x14ac:dyDescent="0.3">
      <c r="C753" s="331" t="s">
        <v>177</v>
      </c>
      <c r="D753" s="370">
        <f>D754+D755+D756+D757</f>
        <v>368338</v>
      </c>
      <c r="E753" s="370">
        <f>E754+E755+E756+E757</f>
        <v>641122</v>
      </c>
      <c r="F753" s="370">
        <f t="shared" ref="F753:G753" si="131">F754+F755+F756+F757</f>
        <v>683327</v>
      </c>
      <c r="G753" s="370">
        <f t="shared" si="131"/>
        <v>750427</v>
      </c>
    </row>
    <row r="754" spans="1:9" ht="15.75" thickBot="1" x14ac:dyDescent="0.3">
      <c r="C754" s="333" t="s">
        <v>106</v>
      </c>
      <c r="D754" s="332">
        <f>D640+D454+D428+D564+D375+D271+D718+D692+D666+D323+D297</f>
        <v>0</v>
      </c>
      <c r="E754" s="332">
        <f>E640+E454+E428+E564+E375+E271+E718+E692+E666+E323+E297+E589+E614+E401+E349</f>
        <v>144000</v>
      </c>
      <c r="F754" s="332">
        <f t="shared" ref="F754:G754" si="132">F640+F454+F428+F564+F375+F271+F718+F692+F666+F323+F297+F589+F614+F401+F349</f>
        <v>182989</v>
      </c>
      <c r="G754" s="332">
        <f t="shared" si="132"/>
        <v>199509</v>
      </c>
    </row>
    <row r="755" spans="1:9" ht="15.75" thickBot="1" x14ac:dyDescent="0.3">
      <c r="C755" s="333" t="s">
        <v>176</v>
      </c>
      <c r="D755" s="332">
        <f t="shared" ref="D755:D757" si="133">D641+D455+D429+D565+D376+D272+D719+D693+D667+D324+D298</f>
        <v>297918</v>
      </c>
      <c r="E755" s="332">
        <f t="shared" ref="E755:G757" si="134">E641+E455+E429+E565+E376+E272+E719+E693+E667+E324+E298+E590+E615+E402+E350</f>
        <v>447918</v>
      </c>
      <c r="F755" s="332">
        <f t="shared" si="134"/>
        <v>447918</v>
      </c>
      <c r="G755" s="332">
        <f t="shared" si="134"/>
        <v>497918</v>
      </c>
    </row>
    <row r="756" spans="1:9" ht="15.75" thickBot="1" x14ac:dyDescent="0.3">
      <c r="C756" s="333" t="s">
        <v>161</v>
      </c>
      <c r="D756" s="332">
        <f t="shared" si="133"/>
        <v>63975</v>
      </c>
      <c r="E756" s="332">
        <f t="shared" si="134"/>
        <v>30000</v>
      </c>
      <c r="F756" s="332">
        <f t="shared" si="134"/>
        <v>30000</v>
      </c>
      <c r="G756" s="332">
        <f t="shared" si="134"/>
        <v>34000</v>
      </c>
    </row>
    <row r="757" spans="1:9" ht="15.75" thickBot="1" x14ac:dyDescent="0.3">
      <c r="C757" s="333" t="s">
        <v>162</v>
      </c>
      <c r="D757" s="332">
        <f t="shared" si="133"/>
        <v>6445</v>
      </c>
      <c r="E757" s="332">
        <f t="shared" si="134"/>
        <v>19204</v>
      </c>
      <c r="F757" s="332">
        <f t="shared" si="134"/>
        <v>22420</v>
      </c>
      <c r="G757" s="332">
        <f t="shared" si="134"/>
        <v>19000</v>
      </c>
    </row>
    <row r="758" spans="1:9" ht="15.75" thickBot="1" x14ac:dyDescent="0.3">
      <c r="C758" s="358" t="s">
        <v>115</v>
      </c>
      <c r="D758" s="342">
        <f>IF(D726-D725=0,0,"Error")</f>
        <v>0</v>
      </c>
      <c r="E758" s="342">
        <f>IF(E726-E725=0,0,"Error")</f>
        <v>0</v>
      </c>
      <c r="F758" s="342">
        <f>IF(F726-F725=0,0,"Error")</f>
        <v>0</v>
      </c>
      <c r="G758" s="342">
        <f>IF(G726-G725=0,0,"Error")</f>
        <v>0</v>
      </c>
    </row>
    <row r="759" spans="1:9" ht="15.75" thickBot="1" x14ac:dyDescent="0.3">
      <c r="C759" s="141"/>
      <c r="D759" s="142"/>
      <c r="E759" s="142"/>
      <c r="F759" s="142"/>
      <c r="G759" s="142"/>
    </row>
    <row r="760" spans="1:9" ht="15" customHeight="1" x14ac:dyDescent="0.25">
      <c r="A760" s="709" t="s">
        <v>522</v>
      </c>
      <c r="B760" s="371" t="s">
        <v>4</v>
      </c>
      <c r="C760" s="372" t="s">
        <v>746</v>
      </c>
      <c r="D760" s="709" t="s">
        <v>440</v>
      </c>
      <c r="E760" s="371" t="s">
        <v>4</v>
      </c>
      <c r="F760" s="373" t="s">
        <v>180</v>
      </c>
      <c r="G760" s="709" t="s">
        <v>25</v>
      </c>
      <c r="H760" s="371" t="s">
        <v>4</v>
      </c>
      <c r="I760" s="373" t="s">
        <v>181</v>
      </c>
    </row>
    <row r="761" spans="1:9" x14ac:dyDescent="0.25">
      <c r="A761" s="710"/>
      <c r="B761" s="374" t="s">
        <v>182</v>
      </c>
      <c r="C761" s="375"/>
      <c r="D761" s="710"/>
      <c r="E761" s="374" t="s">
        <v>182</v>
      </c>
      <c r="F761" s="375"/>
      <c r="G761" s="710"/>
      <c r="H761" s="374" t="s">
        <v>182</v>
      </c>
      <c r="I761" s="375"/>
    </row>
    <row r="762" spans="1:9" ht="19.5" customHeight="1" thickBot="1" x14ac:dyDescent="0.3">
      <c r="A762" s="711"/>
      <c r="B762" s="376" t="s">
        <v>6</v>
      </c>
      <c r="C762" s="377" t="s">
        <v>723</v>
      </c>
      <c r="D762" s="711"/>
      <c r="E762" s="376" t="s">
        <v>6</v>
      </c>
      <c r="F762" s="378" t="s">
        <v>723</v>
      </c>
      <c r="G762" s="711"/>
      <c r="H762" s="376" t="s">
        <v>6</v>
      </c>
      <c r="I762" s="378" t="s">
        <v>723</v>
      </c>
    </row>
    <row r="763" spans="1:9" x14ac:dyDescent="0.25">
      <c r="A763" s="146"/>
      <c r="B763" s="144"/>
      <c r="C763" s="144"/>
      <c r="D763" s="145"/>
      <c r="E763" s="146"/>
      <c r="F763" s="144"/>
      <c r="G763" s="144"/>
    </row>
    <row r="764" spans="1:9" ht="47.25" customHeight="1" x14ac:dyDescent="0.25">
      <c r="B764" s="607"/>
      <c r="C764" s="379"/>
    </row>
    <row r="765" spans="1:9" x14ac:dyDescent="0.25">
      <c r="C765" s="379"/>
    </row>
    <row r="766" spans="1:9" x14ac:dyDescent="0.25">
      <c r="C766" s="379"/>
    </row>
    <row r="767" spans="1:9" x14ac:dyDescent="0.25">
      <c r="A767" s="607"/>
      <c r="B767" s="379"/>
      <c r="D767" s="379"/>
    </row>
    <row r="768" spans="1:9" x14ac:dyDescent="0.25">
      <c r="B768" s="379"/>
      <c r="D768" s="379"/>
    </row>
    <row r="769" spans="2:4" x14ac:dyDescent="0.25">
      <c r="B769" s="379"/>
      <c r="D769" s="379"/>
    </row>
  </sheetData>
  <mergeCells count="164">
    <mergeCell ref="D646:E646"/>
    <mergeCell ref="C683:G683"/>
    <mergeCell ref="C684:C685"/>
    <mergeCell ref="D647:G647"/>
    <mergeCell ref="D648:G648"/>
    <mergeCell ref="C649:C650"/>
    <mergeCell ref="C657:G657"/>
    <mergeCell ref="C658:C659"/>
    <mergeCell ref="D672:E672"/>
    <mergeCell ref="D673:G673"/>
    <mergeCell ref="D674:G674"/>
    <mergeCell ref="C675:C676"/>
    <mergeCell ref="B2:H2"/>
    <mergeCell ref="C3:G3"/>
    <mergeCell ref="D5:G5"/>
    <mergeCell ref="D6:G6"/>
    <mergeCell ref="D7:G7"/>
    <mergeCell ref="C8:G8"/>
    <mergeCell ref="C26:G26"/>
    <mergeCell ref="D27:F27"/>
    <mergeCell ref="D28:G28"/>
    <mergeCell ref="D29:G29"/>
    <mergeCell ref="C30:C31"/>
    <mergeCell ref="C38:G38"/>
    <mergeCell ref="C9:G11"/>
    <mergeCell ref="D12:G12"/>
    <mergeCell ref="C13:C14"/>
    <mergeCell ref="D19:G19"/>
    <mergeCell ref="C20:G20"/>
    <mergeCell ref="C25:G25"/>
    <mergeCell ref="C76:C77"/>
    <mergeCell ref="D101:F101"/>
    <mergeCell ref="D102:G102"/>
    <mergeCell ref="D103:G103"/>
    <mergeCell ref="C104:C105"/>
    <mergeCell ref="C112:G112"/>
    <mergeCell ref="C39:C40"/>
    <mergeCell ref="D64:F64"/>
    <mergeCell ref="D65:G65"/>
    <mergeCell ref="D66:G66"/>
    <mergeCell ref="C67:C68"/>
    <mergeCell ref="C75:G75"/>
    <mergeCell ref="C150:C151"/>
    <mergeCell ref="D175:F175"/>
    <mergeCell ref="D176:G176"/>
    <mergeCell ref="D177:G177"/>
    <mergeCell ref="C178:C179"/>
    <mergeCell ref="C186:G186"/>
    <mergeCell ref="C113:C114"/>
    <mergeCell ref="D138:F138"/>
    <mergeCell ref="D139:G139"/>
    <mergeCell ref="D140:G140"/>
    <mergeCell ref="C141:C142"/>
    <mergeCell ref="C149:G149"/>
    <mergeCell ref="C224:C225"/>
    <mergeCell ref="C249:G249"/>
    <mergeCell ref="C250:G250"/>
    <mergeCell ref="D251:E251"/>
    <mergeCell ref="D252:G252"/>
    <mergeCell ref="D253:G253"/>
    <mergeCell ref="C187:C188"/>
    <mergeCell ref="D212:F212"/>
    <mergeCell ref="D213:G213"/>
    <mergeCell ref="D214:G214"/>
    <mergeCell ref="C215:C216"/>
    <mergeCell ref="C223:G223"/>
    <mergeCell ref="C280:C281"/>
    <mergeCell ref="C288:G288"/>
    <mergeCell ref="C289:C290"/>
    <mergeCell ref="D305:G305"/>
    <mergeCell ref="C254:C255"/>
    <mergeCell ref="C262:G262"/>
    <mergeCell ref="C263:C264"/>
    <mergeCell ref="D277:E277"/>
    <mergeCell ref="D278:G278"/>
    <mergeCell ref="D279:G279"/>
    <mergeCell ref="D303:E303"/>
    <mergeCell ref="D304:G304"/>
    <mergeCell ref="D356:G356"/>
    <mergeCell ref="D331:G331"/>
    <mergeCell ref="C306:C307"/>
    <mergeCell ref="C314:G314"/>
    <mergeCell ref="C315:C316"/>
    <mergeCell ref="D329:E329"/>
    <mergeCell ref="D330:G330"/>
    <mergeCell ref="C332:C333"/>
    <mergeCell ref="C340:G340"/>
    <mergeCell ref="C341:C342"/>
    <mergeCell ref="D355:E355"/>
    <mergeCell ref="D571:G571"/>
    <mergeCell ref="C572:C573"/>
    <mergeCell ref="D357:G357"/>
    <mergeCell ref="C367:C368"/>
    <mergeCell ref="C358:C359"/>
    <mergeCell ref="C366:G366"/>
    <mergeCell ref="D383:G383"/>
    <mergeCell ref="D408:E408"/>
    <mergeCell ref="D409:G409"/>
    <mergeCell ref="D410:G410"/>
    <mergeCell ref="C411:C412"/>
    <mergeCell ref="C419:G419"/>
    <mergeCell ref="C420:C421"/>
    <mergeCell ref="C516:G516"/>
    <mergeCell ref="D570:G570"/>
    <mergeCell ref="D545:G545"/>
    <mergeCell ref="C542:G542"/>
    <mergeCell ref="C543:G543"/>
    <mergeCell ref="D544:E544"/>
    <mergeCell ref="D546:G546"/>
    <mergeCell ref="C547:C548"/>
    <mergeCell ref="C555:G555"/>
    <mergeCell ref="C556:C557"/>
    <mergeCell ref="D569:E569"/>
    <mergeCell ref="D381:E381"/>
    <mergeCell ref="D382:G382"/>
    <mergeCell ref="C384:C385"/>
    <mergeCell ref="C392:G392"/>
    <mergeCell ref="C393:C394"/>
    <mergeCell ref="D407:G407"/>
    <mergeCell ref="D434:E434"/>
    <mergeCell ref="D435:G435"/>
    <mergeCell ref="D436:G436"/>
    <mergeCell ref="C437:C438"/>
    <mergeCell ref="C445:G445"/>
    <mergeCell ref="C446:C447"/>
    <mergeCell ref="D460:G460"/>
    <mergeCell ref="C461:G461"/>
    <mergeCell ref="C466:G466"/>
    <mergeCell ref="C467:G467"/>
    <mergeCell ref="D468:F468"/>
    <mergeCell ref="D469:G469"/>
    <mergeCell ref="D470:G470"/>
    <mergeCell ref="C471:C472"/>
    <mergeCell ref="C479:G479"/>
    <mergeCell ref="C480:C481"/>
    <mergeCell ref="D505:F505"/>
    <mergeCell ref="D506:G506"/>
    <mergeCell ref="D507:G507"/>
    <mergeCell ref="C508:C509"/>
    <mergeCell ref="C517:C518"/>
    <mergeCell ref="A760:A762"/>
    <mergeCell ref="D760:D762"/>
    <mergeCell ref="G760:G762"/>
    <mergeCell ref="C580:G580"/>
    <mergeCell ref="C581:C582"/>
    <mergeCell ref="D619:G619"/>
    <mergeCell ref="D698:E698"/>
    <mergeCell ref="D699:G699"/>
    <mergeCell ref="D700:G700"/>
    <mergeCell ref="C701:C702"/>
    <mergeCell ref="C709:G709"/>
    <mergeCell ref="C710:C711"/>
    <mergeCell ref="D594:E594"/>
    <mergeCell ref="D595:G595"/>
    <mergeCell ref="D596:G596"/>
    <mergeCell ref="C597:C598"/>
    <mergeCell ref="C605:G605"/>
    <mergeCell ref="C606:C607"/>
    <mergeCell ref="D620:E620"/>
    <mergeCell ref="D621:G621"/>
    <mergeCell ref="D622:G622"/>
    <mergeCell ref="C623:C624"/>
    <mergeCell ref="C631:G631"/>
    <mergeCell ref="C632:C6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63"/>
  <sheetViews>
    <sheetView topLeftCell="A394" zoomScale="136" zoomScaleNormal="136" workbookViewId="0">
      <selection activeCell="J242" sqref="J242"/>
    </sheetView>
  </sheetViews>
  <sheetFormatPr defaultRowHeight="15" x14ac:dyDescent="0.25"/>
  <cols>
    <col min="1" max="1" width="10.5703125" customWidth="1"/>
    <col min="2" max="2" width="23.7109375" customWidth="1"/>
    <col min="3" max="3" width="12.85546875" customWidth="1"/>
    <col min="4" max="4" width="12.28515625" customWidth="1"/>
    <col min="5" max="5" width="11.28515625" customWidth="1"/>
    <col min="6" max="6" width="12.28515625" customWidth="1"/>
    <col min="7" max="7" width="12.85546875" customWidth="1"/>
    <col min="8" max="8" width="8.28515625" bestFit="1" customWidth="1"/>
    <col min="257" max="257" width="10.5703125" customWidth="1"/>
    <col min="258" max="258" width="23.7109375" customWidth="1"/>
    <col min="259" max="259" width="12.85546875" customWidth="1"/>
    <col min="260" max="260" width="12.28515625" customWidth="1"/>
    <col min="261" max="261" width="11.28515625" customWidth="1"/>
    <col min="262" max="262" width="12.28515625" customWidth="1"/>
    <col min="263" max="263" width="12.85546875" customWidth="1"/>
    <col min="264" max="264" width="8.28515625" bestFit="1" customWidth="1"/>
    <col min="513" max="513" width="10.5703125" customWidth="1"/>
    <col min="514" max="514" width="23.7109375" customWidth="1"/>
    <col min="515" max="515" width="12.85546875" customWidth="1"/>
    <col min="516" max="516" width="12.28515625" customWidth="1"/>
    <col min="517" max="517" width="11.28515625" customWidth="1"/>
    <col min="518" max="518" width="12.28515625" customWidth="1"/>
    <col min="519" max="519" width="12.85546875" customWidth="1"/>
    <col min="520" max="520" width="8.28515625" bestFit="1" customWidth="1"/>
    <col min="769" max="769" width="10.5703125" customWidth="1"/>
    <col min="770" max="770" width="23.7109375" customWidth="1"/>
    <col min="771" max="771" width="12.85546875" customWidth="1"/>
    <col min="772" max="772" width="12.28515625" customWidth="1"/>
    <col min="773" max="773" width="11.28515625" customWidth="1"/>
    <col min="774" max="774" width="12.28515625" customWidth="1"/>
    <col min="775" max="775" width="12.85546875" customWidth="1"/>
    <col min="776" max="776" width="8.28515625" bestFit="1" customWidth="1"/>
    <col min="1025" max="1025" width="10.5703125" customWidth="1"/>
    <col min="1026" max="1026" width="23.7109375" customWidth="1"/>
    <col min="1027" max="1027" width="12.85546875" customWidth="1"/>
    <col min="1028" max="1028" width="12.28515625" customWidth="1"/>
    <col min="1029" max="1029" width="11.28515625" customWidth="1"/>
    <col min="1030" max="1030" width="12.28515625" customWidth="1"/>
    <col min="1031" max="1031" width="12.85546875" customWidth="1"/>
    <col min="1032" max="1032" width="8.28515625" bestFit="1" customWidth="1"/>
    <col min="1281" max="1281" width="10.5703125" customWidth="1"/>
    <col min="1282" max="1282" width="23.7109375" customWidth="1"/>
    <col min="1283" max="1283" width="12.85546875" customWidth="1"/>
    <col min="1284" max="1284" width="12.28515625" customWidth="1"/>
    <col min="1285" max="1285" width="11.28515625" customWidth="1"/>
    <col min="1286" max="1286" width="12.28515625" customWidth="1"/>
    <col min="1287" max="1287" width="12.85546875" customWidth="1"/>
    <col min="1288" max="1288" width="8.28515625" bestFit="1" customWidth="1"/>
    <col min="1537" max="1537" width="10.5703125" customWidth="1"/>
    <col min="1538" max="1538" width="23.7109375" customWidth="1"/>
    <col min="1539" max="1539" width="12.85546875" customWidth="1"/>
    <col min="1540" max="1540" width="12.28515625" customWidth="1"/>
    <col min="1541" max="1541" width="11.28515625" customWidth="1"/>
    <col min="1542" max="1542" width="12.28515625" customWidth="1"/>
    <col min="1543" max="1543" width="12.85546875" customWidth="1"/>
    <col min="1544" max="1544" width="8.28515625" bestFit="1" customWidth="1"/>
    <col min="1793" max="1793" width="10.5703125" customWidth="1"/>
    <col min="1794" max="1794" width="23.7109375" customWidth="1"/>
    <col min="1795" max="1795" width="12.85546875" customWidth="1"/>
    <col min="1796" max="1796" width="12.28515625" customWidth="1"/>
    <col min="1797" max="1797" width="11.28515625" customWidth="1"/>
    <col min="1798" max="1798" width="12.28515625" customWidth="1"/>
    <col min="1799" max="1799" width="12.85546875" customWidth="1"/>
    <col min="1800" max="1800" width="8.28515625" bestFit="1" customWidth="1"/>
    <col min="2049" max="2049" width="10.5703125" customWidth="1"/>
    <col min="2050" max="2050" width="23.7109375" customWidth="1"/>
    <col min="2051" max="2051" width="12.85546875" customWidth="1"/>
    <col min="2052" max="2052" width="12.28515625" customWidth="1"/>
    <col min="2053" max="2053" width="11.28515625" customWidth="1"/>
    <col min="2054" max="2054" width="12.28515625" customWidth="1"/>
    <col min="2055" max="2055" width="12.85546875" customWidth="1"/>
    <col min="2056" max="2056" width="8.28515625" bestFit="1" customWidth="1"/>
    <col min="2305" max="2305" width="10.5703125" customWidth="1"/>
    <col min="2306" max="2306" width="23.7109375" customWidth="1"/>
    <col min="2307" max="2307" width="12.85546875" customWidth="1"/>
    <col min="2308" max="2308" width="12.28515625" customWidth="1"/>
    <col min="2309" max="2309" width="11.28515625" customWidth="1"/>
    <col min="2310" max="2310" width="12.28515625" customWidth="1"/>
    <col min="2311" max="2311" width="12.85546875" customWidth="1"/>
    <col min="2312" max="2312" width="8.28515625" bestFit="1" customWidth="1"/>
    <col min="2561" max="2561" width="10.5703125" customWidth="1"/>
    <col min="2562" max="2562" width="23.7109375" customWidth="1"/>
    <col min="2563" max="2563" width="12.85546875" customWidth="1"/>
    <col min="2564" max="2564" width="12.28515625" customWidth="1"/>
    <col min="2565" max="2565" width="11.28515625" customWidth="1"/>
    <col min="2566" max="2566" width="12.28515625" customWidth="1"/>
    <col min="2567" max="2567" width="12.85546875" customWidth="1"/>
    <col min="2568" max="2568" width="8.28515625" bestFit="1" customWidth="1"/>
    <col min="2817" max="2817" width="10.5703125" customWidth="1"/>
    <col min="2818" max="2818" width="23.7109375" customWidth="1"/>
    <col min="2819" max="2819" width="12.85546875" customWidth="1"/>
    <col min="2820" max="2820" width="12.28515625" customWidth="1"/>
    <col min="2821" max="2821" width="11.28515625" customWidth="1"/>
    <col min="2822" max="2822" width="12.28515625" customWidth="1"/>
    <col min="2823" max="2823" width="12.85546875" customWidth="1"/>
    <col min="2824" max="2824" width="8.28515625" bestFit="1" customWidth="1"/>
    <col min="3073" max="3073" width="10.5703125" customWidth="1"/>
    <col min="3074" max="3074" width="23.7109375" customWidth="1"/>
    <col min="3075" max="3075" width="12.85546875" customWidth="1"/>
    <col min="3076" max="3076" width="12.28515625" customWidth="1"/>
    <col min="3077" max="3077" width="11.28515625" customWidth="1"/>
    <col min="3078" max="3078" width="12.28515625" customWidth="1"/>
    <col min="3079" max="3079" width="12.85546875" customWidth="1"/>
    <col min="3080" max="3080" width="8.28515625" bestFit="1" customWidth="1"/>
    <col min="3329" max="3329" width="10.5703125" customWidth="1"/>
    <col min="3330" max="3330" width="23.7109375" customWidth="1"/>
    <col min="3331" max="3331" width="12.85546875" customWidth="1"/>
    <col min="3332" max="3332" width="12.28515625" customWidth="1"/>
    <col min="3333" max="3333" width="11.28515625" customWidth="1"/>
    <col min="3334" max="3334" width="12.28515625" customWidth="1"/>
    <col min="3335" max="3335" width="12.85546875" customWidth="1"/>
    <col min="3336" max="3336" width="8.28515625" bestFit="1" customWidth="1"/>
    <col min="3585" max="3585" width="10.5703125" customWidth="1"/>
    <col min="3586" max="3586" width="23.7109375" customWidth="1"/>
    <col min="3587" max="3587" width="12.85546875" customWidth="1"/>
    <col min="3588" max="3588" width="12.28515625" customWidth="1"/>
    <col min="3589" max="3589" width="11.28515625" customWidth="1"/>
    <col min="3590" max="3590" width="12.28515625" customWidth="1"/>
    <col min="3591" max="3591" width="12.85546875" customWidth="1"/>
    <col min="3592" max="3592" width="8.28515625" bestFit="1" customWidth="1"/>
    <col min="3841" max="3841" width="10.5703125" customWidth="1"/>
    <col min="3842" max="3842" width="23.7109375" customWidth="1"/>
    <col min="3843" max="3843" width="12.85546875" customWidth="1"/>
    <col min="3844" max="3844" width="12.28515625" customWidth="1"/>
    <col min="3845" max="3845" width="11.28515625" customWidth="1"/>
    <col min="3846" max="3846" width="12.28515625" customWidth="1"/>
    <col min="3847" max="3847" width="12.85546875" customWidth="1"/>
    <col min="3848" max="3848" width="8.28515625" bestFit="1" customWidth="1"/>
    <col min="4097" max="4097" width="10.5703125" customWidth="1"/>
    <col min="4098" max="4098" width="23.7109375" customWidth="1"/>
    <col min="4099" max="4099" width="12.85546875" customWidth="1"/>
    <col min="4100" max="4100" width="12.28515625" customWidth="1"/>
    <col min="4101" max="4101" width="11.28515625" customWidth="1"/>
    <col min="4102" max="4102" width="12.28515625" customWidth="1"/>
    <col min="4103" max="4103" width="12.85546875" customWidth="1"/>
    <col min="4104" max="4104" width="8.28515625" bestFit="1" customWidth="1"/>
    <col min="4353" max="4353" width="10.5703125" customWidth="1"/>
    <col min="4354" max="4354" width="23.7109375" customWidth="1"/>
    <col min="4355" max="4355" width="12.85546875" customWidth="1"/>
    <col min="4356" max="4356" width="12.28515625" customWidth="1"/>
    <col min="4357" max="4357" width="11.28515625" customWidth="1"/>
    <col min="4358" max="4358" width="12.28515625" customWidth="1"/>
    <col min="4359" max="4359" width="12.85546875" customWidth="1"/>
    <col min="4360" max="4360" width="8.28515625" bestFit="1" customWidth="1"/>
    <col min="4609" max="4609" width="10.5703125" customWidth="1"/>
    <col min="4610" max="4610" width="23.7109375" customWidth="1"/>
    <col min="4611" max="4611" width="12.85546875" customWidth="1"/>
    <col min="4612" max="4612" width="12.28515625" customWidth="1"/>
    <col min="4613" max="4613" width="11.28515625" customWidth="1"/>
    <col min="4614" max="4614" width="12.28515625" customWidth="1"/>
    <col min="4615" max="4615" width="12.85546875" customWidth="1"/>
    <col min="4616" max="4616" width="8.28515625" bestFit="1" customWidth="1"/>
    <col min="4865" max="4865" width="10.5703125" customWidth="1"/>
    <col min="4866" max="4866" width="23.7109375" customWidth="1"/>
    <col min="4867" max="4867" width="12.85546875" customWidth="1"/>
    <col min="4868" max="4868" width="12.28515625" customWidth="1"/>
    <col min="4869" max="4869" width="11.28515625" customWidth="1"/>
    <col min="4870" max="4870" width="12.28515625" customWidth="1"/>
    <col min="4871" max="4871" width="12.85546875" customWidth="1"/>
    <col min="4872" max="4872" width="8.28515625" bestFit="1" customWidth="1"/>
    <col min="5121" max="5121" width="10.5703125" customWidth="1"/>
    <col min="5122" max="5122" width="23.7109375" customWidth="1"/>
    <col min="5123" max="5123" width="12.85546875" customWidth="1"/>
    <col min="5124" max="5124" width="12.28515625" customWidth="1"/>
    <col min="5125" max="5125" width="11.28515625" customWidth="1"/>
    <col min="5126" max="5126" width="12.28515625" customWidth="1"/>
    <col min="5127" max="5127" width="12.85546875" customWidth="1"/>
    <col min="5128" max="5128" width="8.28515625" bestFit="1" customWidth="1"/>
    <col min="5377" max="5377" width="10.5703125" customWidth="1"/>
    <col min="5378" max="5378" width="23.7109375" customWidth="1"/>
    <col min="5379" max="5379" width="12.85546875" customWidth="1"/>
    <col min="5380" max="5380" width="12.28515625" customWidth="1"/>
    <col min="5381" max="5381" width="11.28515625" customWidth="1"/>
    <col min="5382" max="5382" width="12.28515625" customWidth="1"/>
    <col min="5383" max="5383" width="12.85546875" customWidth="1"/>
    <col min="5384" max="5384" width="8.28515625" bestFit="1" customWidth="1"/>
    <col min="5633" max="5633" width="10.5703125" customWidth="1"/>
    <col min="5634" max="5634" width="23.7109375" customWidth="1"/>
    <col min="5635" max="5635" width="12.85546875" customWidth="1"/>
    <col min="5636" max="5636" width="12.28515625" customWidth="1"/>
    <col min="5637" max="5637" width="11.28515625" customWidth="1"/>
    <col min="5638" max="5638" width="12.28515625" customWidth="1"/>
    <col min="5639" max="5639" width="12.85546875" customWidth="1"/>
    <col min="5640" max="5640" width="8.28515625" bestFit="1" customWidth="1"/>
    <col min="5889" max="5889" width="10.5703125" customWidth="1"/>
    <col min="5890" max="5890" width="23.7109375" customWidth="1"/>
    <col min="5891" max="5891" width="12.85546875" customWidth="1"/>
    <col min="5892" max="5892" width="12.28515625" customWidth="1"/>
    <col min="5893" max="5893" width="11.28515625" customWidth="1"/>
    <col min="5894" max="5894" width="12.28515625" customWidth="1"/>
    <col min="5895" max="5895" width="12.85546875" customWidth="1"/>
    <col min="5896" max="5896" width="8.28515625" bestFit="1" customWidth="1"/>
    <col min="6145" max="6145" width="10.5703125" customWidth="1"/>
    <col min="6146" max="6146" width="23.7109375" customWidth="1"/>
    <col min="6147" max="6147" width="12.85546875" customWidth="1"/>
    <col min="6148" max="6148" width="12.28515625" customWidth="1"/>
    <col min="6149" max="6149" width="11.28515625" customWidth="1"/>
    <col min="6150" max="6150" width="12.28515625" customWidth="1"/>
    <col min="6151" max="6151" width="12.85546875" customWidth="1"/>
    <col min="6152" max="6152" width="8.28515625" bestFit="1" customWidth="1"/>
    <col min="6401" max="6401" width="10.5703125" customWidth="1"/>
    <col min="6402" max="6402" width="23.7109375" customWidth="1"/>
    <col min="6403" max="6403" width="12.85546875" customWidth="1"/>
    <col min="6404" max="6404" width="12.28515625" customWidth="1"/>
    <col min="6405" max="6405" width="11.28515625" customWidth="1"/>
    <col min="6406" max="6406" width="12.28515625" customWidth="1"/>
    <col min="6407" max="6407" width="12.85546875" customWidth="1"/>
    <col min="6408" max="6408" width="8.28515625" bestFit="1" customWidth="1"/>
    <col min="6657" max="6657" width="10.5703125" customWidth="1"/>
    <col min="6658" max="6658" width="23.7109375" customWidth="1"/>
    <col min="6659" max="6659" width="12.85546875" customWidth="1"/>
    <col min="6660" max="6660" width="12.28515625" customWidth="1"/>
    <col min="6661" max="6661" width="11.28515625" customWidth="1"/>
    <col min="6662" max="6662" width="12.28515625" customWidth="1"/>
    <col min="6663" max="6663" width="12.85546875" customWidth="1"/>
    <col min="6664" max="6664" width="8.28515625" bestFit="1" customWidth="1"/>
    <col min="6913" max="6913" width="10.5703125" customWidth="1"/>
    <col min="6914" max="6914" width="23.7109375" customWidth="1"/>
    <col min="6915" max="6915" width="12.85546875" customWidth="1"/>
    <col min="6916" max="6916" width="12.28515625" customWidth="1"/>
    <col min="6917" max="6917" width="11.28515625" customWidth="1"/>
    <col min="6918" max="6918" width="12.28515625" customWidth="1"/>
    <col min="6919" max="6919" width="12.85546875" customWidth="1"/>
    <col min="6920" max="6920" width="8.28515625" bestFit="1" customWidth="1"/>
    <col min="7169" max="7169" width="10.5703125" customWidth="1"/>
    <col min="7170" max="7170" width="23.7109375" customWidth="1"/>
    <col min="7171" max="7171" width="12.85546875" customWidth="1"/>
    <col min="7172" max="7172" width="12.28515625" customWidth="1"/>
    <col min="7173" max="7173" width="11.28515625" customWidth="1"/>
    <col min="7174" max="7174" width="12.28515625" customWidth="1"/>
    <col min="7175" max="7175" width="12.85546875" customWidth="1"/>
    <col min="7176" max="7176" width="8.28515625" bestFit="1" customWidth="1"/>
    <col min="7425" max="7425" width="10.5703125" customWidth="1"/>
    <col min="7426" max="7426" width="23.7109375" customWidth="1"/>
    <col min="7427" max="7427" width="12.85546875" customWidth="1"/>
    <col min="7428" max="7428" width="12.28515625" customWidth="1"/>
    <col min="7429" max="7429" width="11.28515625" customWidth="1"/>
    <col min="7430" max="7430" width="12.28515625" customWidth="1"/>
    <col min="7431" max="7431" width="12.85546875" customWidth="1"/>
    <col min="7432" max="7432" width="8.28515625" bestFit="1" customWidth="1"/>
    <col min="7681" max="7681" width="10.5703125" customWidth="1"/>
    <col min="7682" max="7682" width="23.7109375" customWidth="1"/>
    <col min="7683" max="7683" width="12.85546875" customWidth="1"/>
    <col min="7684" max="7684" width="12.28515625" customWidth="1"/>
    <col min="7685" max="7685" width="11.28515625" customWidth="1"/>
    <col min="7686" max="7686" width="12.28515625" customWidth="1"/>
    <col min="7687" max="7687" width="12.85546875" customWidth="1"/>
    <col min="7688" max="7688" width="8.28515625" bestFit="1" customWidth="1"/>
    <col min="7937" max="7937" width="10.5703125" customWidth="1"/>
    <col min="7938" max="7938" width="23.7109375" customWidth="1"/>
    <col min="7939" max="7939" width="12.85546875" customWidth="1"/>
    <col min="7940" max="7940" width="12.28515625" customWidth="1"/>
    <col min="7941" max="7941" width="11.28515625" customWidth="1"/>
    <col min="7942" max="7942" width="12.28515625" customWidth="1"/>
    <col min="7943" max="7943" width="12.85546875" customWidth="1"/>
    <col min="7944" max="7944" width="8.28515625" bestFit="1" customWidth="1"/>
    <col min="8193" max="8193" width="10.5703125" customWidth="1"/>
    <col min="8194" max="8194" width="23.7109375" customWidth="1"/>
    <col min="8195" max="8195" width="12.85546875" customWidth="1"/>
    <col min="8196" max="8196" width="12.28515625" customWidth="1"/>
    <col min="8197" max="8197" width="11.28515625" customWidth="1"/>
    <col min="8198" max="8198" width="12.28515625" customWidth="1"/>
    <col min="8199" max="8199" width="12.85546875" customWidth="1"/>
    <col min="8200" max="8200" width="8.28515625" bestFit="1" customWidth="1"/>
    <col min="8449" max="8449" width="10.5703125" customWidth="1"/>
    <col min="8450" max="8450" width="23.7109375" customWidth="1"/>
    <col min="8451" max="8451" width="12.85546875" customWidth="1"/>
    <col min="8452" max="8452" width="12.28515625" customWidth="1"/>
    <col min="8453" max="8453" width="11.28515625" customWidth="1"/>
    <col min="8454" max="8454" width="12.28515625" customWidth="1"/>
    <col min="8455" max="8455" width="12.85546875" customWidth="1"/>
    <col min="8456" max="8456" width="8.28515625" bestFit="1" customWidth="1"/>
    <col min="8705" max="8705" width="10.5703125" customWidth="1"/>
    <col min="8706" max="8706" width="23.7109375" customWidth="1"/>
    <col min="8707" max="8707" width="12.85546875" customWidth="1"/>
    <col min="8708" max="8708" width="12.28515625" customWidth="1"/>
    <col min="8709" max="8709" width="11.28515625" customWidth="1"/>
    <col min="8710" max="8710" width="12.28515625" customWidth="1"/>
    <col min="8711" max="8711" width="12.85546875" customWidth="1"/>
    <col min="8712" max="8712" width="8.28515625" bestFit="1" customWidth="1"/>
    <col min="8961" max="8961" width="10.5703125" customWidth="1"/>
    <col min="8962" max="8962" width="23.7109375" customWidth="1"/>
    <col min="8963" max="8963" width="12.85546875" customWidth="1"/>
    <col min="8964" max="8964" width="12.28515625" customWidth="1"/>
    <col min="8965" max="8965" width="11.28515625" customWidth="1"/>
    <col min="8966" max="8966" width="12.28515625" customWidth="1"/>
    <col min="8967" max="8967" width="12.85546875" customWidth="1"/>
    <col min="8968" max="8968" width="8.28515625" bestFit="1" customWidth="1"/>
    <col min="9217" max="9217" width="10.5703125" customWidth="1"/>
    <col min="9218" max="9218" width="23.7109375" customWidth="1"/>
    <col min="9219" max="9219" width="12.85546875" customWidth="1"/>
    <col min="9220" max="9220" width="12.28515625" customWidth="1"/>
    <col min="9221" max="9221" width="11.28515625" customWidth="1"/>
    <col min="9222" max="9222" width="12.28515625" customWidth="1"/>
    <col min="9223" max="9223" width="12.85546875" customWidth="1"/>
    <col min="9224" max="9224" width="8.28515625" bestFit="1" customWidth="1"/>
    <col min="9473" max="9473" width="10.5703125" customWidth="1"/>
    <col min="9474" max="9474" width="23.7109375" customWidth="1"/>
    <col min="9475" max="9475" width="12.85546875" customWidth="1"/>
    <col min="9476" max="9476" width="12.28515625" customWidth="1"/>
    <col min="9477" max="9477" width="11.28515625" customWidth="1"/>
    <col min="9478" max="9478" width="12.28515625" customWidth="1"/>
    <col min="9479" max="9479" width="12.85546875" customWidth="1"/>
    <col min="9480" max="9480" width="8.28515625" bestFit="1" customWidth="1"/>
    <col min="9729" max="9729" width="10.5703125" customWidth="1"/>
    <col min="9730" max="9730" width="23.7109375" customWidth="1"/>
    <col min="9731" max="9731" width="12.85546875" customWidth="1"/>
    <col min="9732" max="9732" width="12.28515625" customWidth="1"/>
    <col min="9733" max="9733" width="11.28515625" customWidth="1"/>
    <col min="9734" max="9734" width="12.28515625" customWidth="1"/>
    <col min="9735" max="9735" width="12.85546875" customWidth="1"/>
    <col min="9736" max="9736" width="8.28515625" bestFit="1" customWidth="1"/>
    <col min="9985" max="9985" width="10.5703125" customWidth="1"/>
    <col min="9986" max="9986" width="23.7109375" customWidth="1"/>
    <col min="9987" max="9987" width="12.85546875" customWidth="1"/>
    <col min="9988" max="9988" width="12.28515625" customWidth="1"/>
    <col min="9989" max="9989" width="11.28515625" customWidth="1"/>
    <col min="9990" max="9990" width="12.28515625" customWidth="1"/>
    <col min="9991" max="9991" width="12.85546875" customWidth="1"/>
    <col min="9992" max="9992" width="8.28515625" bestFit="1" customWidth="1"/>
    <col min="10241" max="10241" width="10.5703125" customWidth="1"/>
    <col min="10242" max="10242" width="23.7109375" customWidth="1"/>
    <col min="10243" max="10243" width="12.85546875" customWidth="1"/>
    <col min="10244" max="10244" width="12.28515625" customWidth="1"/>
    <col min="10245" max="10245" width="11.28515625" customWidth="1"/>
    <col min="10246" max="10246" width="12.28515625" customWidth="1"/>
    <col min="10247" max="10247" width="12.85546875" customWidth="1"/>
    <col min="10248" max="10248" width="8.28515625" bestFit="1" customWidth="1"/>
    <col min="10497" max="10497" width="10.5703125" customWidth="1"/>
    <col min="10498" max="10498" width="23.7109375" customWidth="1"/>
    <col min="10499" max="10499" width="12.85546875" customWidth="1"/>
    <col min="10500" max="10500" width="12.28515625" customWidth="1"/>
    <col min="10501" max="10501" width="11.28515625" customWidth="1"/>
    <col min="10502" max="10502" width="12.28515625" customWidth="1"/>
    <col min="10503" max="10503" width="12.85546875" customWidth="1"/>
    <col min="10504" max="10504" width="8.28515625" bestFit="1" customWidth="1"/>
    <col min="10753" max="10753" width="10.5703125" customWidth="1"/>
    <col min="10754" max="10754" width="23.7109375" customWidth="1"/>
    <col min="10755" max="10755" width="12.85546875" customWidth="1"/>
    <col min="10756" max="10756" width="12.28515625" customWidth="1"/>
    <col min="10757" max="10757" width="11.28515625" customWidth="1"/>
    <col min="10758" max="10758" width="12.28515625" customWidth="1"/>
    <col min="10759" max="10759" width="12.85546875" customWidth="1"/>
    <col min="10760" max="10760" width="8.28515625" bestFit="1" customWidth="1"/>
    <col min="11009" max="11009" width="10.5703125" customWidth="1"/>
    <col min="11010" max="11010" width="23.7109375" customWidth="1"/>
    <col min="11011" max="11011" width="12.85546875" customWidth="1"/>
    <col min="11012" max="11012" width="12.28515625" customWidth="1"/>
    <col min="11013" max="11013" width="11.28515625" customWidth="1"/>
    <col min="11014" max="11014" width="12.28515625" customWidth="1"/>
    <col min="11015" max="11015" width="12.85546875" customWidth="1"/>
    <col min="11016" max="11016" width="8.28515625" bestFit="1" customWidth="1"/>
    <col min="11265" max="11265" width="10.5703125" customWidth="1"/>
    <col min="11266" max="11266" width="23.7109375" customWidth="1"/>
    <col min="11267" max="11267" width="12.85546875" customWidth="1"/>
    <col min="11268" max="11268" width="12.28515625" customWidth="1"/>
    <col min="11269" max="11269" width="11.28515625" customWidth="1"/>
    <col min="11270" max="11270" width="12.28515625" customWidth="1"/>
    <col min="11271" max="11271" width="12.85546875" customWidth="1"/>
    <col min="11272" max="11272" width="8.28515625" bestFit="1" customWidth="1"/>
    <col min="11521" max="11521" width="10.5703125" customWidth="1"/>
    <col min="11522" max="11522" width="23.7109375" customWidth="1"/>
    <col min="11523" max="11523" width="12.85546875" customWidth="1"/>
    <col min="11524" max="11524" width="12.28515625" customWidth="1"/>
    <col min="11525" max="11525" width="11.28515625" customWidth="1"/>
    <col min="11526" max="11526" width="12.28515625" customWidth="1"/>
    <col min="11527" max="11527" width="12.85546875" customWidth="1"/>
    <col min="11528" max="11528" width="8.28515625" bestFit="1" customWidth="1"/>
    <col min="11777" max="11777" width="10.5703125" customWidth="1"/>
    <col min="11778" max="11778" width="23.7109375" customWidth="1"/>
    <col min="11779" max="11779" width="12.85546875" customWidth="1"/>
    <col min="11780" max="11780" width="12.28515625" customWidth="1"/>
    <col min="11781" max="11781" width="11.28515625" customWidth="1"/>
    <col min="11782" max="11782" width="12.28515625" customWidth="1"/>
    <col min="11783" max="11783" width="12.85546875" customWidth="1"/>
    <col min="11784" max="11784" width="8.28515625" bestFit="1" customWidth="1"/>
    <col min="12033" max="12033" width="10.5703125" customWidth="1"/>
    <col min="12034" max="12034" width="23.7109375" customWidth="1"/>
    <col min="12035" max="12035" width="12.85546875" customWidth="1"/>
    <col min="12036" max="12036" width="12.28515625" customWidth="1"/>
    <col min="12037" max="12037" width="11.28515625" customWidth="1"/>
    <col min="12038" max="12038" width="12.28515625" customWidth="1"/>
    <col min="12039" max="12039" width="12.85546875" customWidth="1"/>
    <col min="12040" max="12040" width="8.28515625" bestFit="1" customWidth="1"/>
    <col min="12289" max="12289" width="10.5703125" customWidth="1"/>
    <col min="12290" max="12290" width="23.7109375" customWidth="1"/>
    <col min="12291" max="12291" width="12.85546875" customWidth="1"/>
    <col min="12292" max="12292" width="12.28515625" customWidth="1"/>
    <col min="12293" max="12293" width="11.28515625" customWidth="1"/>
    <col min="12294" max="12294" width="12.28515625" customWidth="1"/>
    <col min="12295" max="12295" width="12.85546875" customWidth="1"/>
    <col min="12296" max="12296" width="8.28515625" bestFit="1" customWidth="1"/>
    <col min="12545" max="12545" width="10.5703125" customWidth="1"/>
    <col min="12546" max="12546" width="23.7109375" customWidth="1"/>
    <col min="12547" max="12547" width="12.85546875" customWidth="1"/>
    <col min="12548" max="12548" width="12.28515625" customWidth="1"/>
    <col min="12549" max="12549" width="11.28515625" customWidth="1"/>
    <col min="12550" max="12550" width="12.28515625" customWidth="1"/>
    <col min="12551" max="12551" width="12.85546875" customWidth="1"/>
    <col min="12552" max="12552" width="8.28515625" bestFit="1" customWidth="1"/>
    <col min="12801" max="12801" width="10.5703125" customWidth="1"/>
    <col min="12802" max="12802" width="23.7109375" customWidth="1"/>
    <col min="12803" max="12803" width="12.85546875" customWidth="1"/>
    <col min="12804" max="12804" width="12.28515625" customWidth="1"/>
    <col min="12805" max="12805" width="11.28515625" customWidth="1"/>
    <col min="12806" max="12806" width="12.28515625" customWidth="1"/>
    <col min="12807" max="12807" width="12.85546875" customWidth="1"/>
    <col min="12808" max="12808" width="8.28515625" bestFit="1" customWidth="1"/>
    <col min="13057" max="13057" width="10.5703125" customWidth="1"/>
    <col min="13058" max="13058" width="23.7109375" customWidth="1"/>
    <col min="13059" max="13059" width="12.85546875" customWidth="1"/>
    <col min="13060" max="13060" width="12.28515625" customWidth="1"/>
    <col min="13061" max="13061" width="11.28515625" customWidth="1"/>
    <col min="13062" max="13062" width="12.28515625" customWidth="1"/>
    <col min="13063" max="13063" width="12.85546875" customWidth="1"/>
    <col min="13064" max="13064" width="8.28515625" bestFit="1" customWidth="1"/>
    <col min="13313" max="13313" width="10.5703125" customWidth="1"/>
    <col min="13314" max="13314" width="23.7109375" customWidth="1"/>
    <col min="13315" max="13315" width="12.85546875" customWidth="1"/>
    <col min="13316" max="13316" width="12.28515625" customWidth="1"/>
    <col min="13317" max="13317" width="11.28515625" customWidth="1"/>
    <col min="13318" max="13318" width="12.28515625" customWidth="1"/>
    <col min="13319" max="13319" width="12.85546875" customWidth="1"/>
    <col min="13320" max="13320" width="8.28515625" bestFit="1" customWidth="1"/>
    <col min="13569" max="13569" width="10.5703125" customWidth="1"/>
    <col min="13570" max="13570" width="23.7109375" customWidth="1"/>
    <col min="13571" max="13571" width="12.85546875" customWidth="1"/>
    <col min="13572" max="13572" width="12.28515625" customWidth="1"/>
    <col min="13573" max="13573" width="11.28515625" customWidth="1"/>
    <col min="13574" max="13574" width="12.28515625" customWidth="1"/>
    <col min="13575" max="13575" width="12.85546875" customWidth="1"/>
    <col min="13576" max="13576" width="8.28515625" bestFit="1" customWidth="1"/>
    <col min="13825" max="13825" width="10.5703125" customWidth="1"/>
    <col min="13826" max="13826" width="23.7109375" customWidth="1"/>
    <col min="13827" max="13827" width="12.85546875" customWidth="1"/>
    <col min="13828" max="13828" width="12.28515625" customWidth="1"/>
    <col min="13829" max="13829" width="11.28515625" customWidth="1"/>
    <col min="13830" max="13830" width="12.28515625" customWidth="1"/>
    <col min="13831" max="13831" width="12.85546875" customWidth="1"/>
    <col min="13832" max="13832" width="8.28515625" bestFit="1" customWidth="1"/>
    <col min="14081" max="14081" width="10.5703125" customWidth="1"/>
    <col min="14082" max="14082" width="23.7109375" customWidth="1"/>
    <col min="14083" max="14083" width="12.85546875" customWidth="1"/>
    <col min="14084" max="14084" width="12.28515625" customWidth="1"/>
    <col min="14085" max="14085" width="11.28515625" customWidth="1"/>
    <col min="14086" max="14086" width="12.28515625" customWidth="1"/>
    <col min="14087" max="14087" width="12.85546875" customWidth="1"/>
    <col min="14088" max="14088" width="8.28515625" bestFit="1" customWidth="1"/>
    <col min="14337" max="14337" width="10.5703125" customWidth="1"/>
    <col min="14338" max="14338" width="23.7109375" customWidth="1"/>
    <col min="14339" max="14339" width="12.85546875" customWidth="1"/>
    <col min="14340" max="14340" width="12.28515625" customWidth="1"/>
    <col min="14341" max="14341" width="11.28515625" customWidth="1"/>
    <col min="14342" max="14342" width="12.28515625" customWidth="1"/>
    <col min="14343" max="14343" width="12.85546875" customWidth="1"/>
    <col min="14344" max="14344" width="8.28515625" bestFit="1" customWidth="1"/>
    <col min="14593" max="14593" width="10.5703125" customWidth="1"/>
    <col min="14594" max="14594" width="23.7109375" customWidth="1"/>
    <col min="14595" max="14595" width="12.85546875" customWidth="1"/>
    <col min="14596" max="14596" width="12.28515625" customWidth="1"/>
    <col min="14597" max="14597" width="11.28515625" customWidth="1"/>
    <col min="14598" max="14598" width="12.28515625" customWidth="1"/>
    <col min="14599" max="14599" width="12.85546875" customWidth="1"/>
    <col min="14600" max="14600" width="8.28515625" bestFit="1" customWidth="1"/>
    <col min="14849" max="14849" width="10.5703125" customWidth="1"/>
    <col min="14850" max="14850" width="23.7109375" customWidth="1"/>
    <col min="14851" max="14851" width="12.85546875" customWidth="1"/>
    <col min="14852" max="14852" width="12.28515625" customWidth="1"/>
    <col min="14853" max="14853" width="11.28515625" customWidth="1"/>
    <col min="14854" max="14854" width="12.28515625" customWidth="1"/>
    <col min="14855" max="14855" width="12.85546875" customWidth="1"/>
    <col min="14856" max="14856" width="8.28515625" bestFit="1" customWidth="1"/>
    <col min="15105" max="15105" width="10.5703125" customWidth="1"/>
    <col min="15106" max="15106" width="23.7109375" customWidth="1"/>
    <col min="15107" max="15107" width="12.85546875" customWidth="1"/>
    <col min="15108" max="15108" width="12.28515625" customWidth="1"/>
    <col min="15109" max="15109" width="11.28515625" customWidth="1"/>
    <col min="15110" max="15110" width="12.28515625" customWidth="1"/>
    <col min="15111" max="15111" width="12.85546875" customWidth="1"/>
    <col min="15112" max="15112" width="8.28515625" bestFit="1" customWidth="1"/>
    <col min="15361" max="15361" width="10.5703125" customWidth="1"/>
    <col min="15362" max="15362" width="23.7109375" customWidth="1"/>
    <col min="15363" max="15363" width="12.85546875" customWidth="1"/>
    <col min="15364" max="15364" width="12.28515625" customWidth="1"/>
    <col min="15365" max="15365" width="11.28515625" customWidth="1"/>
    <col min="15366" max="15366" width="12.28515625" customWidth="1"/>
    <col min="15367" max="15367" width="12.85546875" customWidth="1"/>
    <col min="15368" max="15368" width="8.28515625" bestFit="1" customWidth="1"/>
    <col min="15617" max="15617" width="10.5703125" customWidth="1"/>
    <col min="15618" max="15618" width="23.7109375" customWidth="1"/>
    <col min="15619" max="15619" width="12.85546875" customWidth="1"/>
    <col min="15620" max="15620" width="12.28515625" customWidth="1"/>
    <col min="15621" max="15621" width="11.28515625" customWidth="1"/>
    <col min="15622" max="15622" width="12.28515625" customWidth="1"/>
    <col min="15623" max="15623" width="12.85546875" customWidth="1"/>
    <col min="15624" max="15624" width="8.28515625" bestFit="1" customWidth="1"/>
    <col min="15873" max="15873" width="10.5703125" customWidth="1"/>
    <col min="15874" max="15874" width="23.7109375" customWidth="1"/>
    <col min="15875" max="15875" width="12.85546875" customWidth="1"/>
    <col min="15876" max="15876" width="12.28515625" customWidth="1"/>
    <col min="15877" max="15877" width="11.28515625" customWidth="1"/>
    <col min="15878" max="15878" width="12.28515625" customWidth="1"/>
    <col min="15879" max="15879" width="12.85546875" customWidth="1"/>
    <col min="15880" max="15880" width="8.28515625" bestFit="1" customWidth="1"/>
    <col min="16129" max="16129" width="10.5703125" customWidth="1"/>
    <col min="16130" max="16130" width="23.7109375" customWidth="1"/>
    <col min="16131" max="16131" width="12.85546875" customWidth="1"/>
    <col min="16132" max="16132" width="12.28515625" customWidth="1"/>
    <col min="16133" max="16133" width="11.28515625" customWidth="1"/>
    <col min="16134" max="16134" width="12.28515625" customWidth="1"/>
    <col min="16135" max="16135" width="12.85546875" customWidth="1"/>
    <col min="16136" max="16136" width="8.28515625" bestFit="1" customWidth="1"/>
  </cols>
  <sheetData>
    <row r="1" spans="1:6" ht="18" customHeight="1" x14ac:dyDescent="0.25">
      <c r="A1" s="650" t="s">
        <v>644</v>
      </c>
      <c r="B1" s="650"/>
      <c r="C1" s="650"/>
      <c r="D1" s="650"/>
      <c r="E1" s="650"/>
      <c r="F1" s="650"/>
    </row>
    <row r="2" spans="1:6" ht="18" customHeight="1" x14ac:dyDescent="0.25">
      <c r="B2" s="654" t="s">
        <v>63</v>
      </c>
      <c r="C2" s="654"/>
      <c r="D2" s="654"/>
      <c r="E2" s="654"/>
      <c r="F2" s="654"/>
    </row>
    <row r="3" spans="1:6" ht="15.75" thickBot="1" x14ac:dyDescent="0.3"/>
    <row r="4" spans="1:6" ht="26.25" thickBot="1" x14ac:dyDescent="0.3">
      <c r="B4" s="50" t="s">
        <v>64</v>
      </c>
      <c r="C4" s="805" t="s">
        <v>645</v>
      </c>
      <c r="D4" s="805"/>
      <c r="E4" s="805"/>
      <c r="F4" s="805"/>
    </row>
    <row r="5" spans="1:6" ht="15.75" thickBot="1" x14ac:dyDescent="0.3">
      <c r="B5" s="50" t="s">
        <v>0</v>
      </c>
      <c r="C5" s="656" t="s">
        <v>28</v>
      </c>
      <c r="D5" s="657"/>
      <c r="E5" s="657"/>
      <c r="F5" s="658"/>
    </row>
    <row r="6" spans="1:6" ht="26.25" thickBot="1" x14ac:dyDescent="0.3">
      <c r="B6" s="50" t="s">
        <v>65</v>
      </c>
      <c r="C6" s="617" t="s">
        <v>66</v>
      </c>
      <c r="D6" s="618"/>
      <c r="E6" s="618"/>
      <c r="F6" s="619"/>
    </row>
    <row r="7" spans="1:6" ht="15.75" thickBot="1" x14ac:dyDescent="0.3">
      <c r="B7" s="651" t="s">
        <v>2</v>
      </c>
      <c r="C7" s="652"/>
      <c r="D7" s="652"/>
      <c r="E7" s="652"/>
      <c r="F7" s="653"/>
    </row>
    <row r="8" spans="1:6" ht="15" customHeight="1" thickBot="1" x14ac:dyDescent="0.3">
      <c r="B8" s="662" t="s">
        <v>42</v>
      </c>
      <c r="C8" s="663"/>
      <c r="D8" s="663"/>
      <c r="E8" s="663"/>
      <c r="F8" s="664"/>
    </row>
    <row r="9" spans="1:6" ht="24.75" customHeight="1" thickBot="1" x14ac:dyDescent="0.3">
      <c r="B9" s="662"/>
      <c r="C9" s="663"/>
      <c r="D9" s="663"/>
      <c r="E9" s="663"/>
      <c r="F9" s="664"/>
    </row>
    <row r="10" spans="1:6" ht="57" customHeight="1" thickBot="1" x14ac:dyDescent="0.3">
      <c r="B10" s="662"/>
      <c r="C10" s="663"/>
      <c r="D10" s="663"/>
      <c r="E10" s="663"/>
      <c r="F10" s="664"/>
    </row>
    <row r="11" spans="1:6" ht="63.75" customHeight="1" thickBot="1" x14ac:dyDescent="0.3">
      <c r="B11" s="438" t="s">
        <v>68</v>
      </c>
      <c r="C11" s="812" t="s">
        <v>646</v>
      </c>
      <c r="D11" s="813"/>
      <c r="E11" s="813"/>
      <c r="F11" s="814"/>
    </row>
    <row r="12" spans="1:6" ht="23.25" customHeight="1" x14ac:dyDescent="0.25">
      <c r="B12" s="668" t="s">
        <v>70</v>
      </c>
      <c r="C12" s="57">
        <v>2019</v>
      </c>
      <c r="D12" s="57">
        <v>2020</v>
      </c>
      <c r="E12" s="57">
        <v>2021</v>
      </c>
      <c r="F12" s="57">
        <v>2022</v>
      </c>
    </row>
    <row r="13" spans="1:6" ht="15" customHeight="1" thickBot="1" x14ac:dyDescent="0.3">
      <c r="B13" s="669"/>
      <c r="C13" s="59" t="s">
        <v>1</v>
      </c>
      <c r="D13" s="59" t="s">
        <v>71</v>
      </c>
      <c r="E13" s="59" t="s">
        <v>71</v>
      </c>
      <c r="F13" s="59" t="s">
        <v>71</v>
      </c>
    </row>
    <row r="14" spans="1:6" ht="34.5" thickBot="1" x14ac:dyDescent="0.3">
      <c r="B14" s="439" t="s">
        <v>647</v>
      </c>
      <c r="C14" s="381">
        <v>3</v>
      </c>
      <c r="D14" s="381">
        <v>4</v>
      </c>
      <c r="E14" s="381">
        <v>5</v>
      </c>
      <c r="F14" s="381">
        <v>6</v>
      </c>
    </row>
    <row r="15" spans="1:6" ht="23.25" thickBot="1" x14ac:dyDescent="0.3">
      <c r="B15" s="439" t="s">
        <v>648</v>
      </c>
      <c r="C15" s="381">
        <v>5</v>
      </c>
      <c r="D15" s="381">
        <v>7</v>
      </c>
      <c r="E15" s="381">
        <v>9</v>
      </c>
      <c r="F15" s="381">
        <v>12</v>
      </c>
    </row>
    <row r="16" spans="1:6" ht="23.25" thickBot="1" x14ac:dyDescent="0.3">
      <c r="B16" s="439" t="s">
        <v>649</v>
      </c>
      <c r="C16" s="381">
        <v>64</v>
      </c>
      <c r="D16" s="381">
        <v>60</v>
      </c>
      <c r="E16" s="381">
        <v>58</v>
      </c>
      <c r="F16" s="381">
        <v>55</v>
      </c>
    </row>
    <row r="17" spans="2:6" ht="15.75" thickBot="1" x14ac:dyDescent="0.3">
      <c r="B17" s="440" t="s">
        <v>650</v>
      </c>
      <c r="C17" s="381">
        <v>1450</v>
      </c>
      <c r="D17" s="381">
        <v>1475</v>
      </c>
      <c r="E17" s="381">
        <v>1500</v>
      </c>
      <c r="F17" s="381">
        <v>1525</v>
      </c>
    </row>
    <row r="18" spans="2:6" ht="26.25" customHeight="1" thickBot="1" x14ac:dyDescent="0.3">
      <c r="B18" s="439" t="s">
        <v>651</v>
      </c>
      <c r="C18" s="441">
        <v>0.4</v>
      </c>
      <c r="D18" s="441">
        <v>0.43</v>
      </c>
      <c r="E18" s="441">
        <v>0.46</v>
      </c>
      <c r="F18" s="441">
        <v>0.5</v>
      </c>
    </row>
    <row r="19" spans="2:6" ht="23.25" customHeight="1" thickBot="1" x14ac:dyDescent="0.3">
      <c r="B19" s="66" t="s">
        <v>79</v>
      </c>
      <c r="C19" s="670" t="s">
        <v>652</v>
      </c>
      <c r="D19" s="671"/>
      <c r="E19" s="671"/>
      <c r="F19" s="672"/>
    </row>
    <row r="20" spans="2:6" ht="15" customHeight="1" thickBot="1" x14ac:dyDescent="0.3">
      <c r="B20" s="673" t="s">
        <v>81</v>
      </c>
      <c r="C20" s="674"/>
      <c r="D20" s="674"/>
      <c r="E20" s="674"/>
      <c r="F20" s="675"/>
    </row>
    <row r="21" spans="2:6" ht="23.25" thickBot="1" x14ac:dyDescent="0.3">
      <c r="B21" s="439" t="s">
        <v>653</v>
      </c>
      <c r="C21" s="381">
        <v>64</v>
      </c>
      <c r="D21" s="381">
        <v>60</v>
      </c>
      <c r="E21" s="381">
        <v>58</v>
      </c>
      <c r="F21" s="381">
        <v>55</v>
      </c>
    </row>
    <row r="22" spans="2:6" ht="15.75" thickBot="1" x14ac:dyDescent="0.3">
      <c r="B22" s="676" t="s">
        <v>88</v>
      </c>
      <c r="C22" s="677"/>
      <c r="D22" s="677"/>
      <c r="E22" s="677"/>
      <c r="F22" s="678"/>
    </row>
    <row r="23" spans="2:6" ht="15.75" thickBot="1" x14ac:dyDescent="0.3">
      <c r="B23" s="679" t="s">
        <v>89</v>
      </c>
      <c r="C23" s="696"/>
      <c r="D23" s="696"/>
      <c r="E23" s="696"/>
      <c r="F23" s="806"/>
    </row>
    <row r="24" spans="2:6" ht="15.75" customHeight="1" thickBot="1" x14ac:dyDescent="0.3">
      <c r="B24" s="130" t="s">
        <v>90</v>
      </c>
      <c r="C24" s="810" t="s">
        <v>654</v>
      </c>
      <c r="D24" s="811"/>
      <c r="E24" s="811"/>
      <c r="F24" s="556" t="s">
        <v>747</v>
      </c>
    </row>
    <row r="25" spans="2:6" ht="46.9" customHeight="1" thickBot="1" x14ac:dyDescent="0.3">
      <c r="B25" s="64" t="s">
        <v>93</v>
      </c>
      <c r="C25" s="807" t="s">
        <v>655</v>
      </c>
      <c r="D25" s="808"/>
      <c r="E25" s="808"/>
      <c r="F25" s="809"/>
    </row>
    <row r="26" spans="2:6" ht="24" customHeight="1" thickBot="1" x14ac:dyDescent="0.3">
      <c r="B26" s="64" t="s">
        <v>95</v>
      </c>
      <c r="C26" s="686" t="s">
        <v>656</v>
      </c>
      <c r="D26" s="687"/>
      <c r="E26" s="687"/>
      <c r="F26" s="688"/>
    </row>
    <row r="27" spans="2:6" ht="27" customHeight="1" x14ac:dyDescent="0.25">
      <c r="B27" s="668"/>
      <c r="C27" s="76">
        <v>2019</v>
      </c>
      <c r="D27" s="76">
        <v>2020</v>
      </c>
      <c r="E27" s="76">
        <v>2021</v>
      </c>
      <c r="F27" s="76">
        <v>2022</v>
      </c>
    </row>
    <row r="28" spans="2:6" ht="25.5" customHeight="1" thickBot="1" x14ac:dyDescent="0.3">
      <c r="B28" s="669"/>
      <c r="C28" s="78" t="s">
        <v>1</v>
      </c>
      <c r="D28" s="78" t="s">
        <v>71</v>
      </c>
      <c r="E28" s="78" t="s">
        <v>71</v>
      </c>
      <c r="F28" s="78" t="s">
        <v>71</v>
      </c>
    </row>
    <row r="29" spans="2:6" ht="15.75" thickBot="1" x14ac:dyDescent="0.3">
      <c r="B29" s="64" t="s">
        <v>97</v>
      </c>
      <c r="C29" s="79">
        <v>7</v>
      </c>
      <c r="D29" s="79">
        <v>7</v>
      </c>
      <c r="E29" s="79">
        <v>7</v>
      </c>
      <c r="F29" s="79">
        <v>7</v>
      </c>
    </row>
    <row r="30" spans="2:6" ht="12.75" customHeight="1" thickBot="1" x14ac:dyDescent="0.3">
      <c r="B30" s="64" t="s">
        <v>98</v>
      </c>
      <c r="C30" s="79">
        <f>C59</f>
        <v>71400</v>
      </c>
      <c r="D30" s="79">
        <f>D59</f>
        <v>79400</v>
      </c>
      <c r="E30" s="79">
        <f>E59</f>
        <v>79400</v>
      </c>
      <c r="F30" s="79">
        <f>F59</f>
        <v>79400</v>
      </c>
    </row>
    <row r="31" spans="2:6" ht="16.5" customHeight="1" thickBot="1" x14ac:dyDescent="0.3">
      <c r="B31" s="64" t="s">
        <v>99</v>
      </c>
      <c r="C31" s="79">
        <f>D30/D29</f>
        <v>11342.857142857143</v>
      </c>
      <c r="D31" s="79">
        <f>E30/E29</f>
        <v>11342.857142857143</v>
      </c>
      <c r="E31" s="79">
        <f>F30/F29</f>
        <v>11342.857142857143</v>
      </c>
      <c r="F31" s="79">
        <f>F30/F29</f>
        <v>11342.857142857143</v>
      </c>
    </row>
    <row r="32" spans="2:6" ht="15.75" thickBot="1" x14ac:dyDescent="0.3">
      <c r="B32" s="64" t="s">
        <v>100</v>
      </c>
      <c r="C32" s="81"/>
      <c r="D32" s="81">
        <f t="shared" ref="D32:F33" si="0">D29/C29-1</f>
        <v>0</v>
      </c>
      <c r="E32" s="81">
        <f t="shared" si="0"/>
        <v>0</v>
      </c>
      <c r="F32" s="81">
        <f t="shared" si="0"/>
        <v>0</v>
      </c>
    </row>
    <row r="33" spans="2:7" ht="15.75" thickBot="1" x14ac:dyDescent="0.3">
      <c r="B33" s="64" t="s">
        <v>102</v>
      </c>
      <c r="C33" s="81"/>
      <c r="D33" s="81">
        <f t="shared" si="0"/>
        <v>0.11204481792717091</v>
      </c>
      <c r="E33" s="81">
        <f t="shared" si="0"/>
        <v>0</v>
      </c>
      <c r="F33" s="81">
        <f t="shared" si="0"/>
        <v>0</v>
      </c>
    </row>
    <row r="34" spans="2:7" ht="15.75" thickBot="1" x14ac:dyDescent="0.3">
      <c r="B34" s="64" t="s">
        <v>103</v>
      </c>
      <c r="C34" s="81"/>
      <c r="D34" s="81">
        <f>C31/D31-1</f>
        <v>0</v>
      </c>
      <c r="E34" s="81">
        <f>D31/C31-1</f>
        <v>0</v>
      </c>
      <c r="F34" s="81">
        <f>E31/D31-1</f>
        <v>0</v>
      </c>
    </row>
    <row r="35" spans="2:7" ht="15" customHeight="1" thickBot="1" x14ac:dyDescent="0.3">
      <c r="B35" s="659" t="s">
        <v>558</v>
      </c>
      <c r="C35" s="660"/>
      <c r="D35" s="660"/>
      <c r="E35" s="660"/>
      <c r="F35" s="661"/>
    </row>
    <row r="36" spans="2:7" ht="15.75" customHeight="1" x14ac:dyDescent="0.25">
      <c r="B36" s="668"/>
      <c r="C36" s="76">
        <v>2019</v>
      </c>
      <c r="D36" s="76">
        <v>2020</v>
      </c>
      <c r="E36" s="76">
        <v>2021</v>
      </c>
      <c r="F36" s="76">
        <v>2022</v>
      </c>
    </row>
    <row r="37" spans="2:7" ht="15.75" thickBot="1" x14ac:dyDescent="0.3">
      <c r="B37" s="669"/>
      <c r="C37" s="78" t="s">
        <v>1</v>
      </c>
      <c r="D37" s="78" t="s">
        <v>71</v>
      </c>
      <c r="E37" s="78" t="s">
        <v>71</v>
      </c>
      <c r="F37" s="76" t="s">
        <v>71</v>
      </c>
    </row>
    <row r="38" spans="2:7" ht="15.75" customHeight="1" thickBot="1" x14ac:dyDescent="0.3">
      <c r="B38" s="83" t="s">
        <v>105</v>
      </c>
      <c r="C38" s="104">
        <f>C39</f>
        <v>29562</v>
      </c>
      <c r="D38" s="104">
        <f>D39</f>
        <v>50800</v>
      </c>
      <c r="E38" s="142">
        <f>E39</f>
        <v>50800</v>
      </c>
      <c r="F38" s="442">
        <f>F39</f>
        <v>50800</v>
      </c>
    </row>
    <row r="39" spans="2:7" ht="12.75" customHeight="1" thickBot="1" x14ac:dyDescent="0.3">
      <c r="B39" s="84" t="s">
        <v>106</v>
      </c>
      <c r="C39" s="103">
        <v>29562</v>
      </c>
      <c r="D39" s="443">
        <v>50800</v>
      </c>
      <c r="E39" s="444">
        <v>50800</v>
      </c>
      <c r="F39" s="445">
        <v>50800</v>
      </c>
      <c r="G39" s="367"/>
    </row>
    <row r="40" spans="2:7" ht="12.75" customHeight="1" thickBot="1" x14ac:dyDescent="0.3">
      <c r="B40" s="84" t="s">
        <v>107</v>
      </c>
      <c r="C40" s="446"/>
      <c r="D40" s="447"/>
      <c r="E40" s="448"/>
      <c r="F40" s="449"/>
    </row>
    <row r="41" spans="2:7" ht="24.75" thickBot="1" x14ac:dyDescent="0.3">
      <c r="B41" s="83" t="s">
        <v>108</v>
      </c>
      <c r="C41" s="104">
        <f>C42</f>
        <v>5938</v>
      </c>
      <c r="D41" s="104">
        <f>D42</f>
        <v>8200</v>
      </c>
      <c r="E41" s="104">
        <f>E42</f>
        <v>8200</v>
      </c>
      <c r="F41" s="450">
        <f>F42</f>
        <v>8200</v>
      </c>
    </row>
    <row r="42" spans="2:7" ht="15.75" thickBot="1" x14ac:dyDescent="0.3">
      <c r="B42" s="84" t="s">
        <v>106</v>
      </c>
      <c r="C42" s="104">
        <v>5938</v>
      </c>
      <c r="D42" s="104">
        <v>8200</v>
      </c>
      <c r="E42" s="104">
        <v>8200</v>
      </c>
      <c r="F42" s="104">
        <v>8200</v>
      </c>
    </row>
    <row r="43" spans="2:7" ht="15.75" thickBot="1" x14ac:dyDescent="0.3">
      <c r="B43" s="84" t="s">
        <v>107</v>
      </c>
      <c r="C43" s="104"/>
      <c r="D43" s="104"/>
      <c r="E43" s="451"/>
      <c r="F43" s="452"/>
    </row>
    <row r="44" spans="2:7" ht="15.75" thickBot="1" x14ac:dyDescent="0.3">
      <c r="B44" s="89" t="s">
        <v>109</v>
      </c>
      <c r="C44" s="104">
        <f>C45</f>
        <v>35900</v>
      </c>
      <c r="D44" s="104">
        <f>D45</f>
        <v>20400</v>
      </c>
      <c r="E44" s="104">
        <f>E45</f>
        <v>20400</v>
      </c>
      <c r="F44" s="104">
        <f>F45</f>
        <v>20400</v>
      </c>
    </row>
    <row r="45" spans="2:7" ht="15.75" thickBot="1" x14ac:dyDescent="0.3">
      <c r="B45" s="90" t="s">
        <v>106</v>
      </c>
      <c r="C45" s="104">
        <v>35900</v>
      </c>
      <c r="D45" s="104">
        <v>20400</v>
      </c>
      <c r="E45" s="104">
        <v>20400</v>
      </c>
      <c r="F45" s="104">
        <v>20400</v>
      </c>
      <c r="G45" s="367"/>
    </row>
    <row r="46" spans="2:7" ht="15.75" thickBot="1" x14ac:dyDescent="0.3">
      <c r="B46" s="90" t="s">
        <v>107</v>
      </c>
      <c r="C46" s="104"/>
      <c r="D46" s="104"/>
      <c r="E46" s="104"/>
      <c r="F46" s="104"/>
    </row>
    <row r="47" spans="2:7" ht="15.75" thickBot="1" x14ac:dyDescent="0.3">
      <c r="B47" s="89" t="s">
        <v>110</v>
      </c>
      <c r="C47" s="104"/>
      <c r="D47" s="104"/>
      <c r="E47" s="104"/>
      <c r="F47" s="104"/>
    </row>
    <row r="48" spans="2:7" ht="15.75" thickBot="1" x14ac:dyDescent="0.3">
      <c r="B48" s="90" t="s">
        <v>106</v>
      </c>
      <c r="C48" s="104"/>
      <c r="D48" s="104"/>
      <c r="E48" s="104"/>
      <c r="F48" s="104"/>
    </row>
    <row r="49" spans="1:6" ht="15.75" thickBot="1" x14ac:dyDescent="0.3">
      <c r="B49" s="90" t="s">
        <v>107</v>
      </c>
      <c r="C49" s="104"/>
      <c r="D49" s="104"/>
      <c r="E49" s="104"/>
      <c r="F49" s="104"/>
    </row>
    <row r="50" spans="1:6" ht="15.75" thickBot="1" x14ac:dyDescent="0.3">
      <c r="B50" s="89" t="s">
        <v>111</v>
      </c>
      <c r="C50" s="104"/>
      <c r="D50" s="104"/>
      <c r="E50" s="104"/>
      <c r="F50" s="104"/>
    </row>
    <row r="51" spans="1:6" ht="15.75" thickBot="1" x14ac:dyDescent="0.3">
      <c r="B51" s="90" t="s">
        <v>106</v>
      </c>
      <c r="C51" s="104"/>
      <c r="D51" s="104"/>
      <c r="E51" s="104"/>
      <c r="F51" s="104"/>
    </row>
    <row r="52" spans="1:6" ht="15.75" thickBot="1" x14ac:dyDescent="0.3">
      <c r="B52" s="90" t="s">
        <v>107</v>
      </c>
      <c r="C52" s="104"/>
      <c r="D52" s="104"/>
      <c r="E52" s="104"/>
      <c r="F52" s="104"/>
    </row>
    <row r="53" spans="1:6" ht="15.75" thickBot="1" x14ac:dyDescent="0.3">
      <c r="B53" s="89" t="s">
        <v>112</v>
      </c>
      <c r="C53" s="104"/>
      <c r="D53" s="104"/>
      <c r="E53" s="104"/>
      <c r="F53" s="104"/>
    </row>
    <row r="54" spans="1:6" ht="15.75" thickBot="1" x14ac:dyDescent="0.3">
      <c r="B54" s="90" t="s">
        <v>106</v>
      </c>
      <c r="C54" s="104"/>
      <c r="D54" s="104"/>
      <c r="E54" s="104"/>
      <c r="F54" s="104"/>
    </row>
    <row r="55" spans="1:6" ht="15.75" thickBot="1" x14ac:dyDescent="0.3">
      <c r="B55" s="90" t="s">
        <v>107</v>
      </c>
      <c r="C55" s="104"/>
      <c r="D55" s="104"/>
      <c r="E55" s="104"/>
      <c r="F55" s="104"/>
    </row>
    <row r="56" spans="1:6" ht="24.75" thickBot="1" x14ac:dyDescent="0.3">
      <c r="B56" s="89" t="s">
        <v>113</v>
      </c>
      <c r="C56" s="104">
        <v>0</v>
      </c>
      <c r="D56" s="104">
        <v>0</v>
      </c>
      <c r="E56" s="104">
        <f>D56*1.03*0.99</f>
        <v>0</v>
      </c>
      <c r="F56" s="104">
        <f>E56*1.03*0.99</f>
        <v>0</v>
      </c>
    </row>
    <row r="57" spans="1:6" ht="15.75" thickBot="1" x14ac:dyDescent="0.3">
      <c r="B57" s="90" t="s">
        <v>106</v>
      </c>
      <c r="C57" s="166"/>
      <c r="D57" s="166"/>
      <c r="E57" s="166"/>
      <c r="F57" s="166"/>
    </row>
    <row r="58" spans="1:6" ht="15.75" thickBot="1" x14ac:dyDescent="0.3">
      <c r="B58" s="90" t="s">
        <v>107</v>
      </c>
      <c r="C58" s="453"/>
      <c r="D58" s="453"/>
      <c r="E58" s="166"/>
      <c r="F58" s="166"/>
    </row>
    <row r="59" spans="1:6" ht="15.75" thickBot="1" x14ac:dyDescent="0.3">
      <c r="B59" s="95" t="s">
        <v>114</v>
      </c>
      <c r="C59" s="103">
        <f>C38+C41+C44+C47+C50+C53+C56</f>
        <v>71400</v>
      </c>
      <c r="D59" s="103">
        <f>D38+D41+D44+D47+D50+D53+D56</f>
        <v>79400</v>
      </c>
      <c r="E59" s="103">
        <f>E38+E41+E44+E47+E50+E53+E56</f>
        <v>79400</v>
      </c>
      <c r="F59" s="103">
        <f>F38+F41+F44+F47+F50+F53+F56</f>
        <v>79400</v>
      </c>
    </row>
    <row r="60" spans="1:6" ht="15.75" thickBot="1" x14ac:dyDescent="0.3">
      <c r="B60" s="107" t="s">
        <v>115</v>
      </c>
      <c r="C60" s="98">
        <f>IF(C59-C30=0,0,"Error")</f>
        <v>0</v>
      </c>
      <c r="D60" s="98">
        <f>IF(D59-D30=0,0,"Error")</f>
        <v>0</v>
      </c>
      <c r="E60" s="98">
        <f>IF(E59-E30=0,0,"Error")</f>
        <v>0</v>
      </c>
      <c r="F60" s="97">
        <f>IF(F59-F30=0,0,"Error")</f>
        <v>0</v>
      </c>
    </row>
    <row r="61" spans="1:6" ht="23.25" customHeight="1" thickBot="1" x14ac:dyDescent="0.3">
      <c r="A61" t="s">
        <v>657</v>
      </c>
      <c r="B61" s="397" t="s">
        <v>116</v>
      </c>
      <c r="C61" s="816" t="s">
        <v>658</v>
      </c>
      <c r="D61" s="817"/>
      <c r="E61" s="817"/>
      <c r="F61" s="557" t="s">
        <v>748</v>
      </c>
    </row>
    <row r="62" spans="1:6" ht="39" customHeight="1" thickBot="1" x14ac:dyDescent="0.3">
      <c r="B62" s="64" t="s">
        <v>93</v>
      </c>
      <c r="C62" s="673" t="s">
        <v>659</v>
      </c>
      <c r="D62" s="674"/>
      <c r="E62" s="674"/>
      <c r="F62" s="815"/>
    </row>
    <row r="63" spans="1:6" ht="15.75" thickBot="1" x14ac:dyDescent="0.3">
      <c r="B63" s="64" t="s">
        <v>95</v>
      </c>
      <c r="C63" s="686" t="s">
        <v>120</v>
      </c>
      <c r="D63" s="687"/>
      <c r="E63" s="687"/>
      <c r="F63" s="688"/>
    </row>
    <row r="64" spans="1:6" ht="15.75" customHeight="1" x14ac:dyDescent="0.25">
      <c r="B64" s="668"/>
      <c r="C64" s="76">
        <v>2019</v>
      </c>
      <c r="D64" s="76">
        <v>2020</v>
      </c>
      <c r="E64" s="76">
        <v>2021</v>
      </c>
      <c r="F64" s="76">
        <v>2022</v>
      </c>
    </row>
    <row r="65" spans="2:6" ht="12.75" customHeight="1" thickBot="1" x14ac:dyDescent="0.3">
      <c r="B65" s="669"/>
      <c r="C65" s="76" t="s">
        <v>1</v>
      </c>
      <c r="D65" s="76" t="s">
        <v>71</v>
      </c>
      <c r="E65" s="76" t="s">
        <v>71</v>
      </c>
      <c r="F65" s="76" t="s">
        <v>71</v>
      </c>
    </row>
    <row r="66" spans="2:6" ht="12.75" customHeight="1" thickBot="1" x14ac:dyDescent="0.3">
      <c r="B66" s="454" t="s">
        <v>97</v>
      </c>
      <c r="C66" s="455">
        <v>2050</v>
      </c>
      <c r="D66" s="455">
        <v>2050</v>
      </c>
      <c r="E66" s="455">
        <v>2050</v>
      </c>
      <c r="F66" s="456">
        <v>2050</v>
      </c>
    </row>
    <row r="67" spans="2:6" ht="15.75" thickBot="1" x14ac:dyDescent="0.3">
      <c r="B67" s="64" t="s">
        <v>98</v>
      </c>
      <c r="C67" s="457">
        <f>C96</f>
        <v>12700</v>
      </c>
      <c r="D67" s="458">
        <f>D96</f>
        <v>12700</v>
      </c>
      <c r="E67" s="113">
        <f>E96</f>
        <v>12700</v>
      </c>
      <c r="F67" s="458">
        <f>F96</f>
        <v>12700</v>
      </c>
    </row>
    <row r="68" spans="2:6" ht="15.75" thickBot="1" x14ac:dyDescent="0.3">
      <c r="B68" s="454" t="s">
        <v>99</v>
      </c>
      <c r="C68" s="458">
        <f>C67/C66</f>
        <v>6.1951219512195124</v>
      </c>
      <c r="D68" s="458">
        <f>D67/D66</f>
        <v>6.1951219512195124</v>
      </c>
      <c r="E68" s="458">
        <f>E67/E66</f>
        <v>6.1951219512195124</v>
      </c>
      <c r="F68" s="459">
        <v>6</v>
      </c>
    </row>
    <row r="69" spans="2:6" ht="15.75" thickBot="1" x14ac:dyDescent="0.3">
      <c r="B69" s="64" t="s">
        <v>100</v>
      </c>
      <c r="C69" s="529"/>
      <c r="D69" s="81">
        <f>C66/D66-1</f>
        <v>0</v>
      </c>
      <c r="E69" s="81">
        <f>D66/E66-1</f>
        <v>0</v>
      </c>
      <c r="F69" s="81">
        <f>E66/F66-1</f>
        <v>0</v>
      </c>
    </row>
    <row r="70" spans="2:6" ht="15.75" thickBot="1" x14ac:dyDescent="0.3">
      <c r="B70" s="64" t="s">
        <v>102</v>
      </c>
      <c r="C70" s="529"/>
      <c r="D70" s="81">
        <f>C67/D67-1</f>
        <v>0</v>
      </c>
      <c r="E70" s="81">
        <f>D67/C67-1</f>
        <v>0</v>
      </c>
      <c r="F70" s="81">
        <f>E67/D67-1</f>
        <v>0</v>
      </c>
    </row>
    <row r="71" spans="2:6" ht="15.75" thickBot="1" x14ac:dyDescent="0.3">
      <c r="B71" s="64" t="s">
        <v>103</v>
      </c>
      <c r="C71" s="529"/>
      <c r="D71" s="81">
        <f>C68/D68-1</f>
        <v>0</v>
      </c>
      <c r="E71" s="81">
        <f>D68/C68-1</f>
        <v>0</v>
      </c>
      <c r="F71" s="81">
        <f>E68/D68-1</f>
        <v>0</v>
      </c>
    </row>
    <row r="72" spans="2:6" ht="15" customHeight="1" thickBot="1" x14ac:dyDescent="0.3">
      <c r="B72" s="659" t="s">
        <v>562</v>
      </c>
      <c r="C72" s="660"/>
      <c r="D72" s="660"/>
      <c r="E72" s="660"/>
      <c r="F72" s="661"/>
    </row>
    <row r="73" spans="2:6" x14ac:dyDescent="0.25">
      <c r="B73" s="668"/>
      <c r="C73" s="76">
        <v>2019</v>
      </c>
      <c r="D73" s="76">
        <v>2020</v>
      </c>
      <c r="E73" s="76">
        <v>2021</v>
      </c>
      <c r="F73" s="76">
        <v>2022</v>
      </c>
    </row>
    <row r="74" spans="2:6" ht="15.75" thickBot="1" x14ac:dyDescent="0.3">
      <c r="B74" s="669"/>
      <c r="C74" s="78" t="s">
        <v>1</v>
      </c>
      <c r="D74" s="78" t="s">
        <v>71</v>
      </c>
      <c r="E74" s="78" t="s">
        <v>71</v>
      </c>
      <c r="F74" s="78" t="s">
        <v>71</v>
      </c>
    </row>
    <row r="75" spans="2:6" ht="15.75" thickBot="1" x14ac:dyDescent="0.3">
      <c r="B75" s="89" t="s">
        <v>105</v>
      </c>
      <c r="C75" s="104"/>
      <c r="D75" s="104"/>
      <c r="E75" s="104"/>
      <c r="F75" s="104"/>
    </row>
    <row r="76" spans="2:6" ht="15.75" thickBot="1" x14ac:dyDescent="0.3">
      <c r="B76" s="90" t="s">
        <v>106</v>
      </c>
      <c r="C76" s="103"/>
      <c r="D76" s="446"/>
      <c r="E76" s="446"/>
      <c r="F76" s="446"/>
    </row>
    <row r="77" spans="2:6" ht="15.75" thickBot="1" x14ac:dyDescent="0.3">
      <c r="B77" s="90" t="s">
        <v>107</v>
      </c>
      <c r="C77" s="103"/>
      <c r="D77" s="446"/>
      <c r="E77" s="446"/>
      <c r="F77" s="446"/>
    </row>
    <row r="78" spans="2:6" ht="24.75" thickBot="1" x14ac:dyDescent="0.3">
      <c r="B78" s="89" t="s">
        <v>108</v>
      </c>
      <c r="C78" s="104"/>
      <c r="D78" s="104"/>
      <c r="E78" s="104"/>
      <c r="F78" s="104"/>
    </row>
    <row r="79" spans="2:6" ht="15.75" thickBot="1" x14ac:dyDescent="0.3">
      <c r="B79" s="90" t="s">
        <v>106</v>
      </c>
      <c r="C79" s="103"/>
      <c r="D79" s="104"/>
      <c r="E79" s="104"/>
      <c r="F79" s="104"/>
    </row>
    <row r="80" spans="2:6" ht="15.75" thickBot="1" x14ac:dyDescent="0.3">
      <c r="B80" s="90" t="s">
        <v>107</v>
      </c>
      <c r="C80" s="103"/>
      <c r="D80" s="104"/>
      <c r="E80" s="104"/>
      <c r="F80" s="104"/>
    </row>
    <row r="81" spans="2:6" ht="15.75" thickBot="1" x14ac:dyDescent="0.3">
      <c r="B81" s="83" t="s">
        <v>109</v>
      </c>
      <c r="C81" s="164">
        <f>C82</f>
        <v>12700</v>
      </c>
      <c r="D81" s="164">
        <f>D82</f>
        <v>12700</v>
      </c>
      <c r="E81" s="164">
        <f>E82</f>
        <v>12700</v>
      </c>
      <c r="F81" s="164">
        <f>F82</f>
        <v>12700</v>
      </c>
    </row>
    <row r="82" spans="2:6" ht="15.75" thickBot="1" x14ac:dyDescent="0.3">
      <c r="B82" s="84" t="s">
        <v>106</v>
      </c>
      <c r="C82" s="103">
        <v>12700</v>
      </c>
      <c r="D82" s="104">
        <v>12700</v>
      </c>
      <c r="E82" s="104">
        <v>12700</v>
      </c>
      <c r="F82" s="104">
        <v>12700</v>
      </c>
    </row>
    <row r="83" spans="2:6" ht="15" customHeight="1" thickBot="1" x14ac:dyDescent="0.3">
      <c r="B83" s="84" t="s">
        <v>107</v>
      </c>
      <c r="C83" s="103"/>
      <c r="D83" s="104"/>
      <c r="E83" s="104"/>
      <c r="F83" s="104"/>
    </row>
    <row r="84" spans="2:6" ht="15.75" thickBot="1" x14ac:dyDescent="0.3">
      <c r="B84" s="83" t="s">
        <v>110</v>
      </c>
      <c r="C84" s="103"/>
      <c r="D84" s="104"/>
      <c r="E84" s="104"/>
      <c r="F84" s="104"/>
    </row>
    <row r="85" spans="2:6" ht="15.75" thickBot="1" x14ac:dyDescent="0.3">
      <c r="B85" s="84" t="s">
        <v>106</v>
      </c>
      <c r="C85" s="103"/>
      <c r="D85" s="104"/>
      <c r="E85" s="104"/>
      <c r="F85" s="104"/>
    </row>
    <row r="86" spans="2:6" ht="15.75" thickBot="1" x14ac:dyDescent="0.3">
      <c r="B86" s="84" t="s">
        <v>107</v>
      </c>
      <c r="C86" s="103"/>
      <c r="D86" s="104"/>
      <c r="E86" s="104"/>
      <c r="F86" s="104"/>
    </row>
    <row r="87" spans="2:6" ht="15.75" thickBot="1" x14ac:dyDescent="0.3">
      <c r="B87" s="83" t="s">
        <v>111</v>
      </c>
      <c r="C87" s="103"/>
      <c r="D87" s="104"/>
      <c r="E87" s="104"/>
      <c r="F87" s="104"/>
    </row>
    <row r="88" spans="2:6" ht="15.75" thickBot="1" x14ac:dyDescent="0.3">
      <c r="B88" s="84" t="s">
        <v>106</v>
      </c>
      <c r="C88" s="103"/>
      <c r="D88" s="104"/>
      <c r="E88" s="104"/>
      <c r="F88" s="104"/>
    </row>
    <row r="89" spans="2:6" ht="17.25" customHeight="1" thickBot="1" x14ac:dyDescent="0.3">
      <c r="B89" s="84" t="s">
        <v>107</v>
      </c>
      <c r="C89" s="103"/>
      <c r="D89" s="104"/>
      <c r="E89" s="104"/>
      <c r="F89" s="104"/>
    </row>
    <row r="90" spans="2:6" ht="15.75" thickBot="1" x14ac:dyDescent="0.3">
      <c r="B90" s="83" t="s">
        <v>112</v>
      </c>
      <c r="C90" s="103"/>
      <c r="D90" s="104"/>
      <c r="E90" s="104"/>
      <c r="F90" s="104"/>
    </row>
    <row r="91" spans="2:6" ht="15.75" thickBot="1" x14ac:dyDescent="0.3">
      <c r="B91" s="84" t="s">
        <v>106</v>
      </c>
      <c r="C91" s="103"/>
      <c r="D91" s="104"/>
      <c r="E91" s="104"/>
      <c r="F91" s="104"/>
    </row>
    <row r="92" spans="2:6" ht="15.75" thickBot="1" x14ac:dyDescent="0.3">
      <c r="B92" s="84" t="s">
        <v>107</v>
      </c>
      <c r="C92" s="103"/>
      <c r="D92" s="104"/>
      <c r="E92" s="104"/>
      <c r="F92" s="104"/>
    </row>
    <row r="93" spans="2:6" ht="25.5" customHeight="1" thickBot="1" x14ac:dyDescent="0.3">
      <c r="B93" s="83" t="s">
        <v>113</v>
      </c>
      <c r="C93" s="103"/>
      <c r="D93" s="104"/>
      <c r="E93" s="104"/>
      <c r="F93" s="104"/>
    </row>
    <row r="94" spans="2:6" ht="15.75" thickBot="1" x14ac:dyDescent="0.3">
      <c r="B94" s="84" t="s">
        <v>106</v>
      </c>
      <c r="C94" s="103"/>
      <c r="D94" s="104"/>
      <c r="E94" s="104"/>
      <c r="F94" s="104"/>
    </row>
    <row r="95" spans="2:6" ht="15.75" thickBot="1" x14ac:dyDescent="0.3">
      <c r="B95" s="84" t="s">
        <v>107</v>
      </c>
      <c r="C95" s="103"/>
      <c r="D95" s="104"/>
      <c r="E95" s="104"/>
      <c r="F95" s="104"/>
    </row>
    <row r="96" spans="2:6" ht="15.75" thickBot="1" x14ac:dyDescent="0.3">
      <c r="B96" s="105" t="s">
        <v>122</v>
      </c>
      <c r="C96" s="103">
        <f>C93+C90+C87+C84+C81+C78+C75</f>
        <v>12700</v>
      </c>
      <c r="D96" s="103">
        <f>D93+D90+D87+D84+D81+D78+D75</f>
        <v>12700</v>
      </c>
      <c r="E96" s="103">
        <f>E93+E90+E87+E84+E81+E78+E75</f>
        <v>12700</v>
      </c>
      <c r="F96" s="103">
        <f>F93+F90+F87+F84+F81+F78+F75</f>
        <v>12700</v>
      </c>
    </row>
    <row r="97" spans="2:6" ht="15.75" thickBot="1" x14ac:dyDescent="0.3">
      <c r="B97" s="107" t="s">
        <v>115</v>
      </c>
      <c r="C97" s="98">
        <f>IF(C96-C67=0,0,"Error")</f>
        <v>0</v>
      </c>
      <c r="D97" s="98">
        <f>IF(D96-D67=0,0,"Error")</f>
        <v>0</v>
      </c>
      <c r="E97" s="98">
        <f>IF(E96-E67=0,0,"Error")</f>
        <v>0</v>
      </c>
      <c r="F97" s="97">
        <f>IF(F96-F67=0,0,"Error")</f>
        <v>0</v>
      </c>
    </row>
    <row r="98" spans="2:6" ht="25.5" customHeight="1" thickBot="1" x14ac:dyDescent="0.3">
      <c r="B98" s="397" t="s">
        <v>123</v>
      </c>
      <c r="C98" s="816" t="s">
        <v>660</v>
      </c>
      <c r="D98" s="817"/>
      <c r="E98" s="817"/>
      <c r="F98" s="557" t="s">
        <v>749</v>
      </c>
    </row>
    <row r="99" spans="2:6" ht="25.5" customHeight="1" thickBot="1" x14ac:dyDescent="0.3">
      <c r="B99" s="64" t="s">
        <v>93</v>
      </c>
      <c r="C99" s="673" t="s">
        <v>661</v>
      </c>
      <c r="D99" s="674"/>
      <c r="E99" s="674"/>
      <c r="F99" s="815"/>
    </row>
    <row r="100" spans="2:6" ht="15.75" thickBot="1" x14ac:dyDescent="0.3">
      <c r="B100" s="64" t="s">
        <v>95</v>
      </c>
      <c r="C100" s="686" t="s">
        <v>662</v>
      </c>
      <c r="D100" s="687"/>
      <c r="E100" s="687"/>
      <c r="F100" s="688"/>
    </row>
    <row r="101" spans="2:6" x14ac:dyDescent="0.25">
      <c r="B101" s="668"/>
      <c r="C101" s="76">
        <v>2019</v>
      </c>
      <c r="D101" s="76">
        <v>2020</v>
      </c>
      <c r="E101" s="76">
        <v>2021</v>
      </c>
      <c r="F101" s="76">
        <v>2022</v>
      </c>
    </row>
    <row r="102" spans="2:6" ht="15.75" thickBot="1" x14ac:dyDescent="0.3">
      <c r="B102" s="669"/>
      <c r="C102" s="78" t="s">
        <v>1</v>
      </c>
      <c r="D102" s="78" t="s">
        <v>71</v>
      </c>
      <c r="E102" s="78" t="s">
        <v>71</v>
      </c>
      <c r="F102" s="78" t="s">
        <v>71</v>
      </c>
    </row>
    <row r="103" spans="2:6" ht="15.75" thickBot="1" x14ac:dyDescent="0.3">
      <c r="B103" s="64" t="s">
        <v>97</v>
      </c>
      <c r="C103" s="163">
        <v>1</v>
      </c>
      <c r="D103" s="163">
        <v>1</v>
      </c>
      <c r="E103" s="163">
        <v>1</v>
      </c>
      <c r="F103" s="163">
        <v>1</v>
      </c>
    </row>
    <row r="104" spans="2:6" ht="15.75" thickBot="1" x14ac:dyDescent="0.3">
      <c r="B104" s="64" t="s">
        <v>98</v>
      </c>
      <c r="C104" s="79">
        <f>C133</f>
        <v>5500</v>
      </c>
      <c r="D104" s="79">
        <f>D133</f>
        <v>5500</v>
      </c>
      <c r="E104" s="79">
        <f>E133</f>
        <v>6500</v>
      </c>
      <c r="F104" s="79">
        <f>F133</f>
        <v>7500</v>
      </c>
    </row>
    <row r="105" spans="2:6" ht="15.75" thickBot="1" x14ac:dyDescent="0.3">
      <c r="B105" s="64" t="s">
        <v>99</v>
      </c>
      <c r="C105" s="79">
        <f>C104/C103</f>
        <v>5500</v>
      </c>
      <c r="D105" s="79">
        <f>D104/D103</f>
        <v>5500</v>
      </c>
      <c r="E105" s="79">
        <f>E104/E103</f>
        <v>6500</v>
      </c>
      <c r="F105" s="79">
        <f>F104/F103</f>
        <v>7500</v>
      </c>
    </row>
    <row r="106" spans="2:6" ht="15.75" thickBot="1" x14ac:dyDescent="0.3">
      <c r="B106" s="64" t="s">
        <v>100</v>
      </c>
      <c r="C106" s="81"/>
      <c r="D106" s="81">
        <f t="shared" ref="D106:F108" si="1">D103/C103-1</f>
        <v>0</v>
      </c>
      <c r="E106" s="81">
        <f t="shared" si="1"/>
        <v>0</v>
      </c>
      <c r="F106" s="81">
        <f t="shared" si="1"/>
        <v>0</v>
      </c>
    </row>
    <row r="107" spans="2:6" ht="15.75" thickBot="1" x14ac:dyDescent="0.3">
      <c r="B107" s="64" t="s">
        <v>102</v>
      </c>
      <c r="C107" s="81"/>
      <c r="D107" s="81">
        <f t="shared" si="1"/>
        <v>0</v>
      </c>
      <c r="E107" s="81">
        <f t="shared" si="1"/>
        <v>0.18181818181818188</v>
      </c>
      <c r="F107" s="81">
        <f t="shared" si="1"/>
        <v>0.15384615384615374</v>
      </c>
    </row>
    <row r="108" spans="2:6" ht="15.75" thickBot="1" x14ac:dyDescent="0.3">
      <c r="B108" s="64" t="s">
        <v>103</v>
      </c>
      <c r="C108" s="81"/>
      <c r="D108" s="81">
        <f t="shared" si="1"/>
        <v>0</v>
      </c>
      <c r="E108" s="81">
        <f t="shared" si="1"/>
        <v>0.18181818181818188</v>
      </c>
      <c r="F108" s="81">
        <f t="shared" si="1"/>
        <v>0.15384615384615374</v>
      </c>
    </row>
    <row r="109" spans="2:6" ht="15.75" thickBot="1" x14ac:dyDescent="0.3">
      <c r="B109" s="659" t="s">
        <v>566</v>
      </c>
      <c r="C109" s="660"/>
      <c r="D109" s="660"/>
      <c r="E109" s="660"/>
      <c r="F109" s="661"/>
    </row>
    <row r="110" spans="2:6" x14ac:dyDescent="0.25">
      <c r="B110" s="668"/>
      <c r="C110" s="76">
        <v>2019</v>
      </c>
      <c r="D110" s="76">
        <v>2020</v>
      </c>
      <c r="E110" s="76">
        <v>2021</v>
      </c>
      <c r="F110" s="76">
        <v>2022</v>
      </c>
    </row>
    <row r="111" spans="2:6" ht="15.75" thickBot="1" x14ac:dyDescent="0.3">
      <c r="B111" s="669"/>
      <c r="C111" s="78" t="s">
        <v>1</v>
      </c>
      <c r="D111" s="78" t="s">
        <v>71</v>
      </c>
      <c r="E111" s="78" t="s">
        <v>71</v>
      </c>
      <c r="F111" s="78" t="s">
        <v>71</v>
      </c>
    </row>
    <row r="112" spans="2:6" ht="15.75" thickBot="1" x14ac:dyDescent="0.3">
      <c r="B112" s="89" t="s">
        <v>105</v>
      </c>
      <c r="C112" s="104"/>
      <c r="D112" s="104"/>
      <c r="E112" s="104"/>
      <c r="F112" s="104"/>
    </row>
    <row r="113" spans="2:6" ht="15.75" thickBot="1" x14ac:dyDescent="0.3">
      <c r="B113" s="90" t="s">
        <v>106</v>
      </c>
      <c r="C113" s="103"/>
      <c r="D113" s="446"/>
      <c r="E113" s="446"/>
      <c r="F113" s="446"/>
    </row>
    <row r="114" spans="2:6" ht="15.75" thickBot="1" x14ac:dyDescent="0.3">
      <c r="B114" s="90" t="s">
        <v>107</v>
      </c>
      <c r="C114" s="103"/>
      <c r="D114" s="446"/>
      <c r="E114" s="446"/>
      <c r="F114" s="446"/>
    </row>
    <row r="115" spans="2:6" ht="24.75" thickBot="1" x14ac:dyDescent="0.3">
      <c r="B115" s="83" t="s">
        <v>108</v>
      </c>
      <c r="C115" s="104"/>
      <c r="D115" s="104"/>
      <c r="E115" s="104"/>
      <c r="F115" s="104"/>
    </row>
    <row r="116" spans="2:6" ht="18" customHeight="1" thickBot="1" x14ac:dyDescent="0.3">
      <c r="B116" s="84" t="s">
        <v>106</v>
      </c>
      <c r="C116" s="103"/>
      <c r="D116" s="104"/>
      <c r="E116" s="104"/>
      <c r="F116" s="104"/>
    </row>
    <row r="117" spans="2:6" ht="19.5" customHeight="1" thickBot="1" x14ac:dyDescent="0.3">
      <c r="B117" s="84" t="s">
        <v>107</v>
      </c>
      <c r="C117" s="103"/>
      <c r="D117" s="104"/>
      <c r="E117" s="450"/>
      <c r="F117" s="460"/>
    </row>
    <row r="118" spans="2:6" ht="15" customHeight="1" thickBot="1" x14ac:dyDescent="0.3">
      <c r="B118" s="83" t="s">
        <v>109</v>
      </c>
      <c r="C118" s="120">
        <v>5500</v>
      </c>
      <c r="D118" s="461">
        <v>5500</v>
      </c>
      <c r="E118" s="462">
        <v>6500</v>
      </c>
      <c r="F118" s="462">
        <v>7500</v>
      </c>
    </row>
    <row r="119" spans="2:6" ht="15.75" thickBot="1" x14ac:dyDescent="0.3">
      <c r="B119" s="84" t="s">
        <v>106</v>
      </c>
      <c r="C119" s="103">
        <v>5500</v>
      </c>
      <c r="D119" s="451">
        <v>5500</v>
      </c>
      <c r="E119" s="463">
        <v>6500</v>
      </c>
      <c r="F119" s="462">
        <v>7500</v>
      </c>
    </row>
    <row r="120" spans="2:6" ht="15.75" thickBot="1" x14ac:dyDescent="0.3">
      <c r="B120" s="84" t="s">
        <v>107</v>
      </c>
      <c r="C120" s="103"/>
      <c r="D120" s="104"/>
      <c r="E120" s="104"/>
      <c r="F120" s="120"/>
    </row>
    <row r="121" spans="2:6" ht="15.75" thickBot="1" x14ac:dyDescent="0.3">
      <c r="B121" s="83" t="s">
        <v>110</v>
      </c>
      <c r="C121" s="103"/>
      <c r="D121" s="104"/>
      <c r="E121" s="104"/>
      <c r="F121" s="104"/>
    </row>
    <row r="122" spans="2:6" ht="15.75" thickBot="1" x14ac:dyDescent="0.3">
      <c r="B122" s="84" t="s">
        <v>106</v>
      </c>
      <c r="C122" s="103"/>
      <c r="D122" s="104"/>
      <c r="E122" s="104"/>
      <c r="F122" s="104"/>
    </row>
    <row r="123" spans="2:6" ht="15.75" thickBot="1" x14ac:dyDescent="0.3">
      <c r="B123" s="84" t="s">
        <v>107</v>
      </c>
      <c r="C123" s="103"/>
      <c r="D123" s="104"/>
      <c r="E123" s="104"/>
      <c r="F123" s="104"/>
    </row>
    <row r="124" spans="2:6" ht="15.75" thickBot="1" x14ac:dyDescent="0.3">
      <c r="B124" s="83" t="s">
        <v>111</v>
      </c>
      <c r="C124" s="103"/>
      <c r="D124" s="104"/>
      <c r="E124" s="104"/>
      <c r="F124" s="104"/>
    </row>
    <row r="125" spans="2:6" ht="15.75" thickBot="1" x14ac:dyDescent="0.3">
      <c r="B125" s="84" t="s">
        <v>106</v>
      </c>
      <c r="C125" s="103"/>
      <c r="D125" s="104"/>
      <c r="E125" s="104"/>
      <c r="F125" s="104"/>
    </row>
    <row r="126" spans="2:6" ht="15.75" thickBot="1" x14ac:dyDescent="0.3">
      <c r="B126" s="84" t="s">
        <v>107</v>
      </c>
      <c r="C126" s="103"/>
      <c r="D126" s="104"/>
      <c r="E126" s="104"/>
      <c r="F126" s="104"/>
    </row>
    <row r="127" spans="2:6" ht="15.75" thickBot="1" x14ac:dyDescent="0.3">
      <c r="B127" s="83" t="s">
        <v>112</v>
      </c>
      <c r="C127" s="103">
        <v>0</v>
      </c>
      <c r="D127" s="104">
        <v>0</v>
      </c>
      <c r="E127" s="104">
        <v>0</v>
      </c>
      <c r="F127" s="104">
        <v>0</v>
      </c>
    </row>
    <row r="128" spans="2:6" ht="15.75" thickBot="1" x14ac:dyDescent="0.3">
      <c r="B128" s="84" t="s">
        <v>106</v>
      </c>
      <c r="C128" s="103"/>
      <c r="D128" s="104"/>
      <c r="E128" s="104"/>
      <c r="F128" s="104"/>
    </row>
    <row r="129" spans="2:6" ht="15.75" thickBot="1" x14ac:dyDescent="0.3">
      <c r="B129" s="84" t="s">
        <v>107</v>
      </c>
      <c r="C129" s="103"/>
      <c r="D129" s="104"/>
      <c r="E129" s="104"/>
      <c r="F129" s="104"/>
    </row>
    <row r="130" spans="2:6" ht="25.5" customHeight="1" thickBot="1" x14ac:dyDescent="0.3">
      <c r="B130" s="83" t="s">
        <v>113</v>
      </c>
      <c r="C130" s="103"/>
      <c r="D130" s="104"/>
      <c r="E130" s="104"/>
      <c r="F130" s="104"/>
    </row>
    <row r="131" spans="2:6" ht="15.75" thickBot="1" x14ac:dyDescent="0.3">
      <c r="B131" s="84" t="s">
        <v>106</v>
      </c>
      <c r="C131" s="103"/>
      <c r="D131" s="104"/>
      <c r="E131" s="104"/>
      <c r="F131" s="104"/>
    </row>
    <row r="132" spans="2:6" ht="15.75" thickBot="1" x14ac:dyDescent="0.3">
      <c r="B132" s="84" t="s">
        <v>107</v>
      </c>
      <c r="C132" s="103"/>
      <c r="D132" s="104"/>
      <c r="E132" s="104"/>
      <c r="F132" s="104"/>
    </row>
    <row r="133" spans="2:6" ht="25.5" customHeight="1" thickBot="1" x14ac:dyDescent="0.3">
      <c r="B133" s="105" t="s">
        <v>129</v>
      </c>
      <c r="C133" s="103">
        <f>SUM(C127+C118+C121+C115+C112+C124+C130)</f>
        <v>5500</v>
      </c>
      <c r="D133" s="103">
        <f>SUM(D127+D118+D121+D115+D112+D124+D130)</f>
        <v>5500</v>
      </c>
      <c r="E133" s="103">
        <f>SUM(E127+E118+E121+E115+E112+E124+E130)</f>
        <v>6500</v>
      </c>
      <c r="F133" s="103">
        <f>SUM(F127+F118+F121+F115+F112+F124+F130)</f>
        <v>7500</v>
      </c>
    </row>
    <row r="134" spans="2:6" ht="15.75" thickBot="1" x14ac:dyDescent="0.3">
      <c r="B134" s="107" t="s">
        <v>115</v>
      </c>
      <c r="C134" s="98"/>
      <c r="D134" s="98">
        <f>IF(D133-D104=0,0,"Error")</f>
        <v>0</v>
      </c>
      <c r="E134" s="98">
        <f>IF(E133-E104=0,0,"Error")</f>
        <v>0</v>
      </c>
      <c r="F134" s="97">
        <f>IF(F133-F104=0,0,"Error")</f>
        <v>0</v>
      </c>
    </row>
    <row r="135" spans="2:6" ht="39.75" customHeight="1" thickBot="1" x14ac:dyDescent="0.3">
      <c r="B135" s="397" t="s">
        <v>130</v>
      </c>
      <c r="C135" s="816" t="s">
        <v>663</v>
      </c>
      <c r="D135" s="817"/>
      <c r="E135" s="817"/>
      <c r="F135" s="556" t="s">
        <v>750</v>
      </c>
    </row>
    <row r="136" spans="2:6" ht="25.5" customHeight="1" thickBot="1" x14ac:dyDescent="0.3">
      <c r="B136" s="64" t="s">
        <v>93</v>
      </c>
      <c r="C136" s="673" t="s">
        <v>664</v>
      </c>
      <c r="D136" s="674"/>
      <c r="E136" s="674"/>
      <c r="F136" s="815"/>
    </row>
    <row r="137" spans="2:6" ht="15.75" thickBot="1" x14ac:dyDescent="0.3">
      <c r="B137" s="64" t="s">
        <v>95</v>
      </c>
      <c r="C137" s="818" t="s">
        <v>665</v>
      </c>
      <c r="D137" s="819"/>
      <c r="E137" s="819"/>
      <c r="F137" s="820"/>
    </row>
    <row r="138" spans="2:6" x14ac:dyDescent="0.25">
      <c r="B138" s="821"/>
      <c r="C138" s="464">
        <v>2019</v>
      </c>
      <c r="D138" s="464">
        <v>2020</v>
      </c>
      <c r="E138" s="464">
        <v>2021</v>
      </c>
      <c r="F138" s="464">
        <v>2022</v>
      </c>
    </row>
    <row r="139" spans="2:6" ht="15.75" thickBot="1" x14ac:dyDescent="0.3">
      <c r="B139" s="822"/>
      <c r="C139" s="465" t="s">
        <v>1</v>
      </c>
      <c r="D139" s="465" t="s">
        <v>71</v>
      </c>
      <c r="E139" s="465" t="s">
        <v>71</v>
      </c>
      <c r="F139" s="465" t="s">
        <v>71</v>
      </c>
    </row>
    <row r="140" spans="2:6" ht="15.75" thickBot="1" x14ac:dyDescent="0.3">
      <c r="B140" s="134" t="s">
        <v>97</v>
      </c>
      <c r="C140" s="59">
        <v>3</v>
      </c>
      <c r="D140" s="529">
        <v>2</v>
      </c>
      <c r="E140" s="530">
        <v>2</v>
      </c>
      <c r="F140" s="466">
        <v>3</v>
      </c>
    </row>
    <row r="141" spans="2:6" ht="15.75" thickBot="1" x14ac:dyDescent="0.3">
      <c r="B141" s="467" t="s">
        <v>98</v>
      </c>
      <c r="C141" s="468">
        <f>C170</f>
        <v>16900</v>
      </c>
      <c r="D141" s="79">
        <f>D170</f>
        <v>7400</v>
      </c>
      <c r="E141" s="79">
        <f>E170</f>
        <v>7400</v>
      </c>
      <c r="F141" s="79">
        <f>F170</f>
        <v>7400</v>
      </c>
    </row>
    <row r="142" spans="2:6" ht="17.25" customHeight="1" thickBot="1" x14ac:dyDescent="0.3">
      <c r="B142" s="467" t="s">
        <v>99</v>
      </c>
      <c r="C142" s="468">
        <f>C141/C140</f>
        <v>5633.333333333333</v>
      </c>
      <c r="D142" s="79">
        <f>D141/D140</f>
        <v>3700</v>
      </c>
      <c r="E142" s="469">
        <f>E141/E140</f>
        <v>3700</v>
      </c>
      <c r="F142" s="470">
        <v>5633</v>
      </c>
    </row>
    <row r="143" spans="2:6" ht="15.75" thickBot="1" x14ac:dyDescent="0.3">
      <c r="B143" s="467" t="s">
        <v>100</v>
      </c>
      <c r="C143" s="59"/>
      <c r="D143" s="81">
        <f>C140/D140-1</f>
        <v>0.5</v>
      </c>
      <c r="E143" s="81">
        <f>D140/E140-1</f>
        <v>0</v>
      </c>
      <c r="F143" s="81">
        <f>E140/F140-1</f>
        <v>-0.33333333333333337</v>
      </c>
    </row>
    <row r="144" spans="2:6" ht="15.75" thickBot="1" x14ac:dyDescent="0.3">
      <c r="B144" s="467" t="s">
        <v>102</v>
      </c>
      <c r="C144" s="59"/>
      <c r="D144" s="81">
        <f>C141/D141-1</f>
        <v>1.2837837837837838</v>
      </c>
      <c r="E144" s="81">
        <f>D141/C141-1</f>
        <v>-0.56213017751479288</v>
      </c>
      <c r="F144" s="81">
        <f>E141/D141-1</f>
        <v>0</v>
      </c>
    </row>
    <row r="145" spans="2:7" ht="15.75" thickBot="1" x14ac:dyDescent="0.3">
      <c r="B145" s="471" t="s">
        <v>103</v>
      </c>
      <c r="C145" s="59"/>
      <c r="D145" s="81">
        <f>C142/D142-1</f>
        <v>0.52252252252252251</v>
      </c>
      <c r="E145" s="81">
        <f>D142/C142-1</f>
        <v>-0.34319526627218933</v>
      </c>
      <c r="F145" s="81">
        <f>E142/D142-1</f>
        <v>0</v>
      </c>
    </row>
    <row r="146" spans="2:7" ht="15" customHeight="1" thickBot="1" x14ac:dyDescent="0.3">
      <c r="B146" s="823" t="s">
        <v>570</v>
      </c>
      <c r="C146" s="660"/>
      <c r="D146" s="660"/>
      <c r="E146" s="660"/>
      <c r="F146" s="661"/>
    </row>
    <row r="147" spans="2:7" x14ac:dyDescent="0.25">
      <c r="B147" s="668"/>
      <c r="C147" s="76">
        <v>2019</v>
      </c>
      <c r="D147" s="76">
        <v>2020</v>
      </c>
      <c r="E147" s="76">
        <v>2021</v>
      </c>
      <c r="F147" s="76">
        <v>2022</v>
      </c>
    </row>
    <row r="148" spans="2:7" ht="15.75" thickBot="1" x14ac:dyDescent="0.3">
      <c r="B148" s="669"/>
      <c r="C148" s="78" t="s">
        <v>1</v>
      </c>
      <c r="D148" s="78" t="s">
        <v>71</v>
      </c>
      <c r="E148" s="78" t="s">
        <v>71</v>
      </c>
      <c r="F148" s="78" t="s">
        <v>71</v>
      </c>
    </row>
    <row r="149" spans="2:7" ht="15.75" thickBot="1" x14ac:dyDescent="0.3">
      <c r="B149" s="89" t="s">
        <v>105</v>
      </c>
      <c r="C149" s="104">
        <v>0</v>
      </c>
      <c r="D149" s="104">
        <v>0</v>
      </c>
      <c r="E149" s="104">
        <v>0</v>
      </c>
      <c r="F149" s="104">
        <v>0</v>
      </c>
    </row>
    <row r="150" spans="2:7" ht="15.75" thickBot="1" x14ac:dyDescent="0.3">
      <c r="B150" s="90" t="s">
        <v>106</v>
      </c>
      <c r="C150" s="103"/>
      <c r="D150" s="446"/>
      <c r="E150" s="446"/>
      <c r="F150" s="446"/>
    </row>
    <row r="151" spans="2:7" ht="15.75" thickBot="1" x14ac:dyDescent="0.3">
      <c r="B151" s="90" t="s">
        <v>107</v>
      </c>
      <c r="C151" s="103"/>
      <c r="D151" s="446"/>
      <c r="E151" s="446"/>
      <c r="F151" s="446"/>
    </row>
    <row r="152" spans="2:7" ht="25.5" customHeight="1" thickBot="1" x14ac:dyDescent="0.3">
      <c r="B152" s="83" t="s">
        <v>108</v>
      </c>
      <c r="C152" s="104">
        <v>0</v>
      </c>
      <c r="D152" s="104">
        <v>0</v>
      </c>
      <c r="E152" s="104">
        <v>0</v>
      </c>
      <c r="F152" s="104">
        <v>0</v>
      </c>
    </row>
    <row r="153" spans="2:7" ht="15.75" thickBot="1" x14ac:dyDescent="0.3">
      <c r="B153" s="84" t="s">
        <v>106</v>
      </c>
      <c r="C153" s="103"/>
      <c r="D153" s="104"/>
      <c r="E153" s="104"/>
      <c r="F153" s="104"/>
    </row>
    <row r="154" spans="2:7" ht="15.75" thickBot="1" x14ac:dyDescent="0.3">
      <c r="B154" s="84" t="s">
        <v>107</v>
      </c>
      <c r="C154" s="103"/>
      <c r="D154" s="104"/>
      <c r="E154" s="104"/>
      <c r="F154" s="104"/>
    </row>
    <row r="155" spans="2:7" ht="15.75" thickBot="1" x14ac:dyDescent="0.3">
      <c r="B155" s="83" t="s">
        <v>109</v>
      </c>
      <c r="C155" s="164">
        <f>C156</f>
        <v>16900</v>
      </c>
      <c r="D155" s="164">
        <f>D156</f>
        <v>7400</v>
      </c>
      <c r="E155" s="164">
        <f>E156</f>
        <v>7400</v>
      </c>
      <c r="F155" s="164">
        <f>F156</f>
        <v>7400</v>
      </c>
      <c r="G155" s="367"/>
    </row>
    <row r="156" spans="2:7" ht="18" customHeight="1" thickBot="1" x14ac:dyDescent="0.3">
      <c r="B156" s="84" t="s">
        <v>106</v>
      </c>
      <c r="C156" s="164">
        <v>16900</v>
      </c>
      <c r="D156" s="164">
        <v>7400</v>
      </c>
      <c r="E156" s="472">
        <v>7400</v>
      </c>
      <c r="F156" s="473">
        <v>7400</v>
      </c>
      <c r="G156" s="367"/>
    </row>
    <row r="157" spans="2:7" ht="19.5" customHeight="1" thickBot="1" x14ac:dyDescent="0.3">
      <c r="B157" s="84" t="s">
        <v>107</v>
      </c>
      <c r="C157" s="164"/>
      <c r="D157" s="164"/>
      <c r="E157" s="164"/>
      <c r="F157" s="164"/>
    </row>
    <row r="158" spans="2:7" ht="15" customHeight="1" thickBot="1" x14ac:dyDescent="0.3">
      <c r="B158" s="83" t="s">
        <v>110</v>
      </c>
      <c r="C158" s="103"/>
      <c r="D158" s="104"/>
      <c r="E158" s="104"/>
      <c r="F158" s="104"/>
    </row>
    <row r="159" spans="2:7" ht="15.75" thickBot="1" x14ac:dyDescent="0.3">
      <c r="B159" s="84" t="s">
        <v>106</v>
      </c>
      <c r="C159" s="103"/>
      <c r="D159" s="104"/>
      <c r="E159" s="104"/>
      <c r="F159" s="104"/>
    </row>
    <row r="160" spans="2:7" ht="15.75" thickBot="1" x14ac:dyDescent="0.3">
      <c r="B160" s="84" t="s">
        <v>107</v>
      </c>
      <c r="C160" s="103"/>
      <c r="D160" s="104"/>
      <c r="E160" s="104"/>
      <c r="F160" s="104"/>
    </row>
    <row r="161" spans="2:6" ht="15.75" thickBot="1" x14ac:dyDescent="0.3">
      <c r="B161" s="83" t="s">
        <v>111</v>
      </c>
      <c r="C161" s="103"/>
      <c r="D161" s="104"/>
      <c r="E161" s="104"/>
      <c r="F161" s="104"/>
    </row>
    <row r="162" spans="2:6" ht="15.75" thickBot="1" x14ac:dyDescent="0.3">
      <c r="B162" s="84" t="s">
        <v>106</v>
      </c>
      <c r="C162" s="103"/>
      <c r="D162" s="104"/>
      <c r="E162" s="104"/>
      <c r="F162" s="104"/>
    </row>
    <row r="163" spans="2:6" ht="15.75" thickBot="1" x14ac:dyDescent="0.3">
      <c r="B163" s="84" t="s">
        <v>107</v>
      </c>
      <c r="C163" s="103"/>
      <c r="D163" s="104"/>
      <c r="E163" s="104"/>
      <c r="F163" s="104"/>
    </row>
    <row r="164" spans="2:6" ht="25.5" customHeight="1" thickBot="1" x14ac:dyDescent="0.3">
      <c r="B164" s="83" t="s">
        <v>112</v>
      </c>
      <c r="C164" s="103"/>
      <c r="D164" s="104"/>
      <c r="E164" s="104"/>
      <c r="F164" s="104"/>
    </row>
    <row r="165" spans="2:6" ht="25.5" customHeight="1" thickBot="1" x14ac:dyDescent="0.3">
      <c r="B165" s="84" t="s">
        <v>106</v>
      </c>
      <c r="C165" s="103"/>
      <c r="D165" s="104"/>
      <c r="E165" s="104"/>
      <c r="F165" s="104"/>
    </row>
    <row r="166" spans="2:6" ht="25.5" customHeight="1" thickBot="1" x14ac:dyDescent="0.3">
      <c r="B166" s="84" t="s">
        <v>107</v>
      </c>
      <c r="C166" s="103"/>
      <c r="D166" s="104"/>
      <c r="E166" s="104"/>
      <c r="F166" s="104"/>
    </row>
    <row r="167" spans="2:6" ht="25.5" customHeight="1" thickBot="1" x14ac:dyDescent="0.3">
      <c r="B167" s="83" t="s">
        <v>113</v>
      </c>
      <c r="C167" s="103"/>
      <c r="D167" s="104"/>
      <c r="E167" s="104"/>
      <c r="F167" s="104"/>
    </row>
    <row r="168" spans="2:6" ht="15.75" thickBot="1" x14ac:dyDescent="0.3">
      <c r="B168" s="84" t="s">
        <v>106</v>
      </c>
      <c r="C168" s="103"/>
      <c r="D168" s="104"/>
      <c r="E168" s="104"/>
      <c r="F168" s="104"/>
    </row>
    <row r="169" spans="2:6" ht="15.75" thickBot="1" x14ac:dyDescent="0.3">
      <c r="B169" s="84" t="s">
        <v>107</v>
      </c>
      <c r="C169" s="103"/>
      <c r="D169" s="104"/>
      <c r="E169" s="104"/>
      <c r="F169" s="104"/>
    </row>
    <row r="170" spans="2:6" ht="15.75" thickBot="1" x14ac:dyDescent="0.3">
      <c r="B170" s="105" t="s">
        <v>136</v>
      </c>
      <c r="C170" s="103">
        <f>SUM(C167+C164+C161+C158+C155+C152+C149)</f>
        <v>16900</v>
      </c>
      <c r="D170" s="103">
        <f>SUM(D167+D164+D161+D158+D155+D152+D149)</f>
        <v>7400</v>
      </c>
      <c r="E170" s="103">
        <f>SUM(E167+E164+E161+E158+E155+E152+E149)</f>
        <v>7400</v>
      </c>
      <c r="F170" s="103">
        <f>SUM(F167+F164+F161+F158+F155+F152+F149)</f>
        <v>7400</v>
      </c>
    </row>
    <row r="171" spans="2:6" ht="25.5" customHeight="1" thickBot="1" x14ac:dyDescent="0.3">
      <c r="B171" s="107" t="s">
        <v>115</v>
      </c>
      <c r="C171" s="98">
        <f>IF(C170-C141=0,0,"Error")</f>
        <v>0</v>
      </c>
      <c r="D171" s="98">
        <f>IF(D170-D141=0,0,"Error")</f>
        <v>0</v>
      </c>
      <c r="E171" s="98">
        <f>IF(E170-E141=0,0,"Error")</f>
        <v>0</v>
      </c>
      <c r="F171" s="97">
        <f>IF(F170-F141=0,0,"Error")</f>
        <v>0</v>
      </c>
    </row>
    <row r="172" spans="2:6" ht="15.75" thickBot="1" x14ac:dyDescent="0.3">
      <c r="B172" s="397" t="s">
        <v>217</v>
      </c>
      <c r="C172" s="816" t="s">
        <v>666</v>
      </c>
      <c r="D172" s="817"/>
      <c r="E172" s="817"/>
      <c r="F172" s="556" t="s">
        <v>751</v>
      </c>
    </row>
    <row r="173" spans="2:6" ht="57.75" customHeight="1" thickBot="1" x14ac:dyDescent="0.3">
      <c r="B173" s="64" t="s">
        <v>93</v>
      </c>
      <c r="C173" s="673" t="s">
        <v>667</v>
      </c>
      <c r="D173" s="674"/>
      <c r="E173" s="674"/>
      <c r="F173" s="815"/>
    </row>
    <row r="174" spans="2:6" ht="15.75" thickBot="1" x14ac:dyDescent="0.3">
      <c r="B174" s="64" t="s">
        <v>95</v>
      </c>
      <c r="C174" s="818" t="s">
        <v>668</v>
      </c>
      <c r="D174" s="819"/>
      <c r="E174" s="819"/>
      <c r="F174" s="820"/>
    </row>
    <row r="175" spans="2:6" x14ac:dyDescent="0.25">
      <c r="B175" s="821"/>
      <c r="C175" s="464">
        <v>2019</v>
      </c>
      <c r="D175" s="464">
        <v>2020</v>
      </c>
      <c r="E175" s="464">
        <v>2021</v>
      </c>
      <c r="F175" s="464">
        <v>2022</v>
      </c>
    </row>
    <row r="176" spans="2:6" ht="15.75" thickBot="1" x14ac:dyDescent="0.3">
      <c r="B176" s="822"/>
      <c r="C176" s="465" t="s">
        <v>1</v>
      </c>
      <c r="D176" s="465" t="s">
        <v>71</v>
      </c>
      <c r="E176" s="465" t="s">
        <v>71</v>
      </c>
      <c r="F176" s="465" t="s">
        <v>71</v>
      </c>
    </row>
    <row r="177" spans="2:7" ht="15.75" thickBot="1" x14ac:dyDescent="0.3">
      <c r="B177" s="134" t="s">
        <v>97</v>
      </c>
      <c r="C177" s="59">
        <v>0</v>
      </c>
      <c r="D177" s="529">
        <v>5000</v>
      </c>
      <c r="E177" s="530">
        <v>5000</v>
      </c>
      <c r="F177" s="466">
        <v>5000</v>
      </c>
    </row>
    <row r="178" spans="2:7" ht="15.75" thickBot="1" x14ac:dyDescent="0.3">
      <c r="B178" s="467" t="s">
        <v>98</v>
      </c>
      <c r="C178" s="468">
        <v>0</v>
      </c>
      <c r="D178" s="79">
        <v>5000</v>
      </c>
      <c r="E178" s="79">
        <v>5000</v>
      </c>
      <c r="F178" s="79">
        <v>5000</v>
      </c>
    </row>
    <row r="179" spans="2:7" ht="17.25" customHeight="1" thickBot="1" x14ac:dyDescent="0.3">
      <c r="B179" s="467" t="s">
        <v>99</v>
      </c>
      <c r="C179" s="468" t="e">
        <f>C178/C177</f>
        <v>#DIV/0!</v>
      </c>
      <c r="D179" s="79">
        <f>D178/D177</f>
        <v>1</v>
      </c>
      <c r="E179" s="469">
        <f>E178/E177</f>
        <v>1</v>
      </c>
      <c r="F179" s="470">
        <v>5633</v>
      </c>
    </row>
    <row r="180" spans="2:7" ht="15.75" thickBot="1" x14ac:dyDescent="0.3">
      <c r="B180" s="467" t="s">
        <v>100</v>
      </c>
      <c r="C180" s="59"/>
      <c r="D180" s="81">
        <f>C177/D177-1</f>
        <v>-1</v>
      </c>
      <c r="E180" s="81">
        <f>D177/E177-1</f>
        <v>0</v>
      </c>
      <c r="F180" s="81">
        <f>E177/F177-1</f>
        <v>0</v>
      </c>
    </row>
    <row r="181" spans="2:7" ht="15.75" thickBot="1" x14ac:dyDescent="0.3">
      <c r="B181" s="467" t="s">
        <v>102</v>
      </c>
      <c r="C181" s="59"/>
      <c r="D181" s="81">
        <f>C178/D178-1</f>
        <v>-1</v>
      </c>
      <c r="E181" s="81" t="e">
        <f>D178/C178-1</f>
        <v>#DIV/0!</v>
      </c>
      <c r="F181" s="81">
        <f>E178/D178-1</f>
        <v>0</v>
      </c>
    </row>
    <row r="182" spans="2:7" ht="15.75" thickBot="1" x14ac:dyDescent="0.3">
      <c r="B182" s="471" t="s">
        <v>103</v>
      </c>
      <c r="C182" s="59"/>
      <c r="D182" s="81" t="e">
        <f>C179/D179-1</f>
        <v>#DIV/0!</v>
      </c>
      <c r="E182" s="81" t="e">
        <f>D179/C179-1</f>
        <v>#DIV/0!</v>
      </c>
      <c r="F182" s="81">
        <f>E179/D179-1</f>
        <v>0</v>
      </c>
    </row>
    <row r="183" spans="2:7" ht="15" customHeight="1" thickBot="1" x14ac:dyDescent="0.3">
      <c r="B183" s="823" t="s">
        <v>570</v>
      </c>
      <c r="C183" s="660"/>
      <c r="D183" s="660"/>
      <c r="E183" s="660"/>
      <c r="F183" s="661"/>
    </row>
    <row r="184" spans="2:7" ht="17.25" customHeight="1" x14ac:dyDescent="0.25">
      <c r="B184" s="668"/>
      <c r="C184" s="76">
        <v>2019</v>
      </c>
      <c r="D184" s="76">
        <v>2020</v>
      </c>
      <c r="E184" s="76">
        <v>2021</v>
      </c>
      <c r="F184" s="76">
        <v>2022</v>
      </c>
    </row>
    <row r="185" spans="2:7" ht="15.75" thickBot="1" x14ac:dyDescent="0.3">
      <c r="B185" s="669"/>
      <c r="C185" s="78" t="s">
        <v>1</v>
      </c>
      <c r="D185" s="78" t="s">
        <v>71</v>
      </c>
      <c r="E185" s="78" t="s">
        <v>71</v>
      </c>
      <c r="F185" s="78" t="s">
        <v>71</v>
      </c>
    </row>
    <row r="186" spans="2:7" ht="15.75" thickBot="1" x14ac:dyDescent="0.3">
      <c r="B186" s="89" t="s">
        <v>105</v>
      </c>
      <c r="C186" s="104">
        <v>0</v>
      </c>
      <c r="D186" s="104">
        <v>0</v>
      </c>
      <c r="E186" s="104">
        <v>0</v>
      </c>
      <c r="F186" s="104">
        <v>0</v>
      </c>
    </row>
    <row r="187" spans="2:7" ht="15.75" thickBot="1" x14ac:dyDescent="0.3">
      <c r="B187" s="90" t="s">
        <v>106</v>
      </c>
      <c r="C187" s="103"/>
      <c r="D187" s="446"/>
      <c r="E187" s="446"/>
      <c r="F187" s="446"/>
    </row>
    <row r="188" spans="2:7" ht="25.5" customHeight="1" thickBot="1" x14ac:dyDescent="0.3">
      <c r="B188" s="90" t="s">
        <v>107</v>
      </c>
      <c r="C188" s="103"/>
      <c r="D188" s="446"/>
      <c r="E188" s="446"/>
      <c r="F188" s="446"/>
    </row>
    <row r="189" spans="2:7" ht="25.5" customHeight="1" thickBot="1" x14ac:dyDescent="0.3">
      <c r="B189" s="83" t="s">
        <v>108</v>
      </c>
      <c r="C189" s="104">
        <v>0</v>
      </c>
      <c r="D189" s="104">
        <v>0</v>
      </c>
      <c r="E189" s="104">
        <v>0</v>
      </c>
      <c r="F189" s="104">
        <v>0</v>
      </c>
    </row>
    <row r="190" spans="2:7" ht="28.5" customHeight="1" thickBot="1" x14ac:dyDescent="0.3">
      <c r="B190" s="84" t="s">
        <v>106</v>
      </c>
      <c r="C190" s="103"/>
      <c r="D190" s="104"/>
      <c r="E190" s="104"/>
      <c r="F190" s="104"/>
    </row>
    <row r="191" spans="2:7" ht="31.5" customHeight="1" thickBot="1" x14ac:dyDescent="0.3">
      <c r="B191" s="84" t="s">
        <v>107</v>
      </c>
      <c r="C191" s="103"/>
      <c r="D191" s="104"/>
      <c r="E191" s="104"/>
      <c r="F191" s="104"/>
    </row>
    <row r="192" spans="2:7" ht="15.75" thickBot="1" x14ac:dyDescent="0.3">
      <c r="B192" s="83" t="s">
        <v>109</v>
      </c>
      <c r="C192" s="164">
        <f>C193</f>
        <v>0</v>
      </c>
      <c r="D192" s="164">
        <f>D193</f>
        <v>5000</v>
      </c>
      <c r="E192" s="164">
        <f>E193</f>
        <v>5000</v>
      </c>
      <c r="F192" s="164">
        <f>F193</f>
        <v>5000</v>
      </c>
      <c r="G192" s="367"/>
    </row>
    <row r="193" spans="2:6" ht="18" customHeight="1" thickBot="1" x14ac:dyDescent="0.3">
      <c r="B193" s="84" t="s">
        <v>106</v>
      </c>
      <c r="C193" s="164">
        <v>0</v>
      </c>
      <c r="D193" s="164">
        <v>5000</v>
      </c>
      <c r="E193" s="472">
        <v>5000</v>
      </c>
      <c r="F193" s="473">
        <v>5000</v>
      </c>
    </row>
    <row r="194" spans="2:6" ht="19.5" customHeight="1" thickBot="1" x14ac:dyDescent="0.3">
      <c r="B194" s="84" t="s">
        <v>107</v>
      </c>
      <c r="C194" s="164"/>
      <c r="D194" s="164"/>
      <c r="E194" s="164"/>
      <c r="F194" s="164"/>
    </row>
    <row r="195" spans="2:6" ht="15" customHeight="1" thickBot="1" x14ac:dyDescent="0.3">
      <c r="B195" s="83" t="s">
        <v>110</v>
      </c>
      <c r="C195" s="103"/>
      <c r="D195" s="104"/>
      <c r="E195" s="104"/>
      <c r="F195" s="104"/>
    </row>
    <row r="196" spans="2:6" ht="15.75" thickBot="1" x14ac:dyDescent="0.3">
      <c r="B196" s="84" t="s">
        <v>106</v>
      </c>
      <c r="C196" s="103"/>
      <c r="D196" s="104"/>
      <c r="E196" s="104"/>
      <c r="F196" s="104"/>
    </row>
    <row r="197" spans="2:6" ht="15.75" thickBot="1" x14ac:dyDescent="0.3">
      <c r="B197" s="84" t="s">
        <v>107</v>
      </c>
      <c r="C197" s="103"/>
      <c r="D197" s="104"/>
      <c r="E197" s="104"/>
      <c r="F197" s="104"/>
    </row>
    <row r="198" spans="2:6" ht="15.75" thickBot="1" x14ac:dyDescent="0.3">
      <c r="B198" s="83" t="s">
        <v>111</v>
      </c>
      <c r="C198" s="103"/>
      <c r="D198" s="104"/>
      <c r="E198" s="104"/>
      <c r="F198" s="104"/>
    </row>
    <row r="199" spans="2:6" ht="15.75" thickBot="1" x14ac:dyDescent="0.3">
      <c r="B199" s="84" t="s">
        <v>106</v>
      </c>
      <c r="C199" s="103"/>
      <c r="D199" s="104"/>
      <c r="E199" s="104"/>
      <c r="F199" s="104"/>
    </row>
    <row r="200" spans="2:6" ht="15.75" thickBot="1" x14ac:dyDescent="0.3">
      <c r="B200" s="84" t="s">
        <v>107</v>
      </c>
      <c r="C200" s="103"/>
      <c r="D200" s="104"/>
      <c r="E200" s="104"/>
      <c r="F200" s="104"/>
    </row>
    <row r="201" spans="2:6" ht="15.75" thickBot="1" x14ac:dyDescent="0.3">
      <c r="B201" s="83" t="s">
        <v>112</v>
      </c>
      <c r="C201" s="103"/>
      <c r="D201" s="104"/>
      <c r="E201" s="104"/>
      <c r="F201" s="104"/>
    </row>
    <row r="202" spans="2:6" ht="15.75" thickBot="1" x14ac:dyDescent="0.3">
      <c r="B202" s="84" t="s">
        <v>106</v>
      </c>
      <c r="C202" s="103"/>
      <c r="D202" s="104"/>
      <c r="E202" s="104"/>
      <c r="F202" s="104"/>
    </row>
    <row r="203" spans="2:6" ht="15.75" thickBot="1" x14ac:dyDescent="0.3">
      <c r="B203" s="84" t="s">
        <v>107</v>
      </c>
      <c r="C203" s="103"/>
      <c r="D203" s="104"/>
      <c r="E203" s="104"/>
      <c r="F203" s="104"/>
    </row>
    <row r="204" spans="2:6" ht="25.5" customHeight="1" thickBot="1" x14ac:dyDescent="0.3">
      <c r="B204" s="83" t="s">
        <v>113</v>
      </c>
      <c r="C204" s="103"/>
      <c r="D204" s="104"/>
      <c r="E204" s="104"/>
      <c r="F204" s="104"/>
    </row>
    <row r="205" spans="2:6" ht="15.75" thickBot="1" x14ac:dyDescent="0.3">
      <c r="B205" s="84" t="s">
        <v>106</v>
      </c>
      <c r="C205" s="103"/>
      <c r="D205" s="104"/>
      <c r="E205" s="104"/>
      <c r="F205" s="104"/>
    </row>
    <row r="206" spans="2:6" ht="15.75" thickBot="1" x14ac:dyDescent="0.3">
      <c r="B206" s="84" t="s">
        <v>107</v>
      </c>
      <c r="C206" s="103"/>
      <c r="D206" s="104"/>
      <c r="E206" s="104"/>
      <c r="F206" s="104"/>
    </row>
    <row r="207" spans="2:6" ht="15.75" thickBot="1" x14ac:dyDescent="0.3">
      <c r="B207" s="105" t="s">
        <v>136</v>
      </c>
      <c r="C207" s="103">
        <f>SUM(C204+C201+C198+C195+C192+C189+C186)</f>
        <v>0</v>
      </c>
      <c r="D207" s="103">
        <f>SUM(D204+D201+D198+D195+D192+D189+D186)</f>
        <v>5000</v>
      </c>
      <c r="E207" s="103">
        <f>SUM(E204+E201+E198+E195+E192+E189+E186)</f>
        <v>5000</v>
      </c>
      <c r="F207" s="103">
        <f>SUM(F204+F201+F198+F195+F192+F189+F186)</f>
        <v>5000</v>
      </c>
    </row>
    <row r="208" spans="2:6" ht="25.5" customHeight="1" thickBot="1" x14ac:dyDescent="0.3">
      <c r="B208" s="107" t="s">
        <v>115</v>
      </c>
      <c r="C208" s="98">
        <f>IF(C207-C178=0,0,"Error")</f>
        <v>0</v>
      </c>
      <c r="D208" s="98">
        <f>IF(D207-D178=0,0,"Error")</f>
        <v>0</v>
      </c>
      <c r="E208" s="98">
        <f>IF(E207-E178=0,0,"Error")</f>
        <v>0</v>
      </c>
      <c r="F208" s="98">
        <f>IF(F207-F178=0,0,"Error")</f>
        <v>0</v>
      </c>
    </row>
    <row r="209" spans="2:6" ht="25.5" customHeight="1" thickBot="1" x14ac:dyDescent="0.3">
      <c r="B209" s="830" t="s">
        <v>149</v>
      </c>
      <c r="C209" s="696"/>
      <c r="D209" s="696"/>
      <c r="E209" s="696"/>
      <c r="F209" s="681"/>
    </row>
    <row r="210" spans="2:6" ht="25.5" customHeight="1" thickBot="1" x14ac:dyDescent="0.3">
      <c r="B210" s="679" t="s">
        <v>199</v>
      </c>
      <c r="C210" s="696"/>
      <c r="D210" s="696"/>
      <c r="E210" s="696"/>
      <c r="F210" s="681"/>
    </row>
    <row r="211" spans="2:6" ht="25.5" customHeight="1" thickBot="1" x14ac:dyDescent="0.3">
      <c r="B211" s="130" t="s">
        <v>151</v>
      </c>
      <c r="C211" s="831" t="s">
        <v>669</v>
      </c>
      <c r="D211" s="832"/>
      <c r="E211" s="832"/>
      <c r="F211" s="833"/>
    </row>
    <row r="212" spans="2:6" ht="31.15" customHeight="1" thickBot="1" x14ac:dyDescent="0.3">
      <c r="B212" s="130" t="s">
        <v>152</v>
      </c>
      <c r="C212" s="474" t="s">
        <v>670</v>
      </c>
      <c r="D212" s="133" t="s">
        <v>154</v>
      </c>
      <c r="E212" s="699"/>
      <c r="F212" s="700"/>
    </row>
    <row r="213" spans="2:6" ht="25.5" customHeight="1" thickBot="1" x14ac:dyDescent="0.3">
      <c r="B213" s="64" t="s">
        <v>93</v>
      </c>
      <c r="C213" s="673" t="s">
        <v>671</v>
      </c>
      <c r="D213" s="674"/>
      <c r="E213" s="674"/>
      <c r="F213" s="675"/>
    </row>
    <row r="214" spans="2:6" ht="25.5" customHeight="1" thickBot="1" x14ac:dyDescent="0.3">
      <c r="B214" s="64" t="s">
        <v>95</v>
      </c>
      <c r="C214" s="686" t="s">
        <v>672</v>
      </c>
      <c r="D214" s="687"/>
      <c r="E214" s="687"/>
      <c r="F214" s="688"/>
    </row>
    <row r="215" spans="2:6" x14ac:dyDescent="0.25">
      <c r="B215" s="668"/>
      <c r="C215" s="76">
        <v>2019</v>
      </c>
      <c r="D215" s="76">
        <v>2020</v>
      </c>
      <c r="E215" s="76">
        <v>2021</v>
      </c>
      <c r="F215" s="76">
        <v>2022</v>
      </c>
    </row>
    <row r="216" spans="2:6" ht="15.75" thickBot="1" x14ac:dyDescent="0.3">
      <c r="B216" s="669"/>
      <c r="C216" s="78" t="s">
        <v>1</v>
      </c>
      <c r="D216" s="78" t="s">
        <v>71</v>
      </c>
      <c r="E216" s="78" t="s">
        <v>71</v>
      </c>
      <c r="F216" s="78" t="s">
        <v>71</v>
      </c>
    </row>
    <row r="217" spans="2:6" ht="15.75" thickBot="1" x14ac:dyDescent="0.3">
      <c r="B217" s="64" t="s">
        <v>97</v>
      </c>
      <c r="C217" s="79">
        <v>1</v>
      </c>
      <c r="D217" s="79">
        <v>1</v>
      </c>
      <c r="E217" s="79">
        <v>1</v>
      </c>
      <c r="F217" s="79">
        <v>0</v>
      </c>
    </row>
    <row r="218" spans="2:6" ht="15.75" thickBot="1" x14ac:dyDescent="0.3">
      <c r="B218" s="64" t="s">
        <v>98</v>
      </c>
      <c r="C218" s="79">
        <v>40000</v>
      </c>
      <c r="D218" s="163">
        <v>70000</v>
      </c>
      <c r="E218" s="79">
        <v>52000</v>
      </c>
      <c r="F218" s="79">
        <v>0</v>
      </c>
    </row>
    <row r="219" spans="2:6" ht="17.25" customHeight="1" thickBot="1" x14ac:dyDescent="0.3">
      <c r="B219" s="64" t="s">
        <v>99</v>
      </c>
      <c r="C219" s="79">
        <v>40000</v>
      </c>
      <c r="D219" s="163">
        <f>D218/D217</f>
        <v>70000</v>
      </c>
      <c r="E219" s="79">
        <v>52000</v>
      </c>
      <c r="F219" s="79" t="e">
        <f>F218/F217</f>
        <v>#DIV/0!</v>
      </c>
    </row>
    <row r="220" spans="2:6" ht="15.75" thickBot="1" x14ac:dyDescent="0.3">
      <c r="B220" s="64" t="s">
        <v>100</v>
      </c>
      <c r="C220" s="529" t="s">
        <v>101</v>
      </c>
      <c r="D220" s="81">
        <f>D217/C217-1</f>
        <v>0</v>
      </c>
      <c r="E220" s="81">
        <f t="shared" ref="E220:F222" si="2">E217/D217-1</f>
        <v>0</v>
      </c>
      <c r="F220" s="81">
        <f t="shared" si="2"/>
        <v>-1</v>
      </c>
    </row>
    <row r="221" spans="2:6" ht="15.75" thickBot="1" x14ac:dyDescent="0.3">
      <c r="B221" s="64" t="s">
        <v>102</v>
      </c>
      <c r="C221" s="529" t="s">
        <v>101</v>
      </c>
      <c r="D221" s="81">
        <f>D218/C218-1</f>
        <v>0.75</v>
      </c>
      <c r="E221" s="81">
        <f t="shared" si="2"/>
        <v>-0.25714285714285712</v>
      </c>
      <c r="F221" s="81">
        <f t="shared" si="2"/>
        <v>-1</v>
      </c>
    </row>
    <row r="222" spans="2:6" ht="15.75" thickBot="1" x14ac:dyDescent="0.3">
      <c r="B222" s="64" t="s">
        <v>103</v>
      </c>
      <c r="C222" s="529" t="s">
        <v>101</v>
      </c>
      <c r="D222" s="81">
        <f>D219/C219-1</f>
        <v>0.75</v>
      </c>
      <c r="E222" s="81">
        <f t="shared" si="2"/>
        <v>-0.25714285714285712</v>
      </c>
      <c r="F222" s="81" t="e">
        <f t="shared" si="2"/>
        <v>#DIV/0!</v>
      </c>
    </row>
    <row r="223" spans="2:6" ht="15" customHeight="1" thickBot="1" x14ac:dyDescent="0.3">
      <c r="B223" s="659" t="s">
        <v>673</v>
      </c>
      <c r="C223" s="660"/>
      <c r="D223" s="660"/>
      <c r="E223" s="660"/>
      <c r="F223" s="661"/>
    </row>
    <row r="224" spans="2:6" ht="17.25" customHeight="1" x14ac:dyDescent="0.25">
      <c r="B224" s="668"/>
      <c r="C224" s="76">
        <v>2019</v>
      </c>
      <c r="D224" s="76">
        <v>2020</v>
      </c>
      <c r="E224" s="76">
        <v>2021</v>
      </c>
      <c r="F224" s="76">
        <v>2022</v>
      </c>
    </row>
    <row r="225" spans="2:6" ht="15" customHeight="1" thickBot="1" x14ac:dyDescent="0.3">
      <c r="B225" s="669"/>
      <c r="C225" s="78" t="s">
        <v>1</v>
      </c>
      <c r="D225" s="78" t="s">
        <v>71</v>
      </c>
      <c r="E225" s="78" t="s">
        <v>71</v>
      </c>
      <c r="F225" s="78" t="s">
        <v>71</v>
      </c>
    </row>
    <row r="226" spans="2:6" ht="15.75" thickBot="1" x14ac:dyDescent="0.3">
      <c r="B226" s="83" t="s">
        <v>159</v>
      </c>
      <c r="C226" s="104">
        <f>C227+C228+C229+C230</f>
        <v>2530</v>
      </c>
      <c r="D226" s="104">
        <f>D227+D228+D229+D230</f>
        <v>0</v>
      </c>
      <c r="E226" s="104">
        <f>E227+E228+E229+E230</f>
        <v>0</v>
      </c>
      <c r="F226" s="104">
        <f>F227+F228+F229+F230</f>
        <v>0</v>
      </c>
    </row>
    <row r="227" spans="2:6" ht="15.75" thickBot="1" x14ac:dyDescent="0.3">
      <c r="B227" s="84" t="s">
        <v>106</v>
      </c>
      <c r="C227" s="104">
        <v>2530</v>
      </c>
      <c r="D227" s="104">
        <v>0</v>
      </c>
      <c r="E227" s="104">
        <v>0</v>
      </c>
      <c r="F227" s="104">
        <v>0</v>
      </c>
    </row>
    <row r="228" spans="2:6" ht="15.75" thickBot="1" x14ac:dyDescent="0.3">
      <c r="B228" s="84" t="s">
        <v>160</v>
      </c>
      <c r="C228" s="104"/>
      <c r="D228" s="104"/>
      <c r="E228" s="104"/>
      <c r="F228" s="104"/>
    </row>
    <row r="229" spans="2:6" ht="15.75" customHeight="1" thickBot="1" x14ac:dyDescent="0.3">
      <c r="B229" s="84" t="s">
        <v>161</v>
      </c>
      <c r="C229" s="104"/>
      <c r="D229" s="104"/>
      <c r="E229" s="104"/>
      <c r="F229" s="104"/>
    </row>
    <row r="230" spans="2:6" ht="15.75" thickBot="1" x14ac:dyDescent="0.3">
      <c r="B230" s="84" t="s">
        <v>162</v>
      </c>
      <c r="C230" s="104"/>
      <c r="D230" s="104"/>
      <c r="E230" s="104"/>
      <c r="F230" s="104"/>
    </row>
    <row r="231" spans="2:6" ht="15.75" thickBot="1" x14ac:dyDescent="0.3">
      <c r="B231" s="83" t="s">
        <v>163</v>
      </c>
      <c r="C231" s="164">
        <f>C232+C233+C234+C235</f>
        <v>37470</v>
      </c>
      <c r="D231" s="164">
        <f>D232+D233+D234+D235</f>
        <v>70000</v>
      </c>
      <c r="E231" s="164">
        <f>E232+E233+E234+E235</f>
        <v>52000</v>
      </c>
      <c r="F231" s="164">
        <v>0</v>
      </c>
    </row>
    <row r="232" spans="2:6" ht="15.75" thickBot="1" x14ac:dyDescent="0.3">
      <c r="B232" s="84" t="s">
        <v>106</v>
      </c>
      <c r="C232" s="164">
        <v>37470</v>
      </c>
      <c r="D232" s="164">
        <v>70000</v>
      </c>
      <c r="E232" s="164">
        <v>52000</v>
      </c>
      <c r="F232" s="164">
        <v>0</v>
      </c>
    </row>
    <row r="233" spans="2:6" ht="15.75" thickBot="1" x14ac:dyDescent="0.3">
      <c r="B233" s="84" t="s">
        <v>160</v>
      </c>
      <c r="C233" s="164"/>
      <c r="D233" s="164"/>
      <c r="E233" s="164"/>
      <c r="F233" s="164"/>
    </row>
    <row r="234" spans="2:6" ht="15.75" thickBot="1" x14ac:dyDescent="0.3">
      <c r="B234" s="84" t="s">
        <v>161</v>
      </c>
      <c r="C234" s="164"/>
      <c r="D234" s="164"/>
      <c r="E234" s="164"/>
      <c r="F234" s="164"/>
    </row>
    <row r="235" spans="2:6" ht="18" customHeight="1" thickBot="1" x14ac:dyDescent="0.3">
      <c r="B235" s="84" t="s">
        <v>162</v>
      </c>
      <c r="C235" s="164"/>
      <c r="D235" s="164"/>
      <c r="E235" s="164"/>
      <c r="F235" s="164"/>
    </row>
    <row r="236" spans="2:6" ht="15.75" customHeight="1" thickBot="1" x14ac:dyDescent="0.3">
      <c r="B236" s="136" t="s">
        <v>114</v>
      </c>
      <c r="C236" s="164">
        <f>C226+C231</f>
        <v>40000</v>
      </c>
      <c r="D236" s="164">
        <f>D226+D231</f>
        <v>70000</v>
      </c>
      <c r="E236" s="164">
        <f>E226+E231</f>
        <v>52000</v>
      </c>
      <c r="F236" s="164">
        <f>F226+F231</f>
        <v>0</v>
      </c>
    </row>
    <row r="237" spans="2:6" ht="15.75" thickBot="1" x14ac:dyDescent="0.3">
      <c r="B237" s="96" t="s">
        <v>115</v>
      </c>
      <c r="C237" s="98">
        <f>IF(C236-C218=0,0,"Error")</f>
        <v>0</v>
      </c>
      <c r="D237" s="98">
        <f>IF(D236-D218=0,0,"Error")</f>
        <v>0</v>
      </c>
      <c r="E237" s="98">
        <f>IF(E236-E218=0,0,"Error")</f>
        <v>0</v>
      </c>
      <c r="F237" s="98">
        <f>IF(F236-F218=0,0,"Error")</f>
        <v>0</v>
      </c>
    </row>
    <row r="238" spans="2:6" ht="35.25" customHeight="1" thickBot="1" x14ac:dyDescent="0.3">
      <c r="B238" s="130" t="s">
        <v>116</v>
      </c>
      <c r="C238" s="559" t="s">
        <v>752</v>
      </c>
      <c r="D238" s="560" t="s">
        <v>154</v>
      </c>
      <c r="E238" s="699"/>
      <c r="F238" s="700"/>
    </row>
    <row r="239" spans="2:6" ht="15.75" thickBot="1" x14ac:dyDescent="0.3">
      <c r="B239" s="64" t="s">
        <v>93</v>
      </c>
      <c r="C239" s="824" t="s">
        <v>753</v>
      </c>
      <c r="D239" s="825"/>
      <c r="E239" s="825"/>
      <c r="F239" s="826"/>
    </row>
    <row r="240" spans="2:6" ht="15.75" thickBot="1" x14ac:dyDescent="0.3">
      <c r="B240" s="64" t="s">
        <v>95</v>
      </c>
      <c r="C240" s="827" t="s">
        <v>754</v>
      </c>
      <c r="D240" s="828"/>
      <c r="E240" s="828"/>
      <c r="F240" s="829"/>
    </row>
    <row r="241" spans="2:6" x14ac:dyDescent="0.25">
      <c r="B241" s="668"/>
      <c r="C241" s="76">
        <v>2019</v>
      </c>
      <c r="D241" s="76">
        <v>2020</v>
      </c>
      <c r="E241" s="76">
        <v>2021</v>
      </c>
      <c r="F241" s="76">
        <v>2022</v>
      </c>
    </row>
    <row r="242" spans="2:6" ht="15.75" thickBot="1" x14ac:dyDescent="0.3">
      <c r="B242" s="669"/>
      <c r="C242" s="78" t="s">
        <v>1</v>
      </c>
      <c r="D242" s="78" t="s">
        <v>71</v>
      </c>
      <c r="E242" s="78" t="s">
        <v>71</v>
      </c>
      <c r="F242" s="78" t="s">
        <v>71</v>
      </c>
    </row>
    <row r="243" spans="2:6" ht="15.75" thickBot="1" x14ac:dyDescent="0.3">
      <c r="B243" s="64" t="s">
        <v>97</v>
      </c>
      <c r="C243" s="79"/>
      <c r="D243" s="79">
        <v>1</v>
      </c>
      <c r="E243" s="79"/>
      <c r="F243" s="79"/>
    </row>
    <row r="244" spans="2:6" ht="15.75" thickBot="1" x14ac:dyDescent="0.3">
      <c r="B244" s="64" t="s">
        <v>98</v>
      </c>
      <c r="C244" s="79"/>
      <c r="D244" s="163">
        <v>90000</v>
      </c>
      <c r="E244" s="79">
        <v>90000</v>
      </c>
      <c r="F244" s="79"/>
    </row>
    <row r="245" spans="2:6" ht="17.25" customHeight="1" thickBot="1" x14ac:dyDescent="0.3">
      <c r="B245" s="64" t="s">
        <v>99</v>
      </c>
      <c r="C245" s="79"/>
      <c r="D245" s="163">
        <f>D244/D243</f>
        <v>90000</v>
      </c>
      <c r="E245" s="611">
        <v>90000</v>
      </c>
      <c r="F245" s="79" t="e">
        <f>F244/F243</f>
        <v>#DIV/0!</v>
      </c>
    </row>
    <row r="246" spans="2:6" ht="15.75" thickBot="1" x14ac:dyDescent="0.3">
      <c r="B246" s="64" t="s">
        <v>100</v>
      </c>
      <c r="C246" s="529" t="s">
        <v>101</v>
      </c>
      <c r="D246" s="81" t="e">
        <f>D243/C243-1</f>
        <v>#DIV/0!</v>
      </c>
      <c r="E246" s="81">
        <f t="shared" ref="E246:F248" si="3">E243/D243-1</f>
        <v>-1</v>
      </c>
      <c r="F246" s="81" t="e">
        <f t="shared" si="3"/>
        <v>#DIV/0!</v>
      </c>
    </row>
    <row r="247" spans="2:6" ht="15.75" thickBot="1" x14ac:dyDescent="0.3">
      <c r="B247" s="64" t="s">
        <v>102</v>
      </c>
      <c r="C247" s="529" t="s">
        <v>101</v>
      </c>
      <c r="D247" s="81" t="e">
        <f>D244/C244-1</f>
        <v>#DIV/0!</v>
      </c>
      <c r="E247" s="81">
        <f t="shared" si="3"/>
        <v>0</v>
      </c>
      <c r="F247" s="81">
        <f t="shared" si="3"/>
        <v>-1</v>
      </c>
    </row>
    <row r="248" spans="2:6" ht="15.75" thickBot="1" x14ac:dyDescent="0.3">
      <c r="B248" s="64" t="s">
        <v>103</v>
      </c>
      <c r="C248" s="529" t="s">
        <v>101</v>
      </c>
      <c r="D248" s="81" t="e">
        <f>D245/C245-1</f>
        <v>#DIV/0!</v>
      </c>
      <c r="E248" s="81">
        <f t="shared" si="3"/>
        <v>0</v>
      </c>
      <c r="F248" s="81" t="e">
        <f t="shared" si="3"/>
        <v>#DIV/0!</v>
      </c>
    </row>
    <row r="249" spans="2:6" ht="15" customHeight="1" thickBot="1" x14ac:dyDescent="0.3">
      <c r="B249" s="659" t="s">
        <v>616</v>
      </c>
      <c r="C249" s="660"/>
      <c r="D249" s="660"/>
      <c r="E249" s="660"/>
      <c r="F249" s="661"/>
    </row>
    <row r="250" spans="2:6" ht="17.25" customHeight="1" x14ac:dyDescent="0.25">
      <c r="B250" s="668"/>
      <c r="C250" s="76">
        <v>2019</v>
      </c>
      <c r="D250" s="76">
        <v>2020</v>
      </c>
      <c r="E250" s="76">
        <v>2021</v>
      </c>
      <c r="F250" s="76">
        <v>2022</v>
      </c>
    </row>
    <row r="251" spans="2:6" ht="15" customHeight="1" thickBot="1" x14ac:dyDescent="0.3">
      <c r="B251" s="669"/>
      <c r="C251" s="78" t="s">
        <v>1</v>
      </c>
      <c r="D251" s="78" t="s">
        <v>71</v>
      </c>
      <c r="E251" s="78" t="s">
        <v>71</v>
      </c>
      <c r="F251" s="78" t="s">
        <v>71</v>
      </c>
    </row>
    <row r="252" spans="2:6" ht="15.75" thickBot="1" x14ac:dyDescent="0.3">
      <c r="B252" s="83" t="s">
        <v>159</v>
      </c>
      <c r="C252" s="104">
        <f>C253+C254+C255+C256</f>
        <v>0</v>
      </c>
      <c r="D252" s="104">
        <f>D253+D254+D255+D256</f>
        <v>0</v>
      </c>
      <c r="E252" s="104">
        <f>E253+E254+E255+E256</f>
        <v>0</v>
      </c>
      <c r="F252" s="104">
        <f>F253+F254+F255+F256</f>
        <v>0</v>
      </c>
    </row>
    <row r="253" spans="2:6" ht="15.75" thickBot="1" x14ac:dyDescent="0.3">
      <c r="B253" s="84" t="s">
        <v>106</v>
      </c>
      <c r="C253" s="104"/>
      <c r="D253" s="104">
        <v>0</v>
      </c>
      <c r="E253" s="104">
        <v>0</v>
      </c>
      <c r="F253" s="104">
        <v>0</v>
      </c>
    </row>
    <row r="254" spans="2:6" ht="15.75" thickBot="1" x14ac:dyDescent="0.3">
      <c r="B254" s="84" t="s">
        <v>160</v>
      </c>
      <c r="C254" s="104"/>
      <c r="D254" s="104"/>
      <c r="E254" s="104"/>
      <c r="F254" s="104"/>
    </row>
    <row r="255" spans="2:6" ht="15.75" customHeight="1" thickBot="1" x14ac:dyDescent="0.3">
      <c r="B255" s="84" t="s">
        <v>161</v>
      </c>
      <c r="C255" s="104"/>
      <c r="D255" s="104"/>
      <c r="E255" s="104"/>
      <c r="F255" s="104"/>
    </row>
    <row r="256" spans="2:6" ht="15.75" thickBot="1" x14ac:dyDescent="0.3">
      <c r="B256" s="84" t="s">
        <v>162</v>
      </c>
      <c r="C256" s="104"/>
      <c r="D256" s="104"/>
      <c r="E256" s="104"/>
      <c r="F256" s="104"/>
    </row>
    <row r="257" spans="2:6" ht="15.75" thickBot="1" x14ac:dyDescent="0.3">
      <c r="B257" s="83" t="s">
        <v>163</v>
      </c>
      <c r="C257" s="164">
        <f>C258+C259+C260+C261</f>
        <v>0</v>
      </c>
      <c r="D257" s="164">
        <f>D258+D259+D260+D261</f>
        <v>90000</v>
      </c>
      <c r="E257" s="164">
        <f>E258+E259+E260+E261</f>
        <v>90000</v>
      </c>
      <c r="F257" s="164">
        <v>0</v>
      </c>
    </row>
    <row r="258" spans="2:6" ht="15.75" thickBot="1" x14ac:dyDescent="0.3">
      <c r="B258" s="84" t="s">
        <v>106</v>
      </c>
      <c r="C258" s="164"/>
      <c r="D258" s="164">
        <v>90000</v>
      </c>
      <c r="E258" s="610">
        <v>90000</v>
      </c>
      <c r="F258" s="164">
        <v>0</v>
      </c>
    </row>
    <row r="259" spans="2:6" ht="15.75" thickBot="1" x14ac:dyDescent="0.3">
      <c r="B259" s="84" t="s">
        <v>160</v>
      </c>
      <c r="C259" s="164"/>
      <c r="D259" s="164"/>
      <c r="E259" s="164"/>
      <c r="F259" s="164"/>
    </row>
    <row r="260" spans="2:6" ht="15.75" thickBot="1" x14ac:dyDescent="0.3">
      <c r="B260" s="84" t="s">
        <v>161</v>
      </c>
      <c r="C260" s="164"/>
      <c r="D260" s="164"/>
      <c r="E260" s="164"/>
      <c r="F260" s="164"/>
    </row>
    <row r="261" spans="2:6" ht="18" customHeight="1" thickBot="1" x14ac:dyDescent="0.3">
      <c r="B261" s="84" t="s">
        <v>162</v>
      </c>
      <c r="C261" s="164"/>
      <c r="D261" s="164"/>
      <c r="E261" s="164"/>
      <c r="F261" s="164"/>
    </row>
    <row r="262" spans="2:6" ht="15.75" customHeight="1" thickBot="1" x14ac:dyDescent="0.3">
      <c r="B262" s="136" t="s">
        <v>122</v>
      </c>
      <c r="C262" s="164">
        <f>C252+C257</f>
        <v>0</v>
      </c>
      <c r="D262" s="164">
        <f>D252+D257</f>
        <v>90000</v>
      </c>
      <c r="E262" s="164">
        <f>E252+E257</f>
        <v>90000</v>
      </c>
      <c r="F262" s="164">
        <f>F252+F257</f>
        <v>0</v>
      </c>
    </row>
    <row r="263" spans="2:6" ht="15.75" thickBot="1" x14ac:dyDescent="0.3">
      <c r="B263" s="96" t="s">
        <v>115</v>
      </c>
      <c r="C263" s="98">
        <f>IF(C262-C244=0,0,"Error")</f>
        <v>0</v>
      </c>
      <c r="D263" s="98">
        <f>IF(D262-D244=0,0,"Error")</f>
        <v>0</v>
      </c>
      <c r="E263" s="98">
        <f>IF(E262-E244=0,0,"Error")</f>
        <v>0</v>
      </c>
      <c r="F263" s="98">
        <f>IF(F262-F244=0,0,"Error")</f>
        <v>0</v>
      </c>
    </row>
    <row r="264" spans="2:6" ht="34.5" thickBot="1" x14ac:dyDescent="0.3">
      <c r="B264" s="475" t="s">
        <v>116</v>
      </c>
      <c r="C264" s="476" t="s">
        <v>674</v>
      </c>
      <c r="D264" s="477" t="s">
        <v>154</v>
      </c>
      <c r="E264" s="478" t="s">
        <v>675</v>
      </c>
      <c r="F264" s="479"/>
    </row>
    <row r="265" spans="2:6" ht="15" customHeight="1" thickBot="1" x14ac:dyDescent="0.3">
      <c r="B265" s="64" t="s">
        <v>93</v>
      </c>
      <c r="C265" s="673" t="s">
        <v>674</v>
      </c>
      <c r="D265" s="674"/>
      <c r="E265" s="674"/>
      <c r="F265" s="675"/>
    </row>
    <row r="266" spans="2:6" ht="15.75" thickBot="1" x14ac:dyDescent="0.3">
      <c r="B266" s="64" t="s">
        <v>95</v>
      </c>
      <c r="C266" s="834" t="s">
        <v>676</v>
      </c>
      <c r="D266" s="835"/>
      <c r="E266" s="835"/>
      <c r="F266" s="836"/>
    </row>
    <row r="267" spans="2:6" x14ac:dyDescent="0.25">
      <c r="B267" s="668"/>
      <c r="C267" s="76">
        <v>2019</v>
      </c>
      <c r="D267" s="76">
        <v>2020</v>
      </c>
      <c r="E267" s="76">
        <v>2021</v>
      </c>
      <c r="F267" s="76">
        <v>2022</v>
      </c>
    </row>
    <row r="268" spans="2:6" ht="15.75" thickBot="1" x14ac:dyDescent="0.3">
      <c r="B268" s="669"/>
      <c r="C268" s="78" t="s">
        <v>1</v>
      </c>
      <c r="D268" s="78" t="s">
        <v>71</v>
      </c>
      <c r="E268" s="78" t="s">
        <v>71</v>
      </c>
      <c r="F268" s="78" t="s">
        <v>71</v>
      </c>
    </row>
    <row r="269" spans="2:6" ht="15.75" customHeight="1" thickBot="1" x14ac:dyDescent="0.3">
      <c r="B269" s="64" t="s">
        <v>97</v>
      </c>
      <c r="C269" s="79">
        <v>0</v>
      </c>
      <c r="D269" s="79">
        <v>1</v>
      </c>
      <c r="E269" s="79">
        <v>0</v>
      </c>
      <c r="F269" s="79">
        <v>0</v>
      </c>
    </row>
    <row r="270" spans="2:6" ht="12.75" customHeight="1" thickBot="1" x14ac:dyDescent="0.3">
      <c r="B270" s="64" t="s">
        <v>98</v>
      </c>
      <c r="C270" s="79">
        <v>10000</v>
      </c>
      <c r="D270" s="79">
        <v>12145</v>
      </c>
      <c r="E270" s="79">
        <v>0</v>
      </c>
      <c r="F270" s="79">
        <v>0</v>
      </c>
    </row>
    <row r="271" spans="2:6" ht="15.75" thickBot="1" x14ac:dyDescent="0.3">
      <c r="B271" s="64" t="s">
        <v>99</v>
      </c>
      <c r="C271" s="79"/>
      <c r="D271" s="79"/>
      <c r="E271" s="79"/>
      <c r="F271" s="79"/>
    </row>
    <row r="272" spans="2:6" ht="15.75" thickBot="1" x14ac:dyDescent="0.3">
      <c r="B272" s="64" t="s">
        <v>100</v>
      </c>
      <c r="C272" s="81"/>
      <c r="D272" s="81"/>
      <c r="E272" s="81"/>
      <c r="F272" s="81"/>
    </row>
    <row r="273" spans="2:6" ht="15.75" thickBot="1" x14ac:dyDescent="0.3">
      <c r="B273" s="64" t="s">
        <v>102</v>
      </c>
      <c r="C273" s="81"/>
      <c r="D273" s="81"/>
      <c r="E273" s="81"/>
      <c r="F273" s="81"/>
    </row>
    <row r="274" spans="2:6" ht="15.75" customHeight="1" thickBot="1" x14ac:dyDescent="0.3">
      <c r="B274" s="64" t="s">
        <v>103</v>
      </c>
      <c r="C274" s="81"/>
      <c r="D274" s="81"/>
      <c r="E274" s="81"/>
      <c r="F274" s="81"/>
    </row>
    <row r="275" spans="2:6" ht="15.75" customHeight="1" thickBot="1" x14ac:dyDescent="0.3">
      <c r="B275" s="659" t="s">
        <v>673</v>
      </c>
      <c r="C275" s="660"/>
      <c r="D275" s="660"/>
      <c r="E275" s="660"/>
      <c r="F275" s="661"/>
    </row>
    <row r="276" spans="2:6" x14ac:dyDescent="0.25">
      <c r="B276" s="668"/>
      <c r="C276" s="76">
        <v>2019</v>
      </c>
      <c r="D276" s="76">
        <v>2020</v>
      </c>
      <c r="E276" s="76">
        <v>2021</v>
      </c>
      <c r="F276" s="76">
        <v>2022</v>
      </c>
    </row>
    <row r="277" spans="2:6" ht="15.75" thickBot="1" x14ac:dyDescent="0.3">
      <c r="B277" s="669"/>
      <c r="C277" s="78" t="s">
        <v>1</v>
      </c>
      <c r="D277" s="78" t="s">
        <v>71</v>
      </c>
      <c r="E277" s="78" t="s">
        <v>71</v>
      </c>
      <c r="F277" s="78" t="s">
        <v>71</v>
      </c>
    </row>
    <row r="278" spans="2:6" ht="15.75" thickBot="1" x14ac:dyDescent="0.3">
      <c r="B278" s="83" t="s">
        <v>159</v>
      </c>
      <c r="C278" s="104">
        <f t="shared" ref="C278:D278" si="4">C279+C280+C281+C282</f>
        <v>0</v>
      </c>
      <c r="D278" s="104">
        <f t="shared" si="4"/>
        <v>0</v>
      </c>
      <c r="E278" s="104"/>
      <c r="F278" s="104"/>
    </row>
    <row r="279" spans="2:6" ht="15" customHeight="1" thickBot="1" x14ac:dyDescent="0.3">
      <c r="B279" s="84" t="s">
        <v>106</v>
      </c>
      <c r="C279" s="104"/>
      <c r="D279" s="104"/>
      <c r="E279" s="104"/>
      <c r="F279" s="104"/>
    </row>
    <row r="280" spans="2:6" ht="12.75" customHeight="1" thickBot="1" x14ac:dyDescent="0.3">
      <c r="B280" s="84" t="s">
        <v>160</v>
      </c>
      <c r="C280" s="104"/>
      <c r="D280" s="104"/>
      <c r="E280" s="104"/>
      <c r="F280" s="104"/>
    </row>
    <row r="281" spans="2:6" ht="13.5" customHeight="1" thickBot="1" x14ac:dyDescent="0.3">
      <c r="B281" s="84" t="s">
        <v>161</v>
      </c>
      <c r="C281" s="104"/>
      <c r="D281" s="104"/>
      <c r="E281" s="104"/>
      <c r="F281" s="104"/>
    </row>
    <row r="282" spans="2:6" ht="15.75" customHeight="1" thickBot="1" x14ac:dyDescent="0.3">
      <c r="B282" s="84" t="s">
        <v>162</v>
      </c>
      <c r="C282" s="104"/>
      <c r="D282" s="104"/>
      <c r="E282" s="104"/>
      <c r="F282" s="104"/>
    </row>
    <row r="283" spans="2:6" ht="12.75" customHeight="1" thickBot="1" x14ac:dyDescent="0.3">
      <c r="B283" s="83" t="s">
        <v>163</v>
      </c>
      <c r="C283" s="164">
        <f t="shared" ref="C283:D283" si="5">C284+C285+C286+C287</f>
        <v>10000</v>
      </c>
      <c r="D283" s="164">
        <f t="shared" si="5"/>
        <v>12145</v>
      </c>
      <c r="E283" s="164"/>
      <c r="F283" s="164"/>
    </row>
    <row r="284" spans="2:6" ht="12.75" customHeight="1" thickBot="1" x14ac:dyDescent="0.3">
      <c r="B284" s="84" t="s">
        <v>106</v>
      </c>
      <c r="C284" s="164">
        <v>10000</v>
      </c>
      <c r="D284" s="164">
        <v>12145</v>
      </c>
      <c r="E284" s="164"/>
      <c r="F284" s="164"/>
    </row>
    <row r="285" spans="2:6" ht="15.75" thickBot="1" x14ac:dyDescent="0.3">
      <c r="B285" s="84" t="s">
        <v>160</v>
      </c>
      <c r="C285" s="164"/>
      <c r="D285" s="164"/>
      <c r="E285" s="164"/>
      <c r="F285" s="164"/>
    </row>
    <row r="286" spans="2:6" ht="15.75" thickBot="1" x14ac:dyDescent="0.3">
      <c r="B286" s="84" t="s">
        <v>161</v>
      </c>
      <c r="C286" s="164"/>
      <c r="D286" s="164"/>
      <c r="E286" s="164"/>
      <c r="F286" s="164"/>
    </row>
    <row r="287" spans="2:6" ht="15.75" thickBot="1" x14ac:dyDescent="0.3">
      <c r="B287" s="84" t="s">
        <v>162</v>
      </c>
      <c r="C287" s="164"/>
      <c r="D287" s="164"/>
      <c r="E287" s="164"/>
      <c r="F287" s="164"/>
    </row>
    <row r="288" spans="2:6" ht="15.75" thickBot="1" x14ac:dyDescent="0.3">
      <c r="B288" s="136" t="s">
        <v>114</v>
      </c>
      <c r="C288" s="164">
        <f>C278+C283</f>
        <v>10000</v>
      </c>
      <c r="D288" s="164">
        <f>D278+D283</f>
        <v>12145</v>
      </c>
      <c r="E288" s="164"/>
      <c r="F288" s="164"/>
    </row>
    <row r="289" spans="2:6" ht="15" customHeight="1" thickBot="1" x14ac:dyDescent="0.3">
      <c r="B289" s="96" t="s">
        <v>115</v>
      </c>
      <c r="C289" s="98">
        <f>IF(C288-C270=0,0,"Error")</f>
        <v>0</v>
      </c>
      <c r="D289" s="98">
        <f>IF(D288-D270=0,0,"Error")</f>
        <v>0</v>
      </c>
      <c r="E289" s="98">
        <f>IF(E288-E270=0,0,"Error")</f>
        <v>0</v>
      </c>
      <c r="F289" s="98">
        <f>IF(F288-F270=0,0,"Error")</f>
        <v>0</v>
      </c>
    </row>
    <row r="290" spans="2:6" ht="14.45" customHeight="1" x14ac:dyDescent="0.25">
      <c r="B290" s="480" t="s">
        <v>137</v>
      </c>
      <c r="C290" s="837" t="s">
        <v>677</v>
      </c>
      <c r="D290" s="837"/>
      <c r="E290" s="837"/>
      <c r="F290" s="837"/>
    </row>
    <row r="291" spans="2:6" x14ac:dyDescent="0.25">
      <c r="B291" s="838" t="s">
        <v>139</v>
      </c>
      <c r="C291" s="838"/>
      <c r="D291" s="838"/>
      <c r="E291" s="838"/>
      <c r="F291" s="838"/>
    </row>
    <row r="292" spans="2:6" x14ac:dyDescent="0.25">
      <c r="B292" s="407" t="s">
        <v>678</v>
      </c>
      <c r="C292" s="481">
        <v>3</v>
      </c>
      <c r="D292" s="481">
        <v>4</v>
      </c>
      <c r="E292" s="481">
        <v>5</v>
      </c>
      <c r="F292" s="481">
        <v>6</v>
      </c>
    </row>
    <row r="293" spans="2:6" ht="33.75" x14ac:dyDescent="0.25">
      <c r="B293" s="439" t="s">
        <v>679</v>
      </c>
      <c r="C293" s="482">
        <v>0.93</v>
      </c>
      <c r="D293" s="482">
        <v>0.95</v>
      </c>
      <c r="E293" s="482">
        <v>0.97</v>
      </c>
      <c r="F293" s="482">
        <v>1</v>
      </c>
    </row>
    <row r="294" spans="2:6" ht="23.25" thickBot="1" x14ac:dyDescent="0.3">
      <c r="B294" s="439" t="s">
        <v>680</v>
      </c>
      <c r="C294" s="483" t="s">
        <v>681</v>
      </c>
      <c r="D294" s="483" t="s">
        <v>682</v>
      </c>
      <c r="E294" s="483" t="s">
        <v>682</v>
      </c>
      <c r="F294" s="483" t="s">
        <v>682</v>
      </c>
    </row>
    <row r="295" spans="2:6" ht="15.75" thickBot="1" x14ac:dyDescent="0.3">
      <c r="B295" s="839" t="s">
        <v>144</v>
      </c>
      <c r="C295" s="840"/>
      <c r="D295" s="840"/>
      <c r="E295" s="840"/>
      <c r="F295" s="841"/>
    </row>
    <row r="296" spans="2:6" ht="15.75" thickBot="1" x14ac:dyDescent="0.3">
      <c r="B296" s="679" t="s">
        <v>89</v>
      </c>
      <c r="C296" s="680"/>
      <c r="D296" s="680"/>
      <c r="E296" s="680"/>
      <c r="F296" s="681"/>
    </row>
    <row r="297" spans="2:6" ht="27" customHeight="1" thickBot="1" x14ac:dyDescent="0.3">
      <c r="B297" s="561" t="s">
        <v>90</v>
      </c>
      <c r="C297" s="842" t="s">
        <v>683</v>
      </c>
      <c r="D297" s="842"/>
      <c r="E297" s="842"/>
      <c r="F297" s="532" t="s">
        <v>755</v>
      </c>
    </row>
    <row r="298" spans="2:6" ht="24" customHeight="1" thickBot="1" x14ac:dyDescent="0.3">
      <c r="B298" s="64" t="s">
        <v>93</v>
      </c>
      <c r="C298" s="683" t="s">
        <v>684</v>
      </c>
      <c r="D298" s="684"/>
      <c r="E298" s="684"/>
      <c r="F298" s="685"/>
    </row>
    <row r="299" spans="2:6" ht="15.75" thickBot="1" x14ac:dyDescent="0.3">
      <c r="B299" s="64" t="s">
        <v>95</v>
      </c>
      <c r="C299" s="686" t="s">
        <v>685</v>
      </c>
      <c r="D299" s="687"/>
      <c r="E299" s="687"/>
      <c r="F299" s="688"/>
    </row>
    <row r="300" spans="2:6" x14ac:dyDescent="0.25">
      <c r="B300" s="668"/>
      <c r="C300" s="76">
        <v>2019</v>
      </c>
      <c r="D300" s="76">
        <v>2020</v>
      </c>
      <c r="E300" s="76">
        <v>2021</v>
      </c>
      <c r="F300" s="76">
        <v>2022</v>
      </c>
    </row>
    <row r="301" spans="2:6" ht="15.75" thickBot="1" x14ac:dyDescent="0.3">
      <c r="B301" s="669"/>
      <c r="C301" s="78" t="s">
        <v>1</v>
      </c>
      <c r="D301" s="78" t="s">
        <v>71</v>
      </c>
      <c r="E301" s="78" t="s">
        <v>71</v>
      </c>
      <c r="F301" s="78" t="s">
        <v>71</v>
      </c>
    </row>
    <row r="302" spans="2:6" ht="15.75" thickBot="1" x14ac:dyDescent="0.3">
      <c r="B302" s="64" t="s">
        <v>97</v>
      </c>
      <c r="C302" s="79">
        <v>20</v>
      </c>
      <c r="D302" s="79">
        <v>17</v>
      </c>
      <c r="E302" s="79">
        <v>20</v>
      </c>
      <c r="F302" s="79">
        <v>20</v>
      </c>
    </row>
    <row r="303" spans="2:6" ht="15.75" thickBot="1" x14ac:dyDescent="0.3">
      <c r="B303" s="64" t="s">
        <v>98</v>
      </c>
      <c r="C303" s="79">
        <f>C332</f>
        <v>3500</v>
      </c>
      <c r="D303" s="79">
        <v>3000</v>
      </c>
      <c r="E303" s="79">
        <v>3000</v>
      </c>
      <c r="F303" s="79">
        <v>3000</v>
      </c>
    </row>
    <row r="304" spans="2:6" ht="15.75" thickBot="1" x14ac:dyDescent="0.3">
      <c r="B304" s="64" t="s">
        <v>99</v>
      </c>
      <c r="C304" s="79">
        <f>C303/C302</f>
        <v>175</v>
      </c>
      <c r="D304" s="79">
        <f>D303/D302</f>
        <v>176.47058823529412</v>
      </c>
      <c r="E304" s="79">
        <f>E303/E302</f>
        <v>150</v>
      </c>
      <c r="F304" s="79">
        <f>F303/F302</f>
        <v>150</v>
      </c>
    </row>
    <row r="305" spans="2:7" ht="15.75" thickBot="1" x14ac:dyDescent="0.3">
      <c r="B305" s="64" t="s">
        <v>100</v>
      </c>
      <c r="C305" s="81"/>
      <c r="D305" s="81">
        <f t="shared" ref="D305:F307" si="6">D302/C302-1</f>
        <v>-0.15000000000000002</v>
      </c>
      <c r="E305" s="81">
        <f t="shared" si="6"/>
        <v>0.17647058823529416</v>
      </c>
      <c r="F305" s="81">
        <f t="shared" si="6"/>
        <v>0</v>
      </c>
    </row>
    <row r="306" spans="2:7" ht="15.75" customHeight="1" thickBot="1" x14ac:dyDescent="0.3">
      <c r="B306" s="64" t="s">
        <v>102</v>
      </c>
      <c r="C306" s="81"/>
      <c r="D306" s="81">
        <f t="shared" si="6"/>
        <v>-0.1428571428571429</v>
      </c>
      <c r="E306" s="81">
        <f t="shared" si="6"/>
        <v>0</v>
      </c>
      <c r="F306" s="81">
        <f t="shared" si="6"/>
        <v>0</v>
      </c>
    </row>
    <row r="307" spans="2:7" ht="15" customHeight="1" thickBot="1" x14ac:dyDescent="0.3">
      <c r="B307" s="64" t="s">
        <v>103</v>
      </c>
      <c r="C307" s="81"/>
      <c r="D307" s="81">
        <f t="shared" si="6"/>
        <v>8.4033613445377853E-3</v>
      </c>
      <c r="E307" s="81">
        <f t="shared" si="6"/>
        <v>-0.15000000000000002</v>
      </c>
      <c r="F307" s="81">
        <f t="shared" si="6"/>
        <v>0</v>
      </c>
    </row>
    <row r="308" spans="2:7" ht="15" customHeight="1" thickBot="1" x14ac:dyDescent="0.3">
      <c r="B308" s="659" t="s">
        <v>558</v>
      </c>
      <c r="C308" s="660"/>
      <c r="D308" s="660"/>
      <c r="E308" s="660"/>
      <c r="F308" s="661"/>
    </row>
    <row r="309" spans="2:7" x14ac:dyDescent="0.25">
      <c r="B309" s="668"/>
      <c r="C309" s="76">
        <v>2019</v>
      </c>
      <c r="D309" s="76">
        <v>2020</v>
      </c>
      <c r="E309" s="76">
        <v>2021</v>
      </c>
      <c r="F309" s="76">
        <v>2022</v>
      </c>
    </row>
    <row r="310" spans="2:7" ht="15.75" thickBot="1" x14ac:dyDescent="0.3">
      <c r="B310" s="669"/>
      <c r="C310" s="78" t="s">
        <v>1</v>
      </c>
      <c r="D310" s="78" t="s">
        <v>71</v>
      </c>
      <c r="E310" s="78" t="s">
        <v>71</v>
      </c>
      <c r="F310" s="78" t="s">
        <v>71</v>
      </c>
    </row>
    <row r="311" spans="2:7" ht="15.75" thickBot="1" x14ac:dyDescent="0.3">
      <c r="B311" s="83" t="s">
        <v>105</v>
      </c>
      <c r="C311" s="79"/>
      <c r="D311" s="79"/>
      <c r="E311" s="79"/>
      <c r="F311" s="79"/>
    </row>
    <row r="312" spans="2:7" ht="15.75" thickBot="1" x14ac:dyDescent="0.3">
      <c r="B312" s="84" t="s">
        <v>106</v>
      </c>
      <c r="C312" s="79"/>
      <c r="D312" s="79"/>
      <c r="E312" s="79"/>
      <c r="F312" s="79"/>
    </row>
    <row r="313" spans="2:7" ht="15.75" thickBot="1" x14ac:dyDescent="0.3">
      <c r="B313" s="84" t="s">
        <v>107</v>
      </c>
      <c r="C313" s="79"/>
      <c r="D313" s="79"/>
      <c r="E313" s="79"/>
      <c r="F313" s="79"/>
    </row>
    <row r="314" spans="2:7" ht="24.75" thickBot="1" x14ac:dyDescent="0.3">
      <c r="B314" s="83" t="s">
        <v>108</v>
      </c>
      <c r="C314" s="529"/>
      <c r="D314" s="81"/>
      <c r="E314" s="81"/>
      <c r="F314" s="81"/>
    </row>
    <row r="315" spans="2:7" ht="17.25" customHeight="1" thickBot="1" x14ac:dyDescent="0.3">
      <c r="B315" s="84" t="s">
        <v>106</v>
      </c>
      <c r="C315" s="529"/>
      <c r="D315" s="81"/>
      <c r="E315" s="81"/>
      <c r="F315" s="81"/>
    </row>
    <row r="316" spans="2:7" ht="15.75" customHeight="1" thickBot="1" x14ac:dyDescent="0.3">
      <c r="B316" s="84" t="s">
        <v>107</v>
      </c>
      <c r="C316" s="529"/>
      <c r="D316" s="81"/>
      <c r="E316" s="81"/>
      <c r="F316" s="81"/>
    </row>
    <row r="317" spans="2:7" ht="12.75" customHeight="1" thickBot="1" x14ac:dyDescent="0.3">
      <c r="B317" s="89" t="s">
        <v>109</v>
      </c>
      <c r="C317" s="79">
        <f>C318</f>
        <v>3500</v>
      </c>
      <c r="D317" s="79">
        <f>D318</f>
        <v>3000</v>
      </c>
      <c r="E317" s="79">
        <f>E318</f>
        <v>3000</v>
      </c>
      <c r="F317" s="79">
        <f>F318</f>
        <v>3000</v>
      </c>
      <c r="G317" s="367"/>
    </row>
    <row r="318" spans="2:7" ht="12.75" customHeight="1" thickBot="1" x14ac:dyDescent="0.3">
      <c r="B318" s="90" t="s">
        <v>106</v>
      </c>
      <c r="C318" s="79">
        <v>3500</v>
      </c>
      <c r="D318" s="79">
        <v>3000</v>
      </c>
      <c r="E318" s="79">
        <v>3000</v>
      </c>
      <c r="F318" s="79">
        <v>3000</v>
      </c>
    </row>
    <row r="319" spans="2:7" ht="15.75" thickBot="1" x14ac:dyDescent="0.3">
      <c r="B319" s="90" t="s">
        <v>107</v>
      </c>
      <c r="C319" s="103"/>
      <c r="D319" s="104"/>
      <c r="E319" s="104"/>
      <c r="F319" s="104"/>
    </row>
    <row r="320" spans="2:7" ht="15.75" thickBot="1" x14ac:dyDescent="0.3">
      <c r="B320" s="89" t="s">
        <v>110</v>
      </c>
      <c r="C320" s="103"/>
      <c r="D320" s="104"/>
      <c r="E320" s="104"/>
      <c r="F320" s="104"/>
    </row>
    <row r="321" spans="2:6" ht="15.75" thickBot="1" x14ac:dyDescent="0.3">
      <c r="B321" s="90" t="s">
        <v>106</v>
      </c>
      <c r="C321" s="103"/>
      <c r="D321" s="104"/>
      <c r="E321" s="104"/>
      <c r="F321" s="104"/>
    </row>
    <row r="322" spans="2:6" ht="15.75" thickBot="1" x14ac:dyDescent="0.3">
      <c r="B322" s="90" t="s">
        <v>107</v>
      </c>
      <c r="C322" s="103"/>
      <c r="D322" s="104"/>
      <c r="E322" s="104"/>
      <c r="F322" s="104"/>
    </row>
    <row r="323" spans="2:6" ht="15.75" thickBot="1" x14ac:dyDescent="0.3">
      <c r="B323" s="89" t="s">
        <v>111</v>
      </c>
      <c r="C323" s="103"/>
      <c r="D323" s="104"/>
      <c r="E323" s="104"/>
      <c r="F323" s="104"/>
    </row>
    <row r="324" spans="2:6" ht="15.75" thickBot="1" x14ac:dyDescent="0.3">
      <c r="B324" s="90" t="s">
        <v>106</v>
      </c>
      <c r="C324" s="103"/>
      <c r="D324" s="104"/>
      <c r="E324" s="104"/>
      <c r="F324" s="104"/>
    </row>
    <row r="325" spans="2:6" ht="15.75" customHeight="1" thickBot="1" x14ac:dyDescent="0.3">
      <c r="B325" s="90" t="s">
        <v>107</v>
      </c>
      <c r="C325" s="103"/>
      <c r="D325" s="104"/>
      <c r="E325" s="104"/>
      <c r="F325" s="104"/>
    </row>
    <row r="326" spans="2:6" ht="12.75" customHeight="1" thickBot="1" x14ac:dyDescent="0.3">
      <c r="B326" s="89" t="s">
        <v>112</v>
      </c>
      <c r="C326" s="103"/>
      <c r="D326" s="104"/>
      <c r="E326" s="104"/>
      <c r="F326" s="104"/>
    </row>
    <row r="327" spans="2:6" ht="15.75" thickBot="1" x14ac:dyDescent="0.3">
      <c r="B327" s="90" t="s">
        <v>106</v>
      </c>
      <c r="C327" s="103"/>
      <c r="D327" s="104"/>
      <c r="E327" s="104"/>
      <c r="F327" s="104"/>
    </row>
    <row r="328" spans="2:6" ht="15.75" thickBot="1" x14ac:dyDescent="0.3">
      <c r="B328" s="90" t="s">
        <v>107</v>
      </c>
      <c r="C328" s="103"/>
      <c r="D328" s="104"/>
      <c r="E328" s="104"/>
      <c r="F328" s="104"/>
    </row>
    <row r="329" spans="2:6" ht="24.75" thickBot="1" x14ac:dyDescent="0.3">
      <c r="B329" s="89" t="s">
        <v>113</v>
      </c>
      <c r="C329" s="103">
        <v>0</v>
      </c>
      <c r="D329" s="104">
        <v>0</v>
      </c>
      <c r="E329" s="104">
        <f>D329*1.03*0.99</f>
        <v>0</v>
      </c>
      <c r="F329" s="104">
        <f>E329*1.03*0.99</f>
        <v>0</v>
      </c>
    </row>
    <row r="330" spans="2:6" ht="27" customHeight="1" thickBot="1" x14ac:dyDescent="0.3">
      <c r="B330" s="90" t="s">
        <v>106</v>
      </c>
      <c r="C330" s="103"/>
      <c r="D330" s="166"/>
      <c r="E330" s="166"/>
      <c r="F330" s="166"/>
    </row>
    <row r="331" spans="2:6" ht="15.75" thickBot="1" x14ac:dyDescent="0.3">
      <c r="B331" s="90" t="s">
        <v>107</v>
      </c>
      <c r="C331" s="103"/>
      <c r="D331" s="453"/>
      <c r="E331" s="166"/>
      <c r="F331" s="166"/>
    </row>
    <row r="332" spans="2:6" ht="15.75" thickBot="1" x14ac:dyDescent="0.3">
      <c r="B332" s="95" t="s">
        <v>114</v>
      </c>
      <c r="C332" s="164">
        <f>C329+C326+C323+C320+C317+C314+C311</f>
        <v>3500</v>
      </c>
      <c r="D332" s="164">
        <f>D329+D326+D323+D320+D317+D314+D311</f>
        <v>3000</v>
      </c>
      <c r="E332" s="164">
        <f>E329+E326+E323+E320+E317+E314+E311</f>
        <v>3000</v>
      </c>
      <c r="F332" s="164">
        <f>F329+F326+F323+F320+F317+F314+F311</f>
        <v>3000</v>
      </c>
    </row>
    <row r="333" spans="2:6" ht="15.75" thickBot="1" x14ac:dyDescent="0.3">
      <c r="B333" s="107" t="s">
        <v>115</v>
      </c>
      <c r="C333" s="98">
        <f>IF(C332-C303=0,0,"Error")</f>
        <v>0</v>
      </c>
      <c r="D333" s="98">
        <f>IF(D332-D303=0,0,"Error")</f>
        <v>0</v>
      </c>
      <c r="E333" s="98">
        <f>IF(E332-E303=0,0,"Error")</f>
        <v>0</v>
      </c>
      <c r="F333" s="98">
        <f>IF(F332-F303=0,0,"Error")</f>
        <v>0</v>
      </c>
    </row>
    <row r="334" spans="2:6" ht="27" customHeight="1" thickBot="1" x14ac:dyDescent="0.3">
      <c r="B334" s="843" t="s">
        <v>686</v>
      </c>
      <c r="C334" s="677"/>
      <c r="D334" s="677"/>
      <c r="E334" s="677"/>
      <c r="F334" s="678"/>
    </row>
    <row r="335" spans="2:6" ht="15.75" thickBot="1" x14ac:dyDescent="0.3">
      <c r="B335" s="679" t="s">
        <v>198</v>
      </c>
      <c r="C335" s="696"/>
      <c r="D335" s="696"/>
      <c r="E335" s="696"/>
      <c r="F335" s="681"/>
    </row>
    <row r="336" spans="2:6" ht="15.75" thickBot="1" x14ac:dyDescent="0.3">
      <c r="B336" s="679" t="s">
        <v>199</v>
      </c>
      <c r="C336" s="696"/>
      <c r="D336" s="696"/>
      <c r="E336" s="696"/>
      <c r="F336" s="681"/>
    </row>
    <row r="337" spans="2:6" ht="23.25" thickBot="1" x14ac:dyDescent="0.3">
      <c r="B337" s="130" t="s">
        <v>151</v>
      </c>
      <c r="C337" s="697" t="s">
        <v>687</v>
      </c>
      <c r="D337" s="698"/>
      <c r="E337" s="699"/>
      <c r="F337" s="700"/>
    </row>
    <row r="338" spans="2:6" ht="57" thickBot="1" x14ac:dyDescent="0.3">
      <c r="B338" s="130" t="s">
        <v>90</v>
      </c>
      <c r="C338" s="484" t="s">
        <v>688</v>
      </c>
      <c r="D338" s="485" t="s">
        <v>154</v>
      </c>
      <c r="E338" s="792" t="s">
        <v>689</v>
      </c>
      <c r="F338" s="793"/>
    </row>
    <row r="339" spans="2:6" ht="15" customHeight="1" thickBot="1" x14ac:dyDescent="0.3">
      <c r="B339" s="64" t="s">
        <v>93</v>
      </c>
      <c r="C339" s="673" t="s">
        <v>690</v>
      </c>
      <c r="D339" s="694"/>
      <c r="E339" s="674"/>
      <c r="F339" s="675"/>
    </row>
    <row r="340" spans="2:6" ht="15.75" thickBot="1" x14ac:dyDescent="0.3">
      <c r="B340" s="64" t="s">
        <v>95</v>
      </c>
      <c r="C340" s="686" t="s">
        <v>691</v>
      </c>
      <c r="D340" s="687"/>
      <c r="E340" s="687"/>
      <c r="F340" s="688"/>
    </row>
    <row r="341" spans="2:6" ht="15.75" customHeight="1" x14ac:dyDescent="0.25">
      <c r="B341" s="668"/>
      <c r="C341" s="76">
        <v>2019</v>
      </c>
      <c r="D341" s="76">
        <v>2020</v>
      </c>
      <c r="E341" s="76">
        <v>2021</v>
      </c>
      <c r="F341" s="76">
        <v>2022</v>
      </c>
    </row>
    <row r="342" spans="2:6" ht="15.75" thickBot="1" x14ac:dyDescent="0.3">
      <c r="B342" s="669"/>
      <c r="C342" s="78" t="s">
        <v>1</v>
      </c>
      <c r="D342" s="78" t="s">
        <v>71</v>
      </c>
      <c r="E342" s="78" t="s">
        <v>71</v>
      </c>
      <c r="F342" s="78" t="s">
        <v>71</v>
      </c>
    </row>
    <row r="343" spans="2:6" ht="15.75" thickBot="1" x14ac:dyDescent="0.3">
      <c r="B343" s="64" t="s">
        <v>97</v>
      </c>
      <c r="C343" s="79">
        <v>1</v>
      </c>
      <c r="D343" s="79">
        <v>1</v>
      </c>
      <c r="E343" s="79">
        <v>1</v>
      </c>
      <c r="F343" s="79">
        <v>1</v>
      </c>
    </row>
    <row r="344" spans="2:6" ht="15.75" thickBot="1" x14ac:dyDescent="0.3">
      <c r="B344" s="64" t="s">
        <v>98</v>
      </c>
      <c r="C344" s="79">
        <f>C362</f>
        <v>182600</v>
      </c>
      <c r="D344" s="79">
        <f>D362</f>
        <v>82100</v>
      </c>
      <c r="E344" s="79">
        <f>E362</f>
        <v>92266</v>
      </c>
      <c r="F344" s="79">
        <f>F362</f>
        <v>131523</v>
      </c>
    </row>
    <row r="345" spans="2:6" ht="15.75" thickBot="1" x14ac:dyDescent="0.3">
      <c r="B345" s="64" t="s">
        <v>99</v>
      </c>
      <c r="C345" s="79">
        <f>C344/C343</f>
        <v>182600</v>
      </c>
      <c r="D345" s="79">
        <f>D344/D343</f>
        <v>82100</v>
      </c>
      <c r="E345" s="79">
        <f>E344/E343</f>
        <v>92266</v>
      </c>
      <c r="F345" s="79">
        <f>F344/F343</f>
        <v>131523</v>
      </c>
    </row>
    <row r="346" spans="2:6" ht="15.75" thickBot="1" x14ac:dyDescent="0.3">
      <c r="B346" s="64" t="s">
        <v>100</v>
      </c>
      <c r="C346" s="81"/>
      <c r="D346" s="81">
        <f t="shared" ref="D346:F348" si="7">D343/C343-1</f>
        <v>0</v>
      </c>
      <c r="E346" s="81">
        <f t="shared" si="7"/>
        <v>0</v>
      </c>
      <c r="F346" s="81">
        <f t="shared" si="7"/>
        <v>0</v>
      </c>
    </row>
    <row r="347" spans="2:6" ht="15.75" thickBot="1" x14ac:dyDescent="0.3">
      <c r="B347" s="64" t="s">
        <v>102</v>
      </c>
      <c r="C347" s="81"/>
      <c r="D347" s="81">
        <f>D344/C344-1</f>
        <v>-0.55038335158817087</v>
      </c>
      <c r="E347" s="81">
        <f t="shared" si="7"/>
        <v>0.12382460414129115</v>
      </c>
      <c r="F347" s="81">
        <f t="shared" si="7"/>
        <v>0.42547634014696634</v>
      </c>
    </row>
    <row r="348" spans="2:6" ht="15.75" thickBot="1" x14ac:dyDescent="0.3">
      <c r="B348" s="64" t="s">
        <v>103</v>
      </c>
      <c r="C348" s="81"/>
      <c r="D348" s="81">
        <f t="shared" si="7"/>
        <v>-0.55038335158817087</v>
      </c>
      <c r="E348" s="81">
        <f t="shared" si="7"/>
        <v>0.12382460414129115</v>
      </c>
      <c r="F348" s="81">
        <f t="shared" si="7"/>
        <v>0.42547634014696634</v>
      </c>
    </row>
    <row r="349" spans="2:6" ht="15" customHeight="1" thickBot="1" x14ac:dyDescent="0.3">
      <c r="B349" s="659" t="s">
        <v>558</v>
      </c>
      <c r="C349" s="660"/>
      <c r="D349" s="660"/>
      <c r="E349" s="660"/>
      <c r="F349" s="661"/>
    </row>
    <row r="350" spans="2:6" x14ac:dyDescent="0.25">
      <c r="B350" s="668"/>
      <c r="C350" s="76">
        <v>2019</v>
      </c>
      <c r="D350" s="76">
        <v>2020</v>
      </c>
      <c r="E350" s="76">
        <v>2021</v>
      </c>
      <c r="F350" s="76">
        <v>2022</v>
      </c>
    </row>
    <row r="351" spans="2:6" ht="15.75" thickBot="1" x14ac:dyDescent="0.3">
      <c r="B351" s="669"/>
      <c r="C351" s="78" t="s">
        <v>1</v>
      </c>
      <c r="D351" s="78" t="s">
        <v>71</v>
      </c>
      <c r="E351" s="78" t="s">
        <v>71</v>
      </c>
      <c r="F351" s="78" t="s">
        <v>71</v>
      </c>
    </row>
    <row r="352" spans="2:6" ht="15.75" thickBot="1" x14ac:dyDescent="0.3">
      <c r="B352" s="83" t="s">
        <v>159</v>
      </c>
      <c r="C352" s="104">
        <f>C353+C354+C355+C356</f>
        <v>0</v>
      </c>
      <c r="D352" s="104">
        <f>D353+D354+D355+D356</f>
        <v>0</v>
      </c>
      <c r="E352" s="104">
        <f>E353+E354+E355+E356</f>
        <v>0</v>
      </c>
      <c r="F352" s="104">
        <f>F353+F354+F355+F356</f>
        <v>0</v>
      </c>
    </row>
    <row r="353" spans="2:11" ht="15.75" thickBot="1" x14ac:dyDescent="0.3">
      <c r="B353" s="84" t="s">
        <v>106</v>
      </c>
      <c r="C353" s="104"/>
      <c r="D353" s="104"/>
      <c r="E353" s="104"/>
      <c r="F353" s="104"/>
    </row>
    <row r="354" spans="2:11" ht="15.75" thickBot="1" x14ac:dyDescent="0.3">
      <c r="B354" s="84" t="s">
        <v>160</v>
      </c>
      <c r="C354" s="104"/>
      <c r="D354" s="104"/>
      <c r="E354" s="104"/>
      <c r="F354" s="104"/>
    </row>
    <row r="355" spans="2:11" ht="15.75" thickBot="1" x14ac:dyDescent="0.3">
      <c r="B355" s="84" t="s">
        <v>161</v>
      </c>
      <c r="C355" s="104"/>
      <c r="D355" s="104"/>
      <c r="E355" s="104"/>
      <c r="F355" s="104"/>
    </row>
    <row r="356" spans="2:11" ht="15.75" thickBot="1" x14ac:dyDescent="0.3">
      <c r="B356" s="84" t="s">
        <v>162</v>
      </c>
      <c r="C356" s="104"/>
      <c r="D356" s="104"/>
      <c r="E356" s="104"/>
      <c r="F356" s="104"/>
    </row>
    <row r="357" spans="2:11" ht="15.75" thickBot="1" x14ac:dyDescent="0.3">
      <c r="B357" s="83" t="s">
        <v>163</v>
      </c>
      <c r="C357" s="164">
        <f>C358+C359+C360+C361</f>
        <v>182600</v>
      </c>
      <c r="D357" s="164">
        <f>D358+D359+D360+D361</f>
        <v>82100</v>
      </c>
      <c r="E357" s="164">
        <f>E358+E359+E360+E361</f>
        <v>92266</v>
      </c>
      <c r="F357" s="164">
        <f>F358+F359+F360+F361</f>
        <v>131523</v>
      </c>
    </row>
    <row r="358" spans="2:11" ht="15.75" thickBot="1" x14ac:dyDescent="0.3">
      <c r="B358" s="84" t="s">
        <v>106</v>
      </c>
      <c r="C358" s="164"/>
      <c r="D358" s="164"/>
      <c r="E358" s="164"/>
      <c r="F358" s="164"/>
    </row>
    <row r="359" spans="2:11" ht="15.75" thickBot="1" x14ac:dyDescent="0.3">
      <c r="B359" s="84" t="s">
        <v>160</v>
      </c>
      <c r="C359" s="164">
        <v>172600</v>
      </c>
      <c r="D359" s="164">
        <v>74100</v>
      </c>
      <c r="E359" s="164">
        <v>84266</v>
      </c>
      <c r="F359" s="164">
        <v>123523</v>
      </c>
      <c r="G359" s="562"/>
      <c r="H359" s="562"/>
      <c r="I359" s="562"/>
      <c r="J359" s="562"/>
      <c r="K359" s="562"/>
    </row>
    <row r="360" spans="2:11" ht="15.75" thickBot="1" x14ac:dyDescent="0.3">
      <c r="B360" s="84" t="s">
        <v>161</v>
      </c>
      <c r="C360" s="164">
        <v>10000</v>
      </c>
      <c r="D360" s="164">
        <v>8000</v>
      </c>
      <c r="E360" s="164">
        <v>8000</v>
      </c>
      <c r="F360" s="164">
        <v>8000</v>
      </c>
    </row>
    <row r="361" spans="2:11" ht="15.75" thickBot="1" x14ac:dyDescent="0.3">
      <c r="B361" s="84" t="s">
        <v>162</v>
      </c>
      <c r="C361" s="164"/>
      <c r="D361" s="164"/>
      <c r="E361" s="164"/>
      <c r="F361" s="164"/>
    </row>
    <row r="362" spans="2:11" ht="15.75" thickBot="1" x14ac:dyDescent="0.3">
      <c r="B362" s="95" t="s">
        <v>114</v>
      </c>
      <c r="C362" s="164">
        <f>C352+C357</f>
        <v>182600</v>
      </c>
      <c r="D362" s="164">
        <f>D352+D357</f>
        <v>82100</v>
      </c>
      <c r="E362" s="164">
        <f>E352+E357</f>
        <v>92266</v>
      </c>
      <c r="F362" s="164">
        <f>F352+F357</f>
        <v>131523</v>
      </c>
    </row>
    <row r="363" spans="2:11" ht="15.75" thickBot="1" x14ac:dyDescent="0.3">
      <c r="B363" s="107" t="s">
        <v>115</v>
      </c>
      <c r="C363" s="98">
        <f>IF(C362-C344=0,0,"Error")</f>
        <v>0</v>
      </c>
      <c r="D363" s="98">
        <f>IF(D362-D344=0,0,"Error")</f>
        <v>0</v>
      </c>
      <c r="E363" s="98">
        <f>IF(E362-E344=0,0,"Error")</f>
        <v>0</v>
      </c>
      <c r="F363" s="98">
        <f>IF(F362-F344=0,0,"Error")</f>
        <v>0</v>
      </c>
    </row>
    <row r="364" spans="2:11" ht="15.75" thickBot="1" x14ac:dyDescent="0.3">
      <c r="B364" s="130" t="s">
        <v>116</v>
      </c>
      <c r="C364" s="847" t="s">
        <v>692</v>
      </c>
      <c r="D364" s="848"/>
      <c r="E364" s="849"/>
      <c r="F364" s="850"/>
    </row>
    <row r="365" spans="2:11" ht="34.5" thickBot="1" x14ac:dyDescent="0.3">
      <c r="B365" s="64" t="s">
        <v>93</v>
      </c>
      <c r="C365" s="486" t="s">
        <v>693</v>
      </c>
      <c r="D365" s="475" t="s">
        <v>154</v>
      </c>
      <c r="E365" s="487"/>
      <c r="F365" s="488"/>
    </row>
    <row r="366" spans="2:11" ht="15.75" thickBot="1" x14ac:dyDescent="0.3">
      <c r="B366" s="64" t="s">
        <v>95</v>
      </c>
      <c r="C366" s="686" t="s">
        <v>691</v>
      </c>
      <c r="D366" s="687"/>
      <c r="E366" s="687"/>
      <c r="F366" s="688"/>
    </row>
    <row r="367" spans="2:11" x14ac:dyDescent="0.25">
      <c r="B367" s="668"/>
      <c r="C367" s="76">
        <v>2019</v>
      </c>
      <c r="D367" s="76">
        <v>2020</v>
      </c>
      <c r="E367" s="76">
        <v>2021</v>
      </c>
      <c r="F367" s="76">
        <v>2022</v>
      </c>
    </row>
    <row r="368" spans="2:11" ht="15.75" thickBot="1" x14ac:dyDescent="0.3">
      <c r="B368" s="669"/>
      <c r="C368" s="78" t="s">
        <v>1</v>
      </c>
      <c r="D368" s="78" t="s">
        <v>71</v>
      </c>
      <c r="E368" s="78" t="s">
        <v>71</v>
      </c>
      <c r="F368" s="78" t="s">
        <v>71</v>
      </c>
    </row>
    <row r="369" spans="2:6" ht="15.75" thickBot="1" x14ac:dyDescent="0.3">
      <c r="B369" s="64" t="s">
        <v>97</v>
      </c>
      <c r="C369" s="79">
        <v>0</v>
      </c>
      <c r="D369" s="79">
        <v>1</v>
      </c>
      <c r="E369" s="79">
        <v>0</v>
      </c>
      <c r="F369" s="79">
        <v>0</v>
      </c>
    </row>
    <row r="370" spans="2:6" ht="15.75" thickBot="1" x14ac:dyDescent="0.3">
      <c r="B370" s="64" t="s">
        <v>98</v>
      </c>
      <c r="C370" s="79">
        <f>C388</f>
        <v>0</v>
      </c>
      <c r="D370" s="79">
        <f>D388</f>
        <v>37940</v>
      </c>
      <c r="E370" s="79">
        <f>E388</f>
        <v>0</v>
      </c>
      <c r="F370" s="79">
        <f>F388</f>
        <v>0</v>
      </c>
    </row>
    <row r="371" spans="2:6" ht="15.75" thickBot="1" x14ac:dyDescent="0.3">
      <c r="B371" s="64" t="s">
        <v>99</v>
      </c>
      <c r="C371" s="79"/>
      <c r="D371" s="79">
        <f>D370/D369</f>
        <v>37940</v>
      </c>
      <c r="E371" s="79" t="e">
        <f>E370/E369</f>
        <v>#DIV/0!</v>
      </c>
      <c r="F371" s="79" t="e">
        <f>F370/F369</f>
        <v>#DIV/0!</v>
      </c>
    </row>
    <row r="372" spans="2:6" ht="15.75" thickBot="1" x14ac:dyDescent="0.3">
      <c r="B372" s="64" t="s">
        <v>100</v>
      </c>
      <c r="C372" s="81"/>
      <c r="D372" s="81"/>
      <c r="E372" s="81">
        <f>E369/D369-1</f>
        <v>-1</v>
      </c>
      <c r="F372" s="81" t="e">
        <f>F369/E369-1</f>
        <v>#DIV/0!</v>
      </c>
    </row>
    <row r="373" spans="2:6" ht="15.75" thickBot="1" x14ac:dyDescent="0.3">
      <c r="B373" s="64" t="s">
        <v>102</v>
      </c>
      <c r="C373" s="81"/>
      <c r="D373" s="81"/>
      <c r="E373" s="81"/>
      <c r="F373" s="81"/>
    </row>
    <row r="374" spans="2:6" ht="15.75" thickBot="1" x14ac:dyDescent="0.3">
      <c r="B374" s="64" t="s">
        <v>103</v>
      </c>
      <c r="C374" s="81"/>
      <c r="D374" s="81"/>
      <c r="E374" s="81"/>
      <c r="F374" s="81"/>
    </row>
    <row r="375" spans="2:6" ht="15" customHeight="1" thickBot="1" x14ac:dyDescent="0.3">
      <c r="B375" s="659" t="s">
        <v>589</v>
      </c>
      <c r="C375" s="660"/>
      <c r="D375" s="660"/>
      <c r="E375" s="660"/>
      <c r="F375" s="661"/>
    </row>
    <row r="376" spans="2:6" x14ac:dyDescent="0.25">
      <c r="B376" s="668"/>
      <c r="C376" s="76">
        <v>2019</v>
      </c>
      <c r="D376" s="76">
        <v>2020</v>
      </c>
      <c r="E376" s="76">
        <v>2021</v>
      </c>
      <c r="F376" s="76">
        <v>2022</v>
      </c>
    </row>
    <row r="377" spans="2:6" ht="15.75" thickBot="1" x14ac:dyDescent="0.3">
      <c r="B377" s="669"/>
      <c r="C377" s="78" t="s">
        <v>1</v>
      </c>
      <c r="D377" s="78" t="s">
        <v>71</v>
      </c>
      <c r="E377" s="78" t="s">
        <v>71</v>
      </c>
      <c r="F377" s="78" t="s">
        <v>71</v>
      </c>
    </row>
    <row r="378" spans="2:6" ht="15.75" thickBot="1" x14ac:dyDescent="0.3">
      <c r="B378" s="83" t="s">
        <v>159</v>
      </c>
      <c r="C378" s="104">
        <f>C379+C380+C381+C382</f>
        <v>0</v>
      </c>
      <c r="D378" s="104">
        <f>D379+D380+D381+D382</f>
        <v>0</v>
      </c>
      <c r="E378" s="104">
        <f>E379+E380+E381+E382</f>
        <v>0</v>
      </c>
      <c r="F378" s="104">
        <f>F379+F380+F381+F382</f>
        <v>0</v>
      </c>
    </row>
    <row r="379" spans="2:6" ht="15.75" thickBot="1" x14ac:dyDescent="0.3">
      <c r="B379" s="84" t="s">
        <v>106</v>
      </c>
      <c r="C379" s="104"/>
      <c r="D379" s="104"/>
      <c r="E379" s="104"/>
      <c r="F379" s="104"/>
    </row>
    <row r="380" spans="2:6" ht="15.75" thickBot="1" x14ac:dyDescent="0.3">
      <c r="B380" s="84" t="s">
        <v>160</v>
      </c>
      <c r="C380" s="104"/>
      <c r="D380" s="104"/>
      <c r="E380" s="104"/>
      <c r="F380" s="104"/>
    </row>
    <row r="381" spans="2:6" ht="15.75" thickBot="1" x14ac:dyDescent="0.3">
      <c r="B381" s="84" t="s">
        <v>161</v>
      </c>
      <c r="C381" s="104"/>
      <c r="D381" s="104"/>
      <c r="E381" s="104"/>
      <c r="F381" s="104"/>
    </row>
    <row r="382" spans="2:6" ht="15.75" thickBot="1" x14ac:dyDescent="0.3">
      <c r="B382" s="84" t="s">
        <v>162</v>
      </c>
      <c r="C382" s="104"/>
      <c r="D382" s="104"/>
      <c r="E382" s="104"/>
      <c r="F382" s="104"/>
    </row>
    <row r="383" spans="2:6" ht="15.75" thickBot="1" x14ac:dyDescent="0.3">
      <c r="B383" s="83" t="s">
        <v>163</v>
      </c>
      <c r="C383" s="164">
        <f>C384+C385+C386+C387</f>
        <v>0</v>
      </c>
      <c r="D383" s="164">
        <f>D384+D385+D386+D387</f>
        <v>37940</v>
      </c>
      <c r="E383" s="164">
        <f>E384+E385+E386+E387</f>
        <v>0</v>
      </c>
      <c r="F383" s="164">
        <f>F384+F385+F386+F387</f>
        <v>0</v>
      </c>
    </row>
    <row r="384" spans="2:6" ht="15.75" thickBot="1" x14ac:dyDescent="0.3">
      <c r="B384" s="84" t="s">
        <v>106</v>
      </c>
      <c r="C384" s="164"/>
      <c r="D384" s="164"/>
      <c r="E384" s="164"/>
      <c r="F384" s="164"/>
    </row>
    <row r="385" spans="1:6" ht="15.75" thickBot="1" x14ac:dyDescent="0.3">
      <c r="B385" s="84" t="s">
        <v>160</v>
      </c>
      <c r="C385" s="164"/>
      <c r="D385" s="164">
        <v>37050</v>
      </c>
      <c r="E385" s="164"/>
      <c r="F385" s="164"/>
    </row>
    <row r="386" spans="1:6" ht="15.75" thickBot="1" x14ac:dyDescent="0.3">
      <c r="B386" s="84" t="s">
        <v>161</v>
      </c>
      <c r="C386" s="164">
        <v>0</v>
      </c>
      <c r="D386" s="164">
        <v>0</v>
      </c>
      <c r="E386" s="164">
        <v>0</v>
      </c>
      <c r="F386" s="164">
        <v>0</v>
      </c>
    </row>
    <row r="387" spans="1:6" ht="15.75" thickBot="1" x14ac:dyDescent="0.3">
      <c r="B387" s="84" t="s">
        <v>162</v>
      </c>
      <c r="C387" s="164"/>
      <c r="D387" s="164">
        <v>890</v>
      </c>
      <c r="E387" s="164"/>
      <c r="F387" s="164"/>
    </row>
    <row r="388" spans="1:6" ht="15.75" thickBot="1" x14ac:dyDescent="0.3">
      <c r="B388" s="95" t="s">
        <v>122</v>
      </c>
      <c r="C388" s="164">
        <f>C378+C383</f>
        <v>0</v>
      </c>
      <c r="D388" s="164">
        <f>D378+D383</f>
        <v>37940</v>
      </c>
      <c r="E388" s="164">
        <f>E378+E383</f>
        <v>0</v>
      </c>
      <c r="F388" s="164">
        <f>F378+F383</f>
        <v>0</v>
      </c>
    </row>
    <row r="389" spans="1:6" ht="15.75" thickBot="1" x14ac:dyDescent="0.3">
      <c r="B389" s="107" t="s">
        <v>115</v>
      </c>
      <c r="C389" s="489">
        <f>IF(C388-C370=0,0,"Error")</f>
        <v>0</v>
      </c>
      <c r="D389" s="489">
        <f>IF(D388-D370=0,0,"Error")</f>
        <v>0</v>
      </c>
      <c r="E389" s="489">
        <f>IF(E388-E370=0,0,"Error")</f>
        <v>0</v>
      </c>
      <c r="F389" s="489">
        <f>IF(F388-F370=0,0,"Error")</f>
        <v>0</v>
      </c>
    </row>
    <row r="390" spans="1:6" ht="15.75" thickBot="1" x14ac:dyDescent="0.3">
      <c r="B390" s="130" t="s">
        <v>123</v>
      </c>
      <c r="C390" s="794" t="s">
        <v>694</v>
      </c>
      <c r="D390" s="795"/>
      <c r="E390" s="796"/>
      <c r="F390" s="797"/>
    </row>
    <row r="391" spans="1:6" ht="57" thickBot="1" x14ac:dyDescent="0.3">
      <c r="A391" s="49"/>
      <c r="B391" s="490" t="s">
        <v>123</v>
      </c>
      <c r="C391" s="491" t="s">
        <v>695</v>
      </c>
      <c r="D391" s="492" t="s">
        <v>154</v>
      </c>
      <c r="E391" s="493"/>
      <c r="F391" s="494"/>
    </row>
    <row r="392" spans="1:6" ht="15.75" thickBot="1" x14ac:dyDescent="0.3">
      <c r="B392" s="64" t="s">
        <v>95</v>
      </c>
      <c r="C392" s="844" t="s">
        <v>696</v>
      </c>
      <c r="D392" s="845"/>
      <c r="E392" s="845"/>
      <c r="F392" s="846"/>
    </row>
    <row r="393" spans="1:6" ht="15.75" customHeight="1" x14ac:dyDescent="0.25">
      <c r="B393" s="668"/>
      <c r="C393" s="495">
        <v>2019</v>
      </c>
      <c r="D393" s="495">
        <v>2020</v>
      </c>
      <c r="E393" s="495">
        <v>2021</v>
      </c>
      <c r="F393" s="495">
        <v>2022</v>
      </c>
    </row>
    <row r="394" spans="1:6" ht="15.75" thickBot="1" x14ac:dyDescent="0.3">
      <c r="B394" s="669"/>
      <c r="C394" s="78" t="s">
        <v>1</v>
      </c>
      <c r="D394" s="78" t="s">
        <v>71</v>
      </c>
      <c r="E394" s="78" t="s">
        <v>71</v>
      </c>
      <c r="F394" s="78" t="s">
        <v>71</v>
      </c>
    </row>
    <row r="395" spans="1:6" ht="15.75" thickBot="1" x14ac:dyDescent="0.3">
      <c r="B395" s="64" t="s">
        <v>97</v>
      </c>
      <c r="C395" s="79">
        <v>1</v>
      </c>
      <c r="D395" s="79">
        <v>1</v>
      </c>
      <c r="E395" s="79">
        <v>1</v>
      </c>
      <c r="F395" s="79">
        <v>1</v>
      </c>
    </row>
    <row r="396" spans="1:6" ht="15.75" thickBot="1" x14ac:dyDescent="0.3">
      <c r="B396" s="64" t="s">
        <v>98</v>
      </c>
      <c r="C396" s="79">
        <f>C414</f>
        <v>0</v>
      </c>
      <c r="D396" s="79">
        <f>D414</f>
        <v>561450</v>
      </c>
      <c r="E396" s="79">
        <f>E414</f>
        <v>709481</v>
      </c>
      <c r="F396" s="79">
        <f>F414</f>
        <v>889077</v>
      </c>
    </row>
    <row r="397" spans="1:6" ht="15.75" thickBot="1" x14ac:dyDescent="0.3">
      <c r="B397" s="64" t="s">
        <v>99</v>
      </c>
      <c r="C397" s="79">
        <f>C396/C395</f>
        <v>0</v>
      </c>
      <c r="D397" s="79">
        <f>D396/D395</f>
        <v>561450</v>
      </c>
      <c r="E397" s="79">
        <f>E396/E395</f>
        <v>709481</v>
      </c>
      <c r="F397" s="79">
        <f>F396/F395</f>
        <v>889077</v>
      </c>
    </row>
    <row r="398" spans="1:6" ht="15.75" thickBot="1" x14ac:dyDescent="0.3">
      <c r="B398" s="64" t="s">
        <v>100</v>
      </c>
      <c r="C398" s="81"/>
      <c r="D398" s="81">
        <f t="shared" ref="D398:F400" si="8">D395/C395-1</f>
        <v>0</v>
      </c>
      <c r="E398" s="81">
        <f t="shared" si="8"/>
        <v>0</v>
      </c>
      <c r="F398" s="81">
        <f t="shared" si="8"/>
        <v>0</v>
      </c>
    </row>
    <row r="399" spans="1:6" ht="15.75" thickBot="1" x14ac:dyDescent="0.3">
      <c r="B399" s="64" t="s">
        <v>102</v>
      </c>
      <c r="C399" s="81"/>
      <c r="D399" s="81"/>
      <c r="E399" s="81">
        <f t="shared" si="8"/>
        <v>0.26365838454003021</v>
      </c>
      <c r="F399" s="81">
        <f t="shared" si="8"/>
        <v>0.25313715236912615</v>
      </c>
    </row>
    <row r="400" spans="1:6" ht="15.75" thickBot="1" x14ac:dyDescent="0.3">
      <c r="B400" s="64" t="s">
        <v>103</v>
      </c>
      <c r="C400" s="81"/>
      <c r="D400" s="81"/>
      <c r="E400" s="81">
        <f t="shared" si="8"/>
        <v>0.26365838454003021</v>
      </c>
      <c r="F400" s="81">
        <f t="shared" si="8"/>
        <v>0.25313715236912615</v>
      </c>
    </row>
    <row r="401" spans="1:6" ht="15" customHeight="1" thickBot="1" x14ac:dyDescent="0.3">
      <c r="B401" s="659" t="s">
        <v>558</v>
      </c>
      <c r="C401" s="660"/>
      <c r="D401" s="660"/>
      <c r="E401" s="660"/>
      <c r="F401" s="661"/>
    </row>
    <row r="402" spans="1:6" x14ac:dyDescent="0.25">
      <c r="B402" s="668"/>
      <c r="C402" s="76">
        <v>2019</v>
      </c>
      <c r="D402" s="76">
        <v>2020</v>
      </c>
      <c r="E402" s="76">
        <v>2021</v>
      </c>
      <c r="F402" s="76">
        <v>2022</v>
      </c>
    </row>
    <row r="403" spans="1:6" ht="15.75" thickBot="1" x14ac:dyDescent="0.3">
      <c r="B403" s="669"/>
      <c r="C403" s="78" t="s">
        <v>1</v>
      </c>
      <c r="D403" s="78" t="s">
        <v>71</v>
      </c>
      <c r="E403" s="78" t="s">
        <v>71</v>
      </c>
      <c r="F403" s="78" t="s">
        <v>71</v>
      </c>
    </row>
    <row r="404" spans="1:6" ht="15.75" thickBot="1" x14ac:dyDescent="0.3">
      <c r="B404" s="83" t="s">
        <v>159</v>
      </c>
      <c r="C404" s="104">
        <f>C405+C406+C407+C408</f>
        <v>0</v>
      </c>
      <c r="D404" s="104">
        <f>D405+D406+D407+D408</f>
        <v>0</v>
      </c>
      <c r="E404" s="104">
        <f>E405+E406+E407+E408</f>
        <v>0</v>
      </c>
      <c r="F404" s="104">
        <f>F405+F406+F407+F408</f>
        <v>0</v>
      </c>
    </row>
    <row r="405" spans="1:6" ht="15.75" thickBot="1" x14ac:dyDescent="0.3">
      <c r="B405" s="84" t="s">
        <v>106</v>
      </c>
      <c r="C405" s="104"/>
      <c r="D405" s="104"/>
      <c r="E405" s="104"/>
      <c r="F405" s="104"/>
    </row>
    <row r="406" spans="1:6" ht="15.75" thickBot="1" x14ac:dyDescent="0.3">
      <c r="B406" s="84" t="s">
        <v>160</v>
      </c>
      <c r="C406" s="104"/>
      <c r="D406" s="104"/>
      <c r="E406" s="104"/>
      <c r="F406" s="104"/>
    </row>
    <row r="407" spans="1:6" ht="15.75" thickBot="1" x14ac:dyDescent="0.3">
      <c r="B407" s="84" t="s">
        <v>161</v>
      </c>
      <c r="C407" s="104"/>
      <c r="D407" s="104"/>
      <c r="E407" s="104"/>
      <c r="F407" s="104"/>
    </row>
    <row r="408" spans="1:6" ht="15.75" thickBot="1" x14ac:dyDescent="0.3">
      <c r="B408" s="84" t="s">
        <v>162</v>
      </c>
      <c r="C408" s="104"/>
      <c r="D408" s="104"/>
      <c r="E408" s="104"/>
      <c r="F408" s="104"/>
    </row>
    <row r="409" spans="1:6" ht="15.75" thickBot="1" x14ac:dyDescent="0.3">
      <c r="B409" s="83" t="s">
        <v>163</v>
      </c>
      <c r="C409" s="103">
        <v>0</v>
      </c>
      <c r="D409" s="103">
        <f>D410+D411+D412+D413</f>
        <v>561450</v>
      </c>
      <c r="E409" s="103">
        <f>E410+E411+E412+E413</f>
        <v>709481</v>
      </c>
      <c r="F409" s="103">
        <f>F410+F411+F412+F413</f>
        <v>889077</v>
      </c>
    </row>
    <row r="410" spans="1:6" ht="15.75" thickBot="1" x14ac:dyDescent="0.3">
      <c r="B410" s="84" t="s">
        <v>106</v>
      </c>
      <c r="C410" s="103"/>
      <c r="D410" s="103"/>
      <c r="E410" s="103"/>
      <c r="F410" s="103"/>
    </row>
    <row r="411" spans="1:6" ht="15.75" thickBot="1" x14ac:dyDescent="0.3">
      <c r="B411" s="84" t="s">
        <v>160</v>
      </c>
      <c r="C411" s="103"/>
      <c r="D411" s="103">
        <v>561450</v>
      </c>
      <c r="E411" s="103">
        <v>679481</v>
      </c>
      <c r="F411" s="103">
        <v>749077</v>
      </c>
    </row>
    <row r="412" spans="1:6" ht="15.75" thickBot="1" x14ac:dyDescent="0.3">
      <c r="B412" s="84" t="s">
        <v>161</v>
      </c>
      <c r="C412" s="103"/>
      <c r="D412" s="103"/>
      <c r="E412" s="103"/>
      <c r="F412" s="103"/>
    </row>
    <row r="413" spans="1:6" ht="15.75" thickBot="1" x14ac:dyDescent="0.3">
      <c r="B413" s="84" t="s">
        <v>162</v>
      </c>
      <c r="C413" s="103"/>
      <c r="D413" s="103"/>
      <c r="E413" s="609">
        <v>30000</v>
      </c>
      <c r="F413" s="103">
        <v>140000</v>
      </c>
    </row>
    <row r="414" spans="1:6" ht="15.75" thickBot="1" x14ac:dyDescent="0.3">
      <c r="B414" s="95" t="s">
        <v>114</v>
      </c>
      <c r="C414" s="103">
        <f>C404+C409</f>
        <v>0</v>
      </c>
      <c r="D414" s="103">
        <f>D404+D409</f>
        <v>561450</v>
      </c>
      <c r="E414" s="103">
        <f>E404+E409</f>
        <v>709481</v>
      </c>
      <c r="F414" s="103">
        <f>F404+F409</f>
        <v>889077</v>
      </c>
    </row>
    <row r="415" spans="1:6" ht="15.75" thickBot="1" x14ac:dyDescent="0.3">
      <c r="B415" s="107" t="s">
        <v>115</v>
      </c>
      <c r="C415" s="98">
        <f>IF(C414-C396=0,0,"Error")</f>
        <v>0</v>
      </c>
      <c r="D415" s="98">
        <f>IF(D414-D396=0,0,"Error")</f>
        <v>0</v>
      </c>
      <c r="E415" s="98">
        <f>IF(E414-E396=0,0,"Error")</f>
        <v>0</v>
      </c>
      <c r="F415" s="98">
        <f>IF(F414-F396=0,0,"Error")</f>
        <v>0</v>
      </c>
    </row>
    <row r="416" spans="1:6" ht="15.75" thickBot="1" x14ac:dyDescent="0.3">
      <c r="A416" s="311"/>
      <c r="B416" s="761" t="s">
        <v>149</v>
      </c>
      <c r="C416" s="798"/>
      <c r="D416" s="798"/>
      <c r="E416" s="798"/>
      <c r="F416" s="799"/>
    </row>
    <row r="417" spans="1:9" ht="15.75" thickBot="1" x14ac:dyDescent="0.3">
      <c r="A417" s="311"/>
      <c r="B417" s="740" t="s">
        <v>150</v>
      </c>
      <c r="C417" s="753"/>
      <c r="D417" s="753"/>
      <c r="E417" s="753"/>
      <c r="F417" s="742"/>
    </row>
    <row r="418" spans="1:9" ht="21.75" thickBot="1" x14ac:dyDescent="0.3">
      <c r="A418" s="311"/>
      <c r="B418" s="354" t="s">
        <v>374</v>
      </c>
      <c r="C418" s="800"/>
      <c r="D418" s="801"/>
      <c r="E418" s="801"/>
      <c r="F418" s="802"/>
    </row>
    <row r="419" spans="1:9" ht="42.75" thickBot="1" x14ac:dyDescent="0.3">
      <c r="A419" s="359"/>
      <c r="B419" s="323" t="s">
        <v>152</v>
      </c>
      <c r="C419" s="759" t="s">
        <v>697</v>
      </c>
      <c r="D419" s="760"/>
      <c r="E419" s="366" t="s">
        <v>698</v>
      </c>
      <c r="F419" s="361"/>
    </row>
    <row r="420" spans="1:9" ht="15.75" thickBot="1" x14ac:dyDescent="0.3">
      <c r="A420" s="359"/>
      <c r="B420" s="325" t="s">
        <v>93</v>
      </c>
      <c r="C420" s="731" t="s">
        <v>699</v>
      </c>
      <c r="D420" s="732"/>
      <c r="E420" s="732"/>
      <c r="F420" s="724"/>
    </row>
    <row r="421" spans="1:9" ht="15.75" thickBot="1" x14ac:dyDescent="0.3">
      <c r="A421" s="359"/>
      <c r="B421" s="325" t="s">
        <v>95</v>
      </c>
      <c r="C421" s="725" t="s">
        <v>584</v>
      </c>
      <c r="D421" s="726"/>
      <c r="E421" s="726"/>
      <c r="F421" s="727"/>
    </row>
    <row r="422" spans="1:9" ht="12.75" customHeight="1" x14ac:dyDescent="0.25">
      <c r="A422" s="359"/>
      <c r="B422" s="715"/>
      <c r="C422" s="326">
        <v>2019</v>
      </c>
      <c r="D422" s="326">
        <v>2020</v>
      </c>
      <c r="E422" s="326">
        <v>2021</v>
      </c>
      <c r="F422" s="326">
        <v>2022</v>
      </c>
    </row>
    <row r="423" spans="1:9" ht="12.75" customHeight="1" thickBot="1" x14ac:dyDescent="0.3">
      <c r="A423" s="359"/>
      <c r="B423" s="716"/>
      <c r="C423" s="327" t="s">
        <v>1</v>
      </c>
      <c r="D423" s="327" t="s">
        <v>71</v>
      </c>
      <c r="E423" s="327" t="s">
        <v>71</v>
      </c>
      <c r="F423" s="327" t="s">
        <v>71</v>
      </c>
    </row>
    <row r="424" spans="1:9" ht="15.75" thickBot="1" x14ac:dyDescent="0.3">
      <c r="A424" s="359"/>
      <c r="B424" s="325" t="s">
        <v>97</v>
      </c>
      <c r="C424" s="328"/>
      <c r="D424" s="328">
        <v>1</v>
      </c>
      <c r="E424" s="328"/>
      <c r="F424" s="328">
        <v>1</v>
      </c>
    </row>
    <row r="425" spans="1:9" ht="15.75" thickBot="1" x14ac:dyDescent="0.3">
      <c r="A425" s="359"/>
      <c r="B425" s="325" t="s">
        <v>98</v>
      </c>
      <c r="C425" s="345">
        <f>C443</f>
        <v>0</v>
      </c>
      <c r="D425" s="328"/>
      <c r="E425" s="328">
        <v>0</v>
      </c>
      <c r="F425" s="345"/>
      <c r="H425" s="102"/>
    </row>
    <row r="426" spans="1:9" ht="15.75" thickBot="1" x14ac:dyDescent="0.3">
      <c r="A426" s="359"/>
      <c r="B426" s="325" t="s">
        <v>99</v>
      </c>
      <c r="C426" s="328"/>
      <c r="D426" s="328"/>
      <c r="E426" s="328"/>
      <c r="F426" s="328"/>
    </row>
    <row r="427" spans="1:9" ht="15.75" thickBot="1" x14ac:dyDescent="0.3">
      <c r="A427" s="359"/>
      <c r="B427" s="325" t="s">
        <v>100</v>
      </c>
      <c r="C427" s="531" t="s">
        <v>101</v>
      </c>
      <c r="D427" s="330"/>
      <c r="E427" s="330">
        <f>E424/D424-1</f>
        <v>-1</v>
      </c>
      <c r="F427" s="330"/>
      <c r="I427" s="102"/>
    </row>
    <row r="428" spans="1:9" ht="15.75" thickBot="1" x14ac:dyDescent="0.3">
      <c r="A428" s="359"/>
      <c r="B428" s="325" t="s">
        <v>102</v>
      </c>
      <c r="C428" s="531" t="s">
        <v>101</v>
      </c>
      <c r="D428" s="330"/>
      <c r="E428" s="330" t="e">
        <f>E425/D425-1</f>
        <v>#DIV/0!</v>
      </c>
      <c r="F428" s="330"/>
    </row>
    <row r="429" spans="1:9" ht="15.75" thickBot="1" x14ac:dyDescent="0.3">
      <c r="A429" s="359"/>
      <c r="B429" s="325" t="s">
        <v>103</v>
      </c>
      <c r="C429" s="531" t="s">
        <v>101</v>
      </c>
      <c r="D429" s="330"/>
      <c r="E429" s="330"/>
      <c r="F429" s="330"/>
    </row>
    <row r="430" spans="1:9" ht="15.75" customHeight="1" thickBot="1" x14ac:dyDescent="0.3">
      <c r="A430" s="359"/>
      <c r="B430" s="712" t="s">
        <v>700</v>
      </c>
      <c r="C430" s="713"/>
      <c r="D430" s="713"/>
      <c r="E430" s="713"/>
      <c r="F430" s="714"/>
    </row>
    <row r="431" spans="1:9" ht="12.75" customHeight="1" x14ac:dyDescent="0.25">
      <c r="A431" s="359"/>
      <c r="B431" s="715"/>
      <c r="C431" s="326">
        <v>2019</v>
      </c>
      <c r="D431" s="326">
        <v>2020</v>
      </c>
      <c r="E431" s="326">
        <v>2021</v>
      </c>
      <c r="F431" s="326">
        <v>2022</v>
      </c>
    </row>
    <row r="432" spans="1:9" ht="12.75" customHeight="1" thickBot="1" x14ac:dyDescent="0.3">
      <c r="A432" s="359"/>
      <c r="B432" s="716"/>
      <c r="C432" s="327" t="s">
        <v>1</v>
      </c>
      <c r="D432" s="327" t="s">
        <v>71</v>
      </c>
      <c r="E432" s="327" t="s">
        <v>71</v>
      </c>
      <c r="F432" s="327" t="s">
        <v>71</v>
      </c>
    </row>
    <row r="433" spans="1:9" ht="15.75" thickBot="1" x14ac:dyDescent="0.3">
      <c r="A433" s="359"/>
      <c r="B433" s="331" t="s">
        <v>159</v>
      </c>
      <c r="C433" s="332">
        <f>C434+C435+C436+C437</f>
        <v>0</v>
      </c>
      <c r="D433" s="332">
        <f>D434+D435+D436+D437</f>
        <v>0</v>
      </c>
      <c r="E433" s="332">
        <f>E434+E435+E436+E437</f>
        <v>0</v>
      </c>
      <c r="F433" s="332">
        <f>F434+F435+F436+F437</f>
        <v>0</v>
      </c>
    </row>
    <row r="434" spans="1:9" ht="15.75" thickBot="1" x14ac:dyDescent="0.3">
      <c r="A434" s="359"/>
      <c r="B434" s="333" t="s">
        <v>106</v>
      </c>
      <c r="C434" s="332"/>
      <c r="D434" s="332">
        <v>0</v>
      </c>
      <c r="E434" s="332"/>
      <c r="F434" s="332"/>
    </row>
    <row r="435" spans="1:9" ht="15.75" thickBot="1" x14ac:dyDescent="0.3">
      <c r="A435" s="359"/>
      <c r="B435" s="333" t="s">
        <v>160</v>
      </c>
      <c r="C435" s="332"/>
      <c r="D435" s="332"/>
      <c r="E435" s="332"/>
      <c r="F435" s="332"/>
      <c r="I435" s="102"/>
    </row>
    <row r="436" spans="1:9" ht="15.75" thickBot="1" x14ac:dyDescent="0.3">
      <c r="A436" s="359"/>
      <c r="B436" s="333" t="s">
        <v>161</v>
      </c>
      <c r="C436" s="332"/>
      <c r="D436" s="332"/>
      <c r="E436" s="332"/>
      <c r="F436" s="332"/>
    </row>
    <row r="437" spans="1:9" ht="15.75" thickBot="1" x14ac:dyDescent="0.3">
      <c r="A437" s="359"/>
      <c r="B437" s="333" t="s">
        <v>162</v>
      </c>
      <c r="C437" s="332"/>
      <c r="D437" s="332"/>
      <c r="E437" s="332"/>
      <c r="F437" s="332"/>
    </row>
    <row r="438" spans="1:9" ht="15.75" thickBot="1" x14ac:dyDescent="0.3">
      <c r="A438" s="359"/>
      <c r="B438" s="331" t="s">
        <v>163</v>
      </c>
      <c r="C438" s="317">
        <f>C439</f>
        <v>0</v>
      </c>
      <c r="D438" s="317"/>
      <c r="E438" s="317">
        <f>E439</f>
        <v>0</v>
      </c>
      <c r="F438" s="346">
        <f>F439</f>
        <v>0</v>
      </c>
      <c r="G438" s="496"/>
    </row>
    <row r="439" spans="1:9" ht="15.75" thickBot="1" x14ac:dyDescent="0.3">
      <c r="A439" s="359"/>
      <c r="B439" s="333" t="s">
        <v>106</v>
      </c>
      <c r="C439" s="334"/>
      <c r="D439" s="332"/>
      <c r="E439" s="332">
        <v>0</v>
      </c>
      <c r="F439" s="332"/>
      <c r="G439" s="367"/>
    </row>
    <row r="440" spans="1:9" ht="15.75" thickBot="1" x14ac:dyDescent="0.3">
      <c r="A440" s="359"/>
      <c r="B440" s="333" t="s">
        <v>160</v>
      </c>
      <c r="C440" s="334"/>
      <c r="D440" s="332"/>
      <c r="E440" s="332"/>
      <c r="F440" s="332"/>
      <c r="G440" s="367"/>
    </row>
    <row r="441" spans="1:9" ht="15.75" thickBot="1" x14ac:dyDescent="0.3">
      <c r="A441" s="359"/>
      <c r="B441" s="333" t="s">
        <v>161</v>
      </c>
      <c r="C441" s="334"/>
      <c r="D441" s="332"/>
      <c r="E441" s="332"/>
      <c r="F441" s="332"/>
    </row>
    <row r="442" spans="1:9" ht="15.75" thickBot="1" x14ac:dyDescent="0.3">
      <c r="A442" s="359"/>
      <c r="B442" s="333" t="s">
        <v>162</v>
      </c>
      <c r="C442" s="334"/>
      <c r="D442" s="332"/>
      <c r="E442" s="332"/>
      <c r="F442" s="332"/>
    </row>
    <row r="443" spans="1:9" ht="15.75" thickBot="1" x14ac:dyDescent="0.3">
      <c r="A443" s="359"/>
      <c r="B443" s="357" t="s">
        <v>114</v>
      </c>
      <c r="C443" s="334">
        <f>SUM(C438+C433)</f>
        <v>0</v>
      </c>
      <c r="D443" s="334">
        <f>SUM(D438+D433)</f>
        <v>0</v>
      </c>
      <c r="E443" s="334">
        <f>SUM(E438+E433)</f>
        <v>0</v>
      </c>
      <c r="F443" s="334">
        <f>SUM(F438+F433)</f>
        <v>0</v>
      </c>
    </row>
    <row r="444" spans="1:9" ht="17.25" customHeight="1" thickBot="1" x14ac:dyDescent="0.3">
      <c r="A444" s="359"/>
      <c r="B444" s="358" t="s">
        <v>115</v>
      </c>
      <c r="C444" s="342">
        <v>0</v>
      </c>
      <c r="D444" s="342">
        <f>IF(D443-D425=0,0,"Error")</f>
        <v>0</v>
      </c>
      <c r="E444" s="342">
        <f>IF(E443-E425=0,0,"Error")</f>
        <v>0</v>
      </c>
      <c r="F444" s="342">
        <f>IF(F443-F425=0,0,"Error")</f>
        <v>0</v>
      </c>
    </row>
    <row r="445" spans="1:9" ht="41.45" customHeight="1" thickBot="1" x14ac:dyDescent="0.3">
      <c r="A445" s="359"/>
      <c r="B445" s="323" t="s">
        <v>116</v>
      </c>
      <c r="C445" s="803" t="s">
        <v>701</v>
      </c>
      <c r="D445" s="804"/>
      <c r="E445" s="497" t="s">
        <v>202</v>
      </c>
      <c r="F445" s="498"/>
    </row>
    <row r="446" spans="1:9" ht="27" customHeight="1" thickBot="1" x14ac:dyDescent="0.3">
      <c r="A446" s="359"/>
      <c r="B446" s="325" t="s">
        <v>93</v>
      </c>
      <c r="C446" s="731" t="s">
        <v>702</v>
      </c>
      <c r="D446" s="732"/>
      <c r="E446" s="732"/>
      <c r="F446" s="724"/>
    </row>
    <row r="447" spans="1:9" ht="15.75" thickBot="1" x14ac:dyDescent="0.3">
      <c r="A447" s="359"/>
      <c r="B447" s="325" t="s">
        <v>95</v>
      </c>
      <c r="C447" s="725" t="s">
        <v>703</v>
      </c>
      <c r="D447" s="726"/>
      <c r="E447" s="726"/>
      <c r="F447" s="727"/>
    </row>
    <row r="448" spans="1:9" ht="12.75" customHeight="1" x14ac:dyDescent="0.25">
      <c r="A448" s="359"/>
      <c r="B448" s="715"/>
      <c r="C448" s="326">
        <v>2019</v>
      </c>
      <c r="D448" s="326">
        <v>2020</v>
      </c>
      <c r="E448" s="326">
        <v>2021</v>
      </c>
      <c r="F448" s="326">
        <v>2022</v>
      </c>
    </row>
    <row r="449" spans="1:8" ht="12.75" customHeight="1" thickBot="1" x14ac:dyDescent="0.3">
      <c r="A449" s="359"/>
      <c r="B449" s="716"/>
      <c r="C449" s="327" t="s">
        <v>1</v>
      </c>
      <c r="D449" s="327" t="s">
        <v>71</v>
      </c>
      <c r="E449" s="327" t="s">
        <v>71</v>
      </c>
      <c r="F449" s="327" t="s">
        <v>71</v>
      </c>
    </row>
    <row r="450" spans="1:8" ht="15.75" thickBot="1" x14ac:dyDescent="0.3">
      <c r="A450" s="359"/>
      <c r="B450" s="325" t="s">
        <v>97</v>
      </c>
      <c r="C450" s="328">
        <v>0</v>
      </c>
      <c r="D450" s="328">
        <v>1</v>
      </c>
      <c r="E450" s="328">
        <v>0</v>
      </c>
      <c r="F450" s="328">
        <v>0</v>
      </c>
    </row>
    <row r="451" spans="1:8" ht="15.75" thickBot="1" x14ac:dyDescent="0.3">
      <c r="A451" s="359"/>
      <c r="B451" s="325" t="s">
        <v>98</v>
      </c>
      <c r="C451" s="345">
        <f>C469</f>
        <v>0</v>
      </c>
      <c r="D451" s="328"/>
      <c r="E451" s="328">
        <v>0</v>
      </c>
      <c r="F451" s="328">
        <v>0</v>
      </c>
    </row>
    <row r="452" spans="1:8" ht="15.75" thickBot="1" x14ac:dyDescent="0.3">
      <c r="A452" s="359"/>
      <c r="B452" s="325" t="s">
        <v>99</v>
      </c>
      <c r="C452" s="328"/>
      <c r="D452" s="328"/>
      <c r="E452" s="328"/>
      <c r="F452" s="328"/>
    </row>
    <row r="453" spans="1:8" ht="15.75" thickBot="1" x14ac:dyDescent="0.3">
      <c r="A453" s="359"/>
      <c r="B453" s="325" t="s">
        <v>100</v>
      </c>
      <c r="C453" s="531" t="s">
        <v>101</v>
      </c>
      <c r="D453" s="330"/>
      <c r="E453" s="330"/>
      <c r="F453" s="330"/>
    </row>
    <row r="454" spans="1:8" ht="15.75" thickBot="1" x14ac:dyDescent="0.3">
      <c r="A454" s="359"/>
      <c r="B454" s="325" t="s">
        <v>102</v>
      </c>
      <c r="C454" s="531" t="s">
        <v>101</v>
      </c>
      <c r="D454" s="330"/>
      <c r="E454" s="330"/>
      <c r="F454" s="330"/>
      <c r="H454" s="102"/>
    </row>
    <row r="455" spans="1:8" ht="15.75" thickBot="1" x14ac:dyDescent="0.3">
      <c r="A455" s="359"/>
      <c r="B455" s="325" t="s">
        <v>103</v>
      </c>
      <c r="C455" s="531" t="s">
        <v>101</v>
      </c>
      <c r="D455" s="330"/>
      <c r="E455" s="330"/>
      <c r="F455" s="330"/>
    </row>
    <row r="456" spans="1:8" ht="15.75" customHeight="1" thickBot="1" x14ac:dyDescent="0.3">
      <c r="A456" s="359"/>
      <c r="B456" s="712" t="s">
        <v>704</v>
      </c>
      <c r="C456" s="713"/>
      <c r="D456" s="713"/>
      <c r="E456" s="713"/>
      <c r="F456" s="714"/>
    </row>
    <row r="457" spans="1:8" ht="12.75" customHeight="1" x14ac:dyDescent="0.25">
      <c r="A457" s="359"/>
      <c r="B457" s="715"/>
      <c r="C457" s="326">
        <v>2019</v>
      </c>
      <c r="D457" s="326">
        <v>2020</v>
      </c>
      <c r="E457" s="326">
        <v>2021</v>
      </c>
      <c r="F457" s="326">
        <v>2022</v>
      </c>
    </row>
    <row r="458" spans="1:8" ht="12.75" customHeight="1" thickBot="1" x14ac:dyDescent="0.3">
      <c r="A458" s="359"/>
      <c r="B458" s="716"/>
      <c r="C458" s="327" t="s">
        <v>1</v>
      </c>
      <c r="D458" s="327" t="s">
        <v>71</v>
      </c>
      <c r="E458" s="327" t="s">
        <v>71</v>
      </c>
      <c r="F458" s="327" t="s">
        <v>71</v>
      </c>
    </row>
    <row r="459" spans="1:8" ht="15.75" thickBot="1" x14ac:dyDescent="0.3">
      <c r="A459" s="359"/>
      <c r="B459" s="331" t="s">
        <v>159</v>
      </c>
      <c r="C459" s="332">
        <f>C460+C461+C462+C463</f>
        <v>0</v>
      </c>
      <c r="D459" s="332">
        <f>D460+D461+D462+D463</f>
        <v>0</v>
      </c>
      <c r="E459" s="332">
        <f>E460+E461+E462+E463</f>
        <v>0</v>
      </c>
      <c r="F459" s="332">
        <f>F460+F461+F462+F463</f>
        <v>0</v>
      </c>
    </row>
    <row r="460" spans="1:8" ht="15.75" thickBot="1" x14ac:dyDescent="0.3">
      <c r="A460" s="359"/>
      <c r="B460" s="333" t="s">
        <v>106</v>
      </c>
      <c r="C460" s="332"/>
      <c r="D460" s="317"/>
      <c r="E460" s="332"/>
      <c r="F460" s="332"/>
    </row>
    <row r="461" spans="1:8" ht="15.75" thickBot="1" x14ac:dyDescent="0.3">
      <c r="A461" s="359"/>
      <c r="B461" s="333" t="s">
        <v>160</v>
      </c>
      <c r="C461" s="332"/>
      <c r="D461" s="332"/>
      <c r="E461" s="332"/>
      <c r="F461" s="332"/>
    </row>
    <row r="462" spans="1:8" ht="15.75" thickBot="1" x14ac:dyDescent="0.3">
      <c r="A462" s="359"/>
      <c r="B462" s="333" t="s">
        <v>161</v>
      </c>
      <c r="C462" s="332"/>
      <c r="D462" s="332"/>
      <c r="E462" s="332"/>
      <c r="F462" s="332"/>
    </row>
    <row r="463" spans="1:8" ht="15.75" thickBot="1" x14ac:dyDescent="0.3">
      <c r="A463" s="359"/>
      <c r="B463" s="333" t="s">
        <v>162</v>
      </c>
      <c r="C463" s="332"/>
      <c r="D463" s="332"/>
      <c r="E463" s="332"/>
      <c r="F463" s="332"/>
    </row>
    <row r="464" spans="1:8" ht="15.75" thickBot="1" x14ac:dyDescent="0.3">
      <c r="A464" s="359"/>
      <c r="B464" s="331" t="s">
        <v>163</v>
      </c>
      <c r="C464" s="346">
        <f>C465+C466+C467+C468</f>
        <v>0</v>
      </c>
      <c r="D464" s="317"/>
      <c r="E464" s="346">
        <f>E465+E466+E467+E468</f>
        <v>0</v>
      </c>
      <c r="F464" s="317">
        <f>F465+F466+F467+F468</f>
        <v>0</v>
      </c>
    </row>
    <row r="465" spans="1:9" ht="15.75" thickBot="1" x14ac:dyDescent="0.3">
      <c r="A465" s="359"/>
      <c r="B465" s="333" t="s">
        <v>106</v>
      </c>
      <c r="C465" s="334"/>
      <c r="D465" s="332"/>
      <c r="E465" s="332"/>
      <c r="F465" s="332">
        <v>0</v>
      </c>
    </row>
    <row r="466" spans="1:9" ht="15.75" thickBot="1" x14ac:dyDescent="0.3">
      <c r="A466" s="359"/>
      <c r="B466" s="333" t="s">
        <v>160</v>
      </c>
      <c r="C466" s="334"/>
      <c r="D466" s="332"/>
      <c r="E466" s="332"/>
      <c r="F466" s="332"/>
    </row>
    <row r="467" spans="1:9" ht="15.75" thickBot="1" x14ac:dyDescent="0.3">
      <c r="A467" s="359"/>
      <c r="B467" s="333" t="s">
        <v>161</v>
      </c>
      <c r="C467" s="334"/>
      <c r="D467" s="332"/>
      <c r="E467" s="332"/>
      <c r="F467" s="332"/>
    </row>
    <row r="468" spans="1:9" ht="15.75" thickBot="1" x14ac:dyDescent="0.3">
      <c r="A468" s="359"/>
      <c r="B468" s="333" t="s">
        <v>162</v>
      </c>
      <c r="C468" s="334"/>
      <c r="D468" s="332"/>
      <c r="E468" s="332"/>
      <c r="F468" s="332"/>
    </row>
    <row r="469" spans="1:9" ht="15.75" thickBot="1" x14ac:dyDescent="0.3">
      <c r="A469" s="359"/>
      <c r="B469" s="357" t="s">
        <v>122</v>
      </c>
      <c r="C469" s="332">
        <f>C459+C464</f>
        <v>0</v>
      </c>
      <c r="D469" s="332">
        <f>D459+D464</f>
        <v>0</v>
      </c>
      <c r="E469" s="332">
        <f>E459+E464</f>
        <v>0</v>
      </c>
      <c r="F469" s="332">
        <f>F459+F464</f>
        <v>0</v>
      </c>
    </row>
    <row r="470" spans="1:9" ht="17.25" customHeight="1" thickBot="1" x14ac:dyDescent="0.3">
      <c r="A470" s="359"/>
      <c r="B470" s="358" t="s">
        <v>115</v>
      </c>
      <c r="C470" s="342">
        <v>0</v>
      </c>
      <c r="D470" s="342">
        <f>IF(D469-D451=0,0,"Error")</f>
        <v>0</v>
      </c>
      <c r="E470" s="342">
        <f>IF(E469-E451=0,0,"Error")</f>
        <v>0</v>
      </c>
      <c r="F470" s="342">
        <f>IF(F469-F451=0,0,"Error")</f>
        <v>0</v>
      </c>
    </row>
    <row r="471" spans="1:9" ht="36.75" customHeight="1" thickBot="1" x14ac:dyDescent="0.3">
      <c r="A471" s="359"/>
      <c r="B471" s="323" t="s">
        <v>167</v>
      </c>
      <c r="C471" s="759" t="s">
        <v>705</v>
      </c>
      <c r="D471" s="760"/>
      <c r="E471" s="366" t="s">
        <v>698</v>
      </c>
      <c r="F471" s="361"/>
    </row>
    <row r="472" spans="1:9" ht="27" customHeight="1" thickBot="1" x14ac:dyDescent="0.3">
      <c r="A472" s="359"/>
      <c r="B472" s="325" t="s">
        <v>93</v>
      </c>
      <c r="C472" s="731" t="s">
        <v>705</v>
      </c>
      <c r="D472" s="732"/>
      <c r="E472" s="732"/>
      <c r="F472" s="724"/>
    </row>
    <row r="473" spans="1:9" ht="15.75" thickBot="1" x14ac:dyDescent="0.3">
      <c r="A473" s="359"/>
      <c r="B473" s="325" t="s">
        <v>95</v>
      </c>
      <c r="C473" s="725" t="s">
        <v>584</v>
      </c>
      <c r="D473" s="726"/>
      <c r="E473" s="726"/>
      <c r="F473" s="727"/>
    </row>
    <row r="474" spans="1:9" ht="12.75" customHeight="1" x14ac:dyDescent="0.25">
      <c r="A474" s="359"/>
      <c r="B474" s="715"/>
      <c r="C474" s="326">
        <v>2019</v>
      </c>
      <c r="D474" s="326">
        <v>2020</v>
      </c>
      <c r="E474" s="326">
        <v>2021</v>
      </c>
      <c r="F474" s="326">
        <v>2022</v>
      </c>
    </row>
    <row r="475" spans="1:9" ht="12.75" customHeight="1" thickBot="1" x14ac:dyDescent="0.3">
      <c r="A475" s="359"/>
      <c r="B475" s="716"/>
      <c r="C475" s="327" t="s">
        <v>1</v>
      </c>
      <c r="D475" s="327" t="s">
        <v>71</v>
      </c>
      <c r="E475" s="327" t="s">
        <v>71</v>
      </c>
      <c r="F475" s="327" t="s">
        <v>71</v>
      </c>
    </row>
    <row r="476" spans="1:9" ht="15.75" thickBot="1" x14ac:dyDescent="0.3">
      <c r="A476" s="359"/>
      <c r="B476" s="325" t="s">
        <v>97</v>
      </c>
      <c r="C476" s="328"/>
      <c r="D476" s="328">
        <v>1</v>
      </c>
      <c r="E476" s="328"/>
      <c r="F476" s="328"/>
    </row>
    <row r="477" spans="1:9" ht="15.75" thickBot="1" x14ac:dyDescent="0.3">
      <c r="A477" s="359"/>
      <c r="B477" s="325" t="s">
        <v>98</v>
      </c>
      <c r="C477" s="345">
        <f>C495</f>
        <v>0</v>
      </c>
      <c r="D477" s="328"/>
      <c r="E477" s="328"/>
      <c r="F477" s="345"/>
      <c r="G477" s="102"/>
      <c r="H477" s="102"/>
    </row>
    <row r="478" spans="1:9" ht="15.75" thickBot="1" x14ac:dyDescent="0.3">
      <c r="A478" s="359"/>
      <c r="B478" s="325" t="s">
        <v>99</v>
      </c>
      <c r="C478" s="328"/>
      <c r="D478" s="328"/>
      <c r="E478" s="328"/>
      <c r="F478" s="345"/>
    </row>
    <row r="479" spans="1:9" ht="15.75" thickBot="1" x14ac:dyDescent="0.3">
      <c r="A479" s="359"/>
      <c r="B479" s="325" t="s">
        <v>100</v>
      </c>
      <c r="C479" s="531" t="s">
        <v>101</v>
      </c>
      <c r="D479" s="330"/>
      <c r="E479" s="330">
        <f>E476/D476-1</f>
        <v>-1</v>
      </c>
      <c r="F479" s="499"/>
      <c r="I479" s="102"/>
    </row>
    <row r="480" spans="1:9" ht="15.75" thickBot="1" x14ac:dyDescent="0.3">
      <c r="A480" s="359"/>
      <c r="B480" s="325" t="s">
        <v>102</v>
      </c>
      <c r="C480" s="531" t="s">
        <v>101</v>
      </c>
      <c r="D480" s="330"/>
      <c r="E480" s="330" t="e">
        <f>E477/D477-1</f>
        <v>#DIV/0!</v>
      </c>
      <c r="F480" s="330"/>
    </row>
    <row r="481" spans="1:9" ht="15.75" thickBot="1" x14ac:dyDescent="0.3">
      <c r="A481" s="359"/>
      <c r="B481" s="325" t="s">
        <v>103</v>
      </c>
      <c r="C481" s="531" t="s">
        <v>101</v>
      </c>
      <c r="D481" s="330"/>
      <c r="E481" s="330"/>
      <c r="F481" s="330"/>
    </row>
    <row r="482" spans="1:9" ht="15.75" customHeight="1" thickBot="1" x14ac:dyDescent="0.3">
      <c r="A482" s="359"/>
      <c r="B482" s="712" t="s">
        <v>700</v>
      </c>
      <c r="C482" s="713"/>
      <c r="D482" s="713"/>
      <c r="E482" s="713"/>
      <c r="F482" s="714"/>
    </row>
    <row r="483" spans="1:9" ht="12.75" customHeight="1" x14ac:dyDescent="0.25">
      <c r="A483" s="359"/>
      <c r="B483" s="715"/>
      <c r="C483" s="326">
        <v>2019</v>
      </c>
      <c r="D483" s="326">
        <v>2020</v>
      </c>
      <c r="E483" s="326">
        <v>2021</v>
      </c>
      <c r="F483" s="326">
        <v>2022</v>
      </c>
    </row>
    <row r="484" spans="1:9" ht="12.75" customHeight="1" thickBot="1" x14ac:dyDescent="0.3">
      <c r="A484" s="359"/>
      <c r="B484" s="716"/>
      <c r="C484" s="327" t="s">
        <v>1</v>
      </c>
      <c r="D484" s="327" t="s">
        <v>71</v>
      </c>
      <c r="E484" s="327" t="s">
        <v>71</v>
      </c>
      <c r="F484" s="327" t="s">
        <v>71</v>
      </c>
    </row>
    <row r="485" spans="1:9" ht="15.75" thickBot="1" x14ac:dyDescent="0.3">
      <c r="A485" s="359"/>
      <c r="B485" s="331" t="s">
        <v>159</v>
      </c>
      <c r="C485" s="332">
        <f>C486+C487+C488+C489</f>
        <v>0</v>
      </c>
      <c r="D485" s="332">
        <f>D486+D487+D488+D489</f>
        <v>0</v>
      </c>
      <c r="E485" s="332">
        <f>E486+E487+E488+E489</f>
        <v>0</v>
      </c>
      <c r="F485" s="332">
        <f>F486+F487+F488+F489</f>
        <v>0</v>
      </c>
    </row>
    <row r="486" spans="1:9" ht="15.75" thickBot="1" x14ac:dyDescent="0.3">
      <c r="A486" s="359"/>
      <c r="B486" s="333" t="s">
        <v>106</v>
      </c>
      <c r="C486" s="332"/>
      <c r="D486" s="332">
        <v>0</v>
      </c>
      <c r="E486" s="332"/>
      <c r="F486" s="332"/>
    </row>
    <row r="487" spans="1:9" ht="15.75" thickBot="1" x14ac:dyDescent="0.3">
      <c r="A487" s="359"/>
      <c r="B487" s="333" t="s">
        <v>160</v>
      </c>
      <c r="C487" s="332"/>
      <c r="D487" s="332"/>
      <c r="E487" s="332"/>
      <c r="F487" s="332"/>
      <c r="I487" s="102"/>
    </row>
    <row r="488" spans="1:9" ht="15.75" thickBot="1" x14ac:dyDescent="0.3">
      <c r="A488" s="359"/>
      <c r="B488" s="333" t="s">
        <v>161</v>
      </c>
      <c r="C488" s="332"/>
      <c r="D488" s="332"/>
      <c r="E488" s="332"/>
      <c r="F488" s="332"/>
    </row>
    <row r="489" spans="1:9" ht="15.75" thickBot="1" x14ac:dyDescent="0.3">
      <c r="A489" s="359"/>
      <c r="B489" s="333" t="s">
        <v>162</v>
      </c>
      <c r="C489" s="332"/>
      <c r="D489" s="332"/>
      <c r="E489" s="332"/>
      <c r="F489" s="332"/>
    </row>
    <row r="490" spans="1:9" ht="15.75" thickBot="1" x14ac:dyDescent="0.3">
      <c r="A490" s="359"/>
      <c r="B490" s="331" t="s">
        <v>163</v>
      </c>
      <c r="C490" s="317">
        <f>C491</f>
        <v>0</v>
      </c>
      <c r="D490" s="317">
        <f>D491</f>
        <v>0</v>
      </c>
      <c r="E490" s="317">
        <f>+E492</f>
        <v>0</v>
      </c>
      <c r="F490" s="346">
        <f>+F492</f>
        <v>0</v>
      </c>
      <c r="G490" s="496"/>
    </row>
    <row r="491" spans="1:9" ht="15.75" thickBot="1" x14ac:dyDescent="0.3">
      <c r="A491" s="359"/>
      <c r="B491" s="333" t="s">
        <v>106</v>
      </c>
      <c r="C491" s="334"/>
      <c r="D491" s="332"/>
      <c r="E491" s="332">
        <v>0</v>
      </c>
      <c r="F491" s="332"/>
      <c r="G491" s="367"/>
    </row>
    <row r="492" spans="1:9" ht="15.75" thickBot="1" x14ac:dyDescent="0.3">
      <c r="A492" s="359"/>
      <c r="B492" s="333" t="s">
        <v>160</v>
      </c>
      <c r="C492" s="334"/>
      <c r="D492" s="332"/>
      <c r="E492" s="332"/>
      <c r="F492" s="332"/>
      <c r="G492" s="367"/>
    </row>
    <row r="493" spans="1:9" ht="15.75" thickBot="1" x14ac:dyDescent="0.3">
      <c r="A493" s="359"/>
      <c r="B493" s="333" t="s">
        <v>161</v>
      </c>
      <c r="C493" s="334"/>
      <c r="D493" s="332"/>
      <c r="E493" s="332"/>
      <c r="F493" s="332"/>
    </row>
    <row r="494" spans="1:9" ht="15.75" thickBot="1" x14ac:dyDescent="0.3">
      <c r="A494" s="359"/>
      <c r="B494" s="333" t="s">
        <v>162</v>
      </c>
      <c r="C494" s="334"/>
      <c r="D494" s="332"/>
      <c r="E494" s="332"/>
      <c r="F494" s="332"/>
    </row>
    <row r="495" spans="1:9" ht="15.75" thickBot="1" x14ac:dyDescent="0.3">
      <c r="A495" s="359"/>
      <c r="B495" s="357" t="s">
        <v>114</v>
      </c>
      <c r="C495" s="334">
        <f>SUM(C490+C485)</f>
        <v>0</v>
      </c>
      <c r="D495" s="334">
        <f>SUM(D490+D485)</f>
        <v>0</v>
      </c>
      <c r="E495" s="334">
        <f>+E490</f>
        <v>0</v>
      </c>
      <c r="F495" s="334">
        <f>SUM(F490+F485)</f>
        <v>0</v>
      </c>
    </row>
    <row r="496" spans="1:9" ht="17.25" customHeight="1" thickBot="1" x14ac:dyDescent="0.3">
      <c r="A496" s="359"/>
      <c r="B496" s="358" t="s">
        <v>115</v>
      </c>
      <c r="C496" s="342">
        <v>0</v>
      </c>
      <c r="D496" s="342">
        <f>IF(D495-D477=0,0,"Error")</f>
        <v>0</v>
      </c>
      <c r="E496" s="342">
        <f>IF(E495-E477=0,0,"Error")</f>
        <v>0</v>
      </c>
      <c r="F496" s="342">
        <f>IF(F495-F477=0,0,"Error")</f>
        <v>0</v>
      </c>
    </row>
    <row r="497" spans="1:6" ht="24.75" customHeight="1" thickBot="1" x14ac:dyDescent="0.3">
      <c r="A497" s="359"/>
      <c r="B497" s="323" t="s">
        <v>301</v>
      </c>
      <c r="C497" s="759" t="s">
        <v>706</v>
      </c>
      <c r="D497" s="760"/>
      <c r="E497" s="366" t="s">
        <v>698</v>
      </c>
      <c r="F497" s="361"/>
    </row>
    <row r="498" spans="1:6" ht="17.25" customHeight="1" thickBot="1" x14ac:dyDescent="0.3">
      <c r="A498" s="359"/>
      <c r="B498" s="325" t="s">
        <v>93</v>
      </c>
      <c r="C498" s="731" t="s">
        <v>706</v>
      </c>
      <c r="D498" s="732"/>
      <c r="E498" s="732"/>
      <c r="F498" s="724"/>
    </row>
    <row r="499" spans="1:6" ht="17.25" customHeight="1" thickBot="1" x14ac:dyDescent="0.3">
      <c r="A499" s="359"/>
      <c r="B499" s="325" t="s">
        <v>95</v>
      </c>
      <c r="C499" s="725" t="s">
        <v>584</v>
      </c>
      <c r="D499" s="726"/>
      <c r="E499" s="726"/>
      <c r="F499" s="727"/>
    </row>
    <row r="500" spans="1:6" ht="17.25" customHeight="1" x14ac:dyDescent="0.25">
      <c r="A500" s="359"/>
      <c r="B500" s="715"/>
      <c r="C500" s="326">
        <v>2019</v>
      </c>
      <c r="D500" s="326">
        <v>2020</v>
      </c>
      <c r="E500" s="326">
        <v>2021</v>
      </c>
      <c r="F500" s="326">
        <v>2022</v>
      </c>
    </row>
    <row r="501" spans="1:6" ht="17.25" customHeight="1" thickBot="1" x14ac:dyDescent="0.3">
      <c r="A501" s="359"/>
      <c r="B501" s="716"/>
      <c r="C501" s="327" t="s">
        <v>1</v>
      </c>
      <c r="D501" s="327" t="s">
        <v>71</v>
      </c>
      <c r="E501" s="327" t="s">
        <v>71</v>
      </c>
      <c r="F501" s="327" t="s">
        <v>71</v>
      </c>
    </row>
    <row r="502" spans="1:6" ht="17.25" customHeight="1" thickBot="1" x14ac:dyDescent="0.3">
      <c r="A502" s="359"/>
      <c r="B502" s="325" t="s">
        <v>97</v>
      </c>
      <c r="C502" s="328"/>
      <c r="D502" s="328">
        <v>1</v>
      </c>
      <c r="E502" s="328"/>
      <c r="F502" s="328">
        <v>1</v>
      </c>
    </row>
    <row r="503" spans="1:6" ht="17.25" customHeight="1" thickBot="1" x14ac:dyDescent="0.3">
      <c r="A503" s="359"/>
      <c r="B503" s="325" t="s">
        <v>98</v>
      </c>
      <c r="C503" s="345">
        <f>C521</f>
        <v>0</v>
      </c>
      <c r="D503" s="328"/>
      <c r="E503" s="328"/>
      <c r="F503" s="500">
        <v>62000</v>
      </c>
    </row>
    <row r="504" spans="1:6" ht="17.25" customHeight="1" thickBot="1" x14ac:dyDescent="0.3">
      <c r="A504" s="359"/>
      <c r="B504" s="325" t="s">
        <v>99</v>
      </c>
      <c r="C504" s="328"/>
      <c r="D504" s="328"/>
      <c r="E504" s="328"/>
      <c r="F504" s="500"/>
    </row>
    <row r="505" spans="1:6" ht="17.25" customHeight="1" thickBot="1" x14ac:dyDescent="0.3">
      <c r="A505" s="359"/>
      <c r="B505" s="325" t="s">
        <v>100</v>
      </c>
      <c r="C505" s="531" t="s">
        <v>101</v>
      </c>
      <c r="D505" s="330"/>
      <c r="E505" s="330">
        <f>E502/D502-1</f>
        <v>-1</v>
      </c>
      <c r="F505" s="330"/>
    </row>
    <row r="506" spans="1:6" ht="17.25" customHeight="1" thickBot="1" x14ac:dyDescent="0.3">
      <c r="A506" s="359"/>
      <c r="B506" s="325" t="s">
        <v>102</v>
      </c>
      <c r="C506" s="531" t="s">
        <v>101</v>
      </c>
      <c r="D506" s="330"/>
      <c r="E506" s="330" t="e">
        <f>E503/D503-1</f>
        <v>#DIV/0!</v>
      </c>
      <c r="F506" s="330"/>
    </row>
    <row r="507" spans="1:6" ht="17.25" customHeight="1" thickBot="1" x14ac:dyDescent="0.3">
      <c r="A507" s="359"/>
      <c r="B507" s="325" t="s">
        <v>103</v>
      </c>
      <c r="C507" s="531" t="s">
        <v>101</v>
      </c>
      <c r="D507" s="330"/>
      <c r="E507" s="330"/>
      <c r="F507" s="330"/>
    </row>
    <row r="508" spans="1:6" ht="17.25" customHeight="1" thickBot="1" x14ac:dyDescent="0.3">
      <c r="A508" s="359"/>
      <c r="B508" s="712" t="s">
        <v>707</v>
      </c>
      <c r="C508" s="713"/>
      <c r="D508" s="713"/>
      <c r="E508" s="713"/>
      <c r="F508" s="714"/>
    </row>
    <row r="509" spans="1:6" ht="17.25" customHeight="1" x14ac:dyDescent="0.25">
      <c r="A509" s="359"/>
      <c r="B509" s="715"/>
      <c r="C509" s="326">
        <v>2019</v>
      </c>
      <c r="D509" s="326">
        <v>2020</v>
      </c>
      <c r="E509" s="326">
        <v>2021</v>
      </c>
      <c r="F509" s="326">
        <v>2022</v>
      </c>
    </row>
    <row r="510" spans="1:6" ht="17.25" customHeight="1" thickBot="1" x14ac:dyDescent="0.3">
      <c r="A510" s="359"/>
      <c r="B510" s="716"/>
      <c r="C510" s="327" t="s">
        <v>1</v>
      </c>
      <c r="D510" s="327" t="s">
        <v>71</v>
      </c>
      <c r="E510" s="327" t="s">
        <v>71</v>
      </c>
      <c r="F510" s="327" t="s">
        <v>71</v>
      </c>
    </row>
    <row r="511" spans="1:6" ht="17.25" customHeight="1" thickBot="1" x14ac:dyDescent="0.3">
      <c r="A511" s="359"/>
      <c r="B511" s="331" t="s">
        <v>159</v>
      </c>
      <c r="C511" s="332">
        <f>C512+C513+C514+C515</f>
        <v>0</v>
      </c>
      <c r="D511" s="332">
        <f>D512+D513+D514+D515</f>
        <v>0</v>
      </c>
      <c r="E511" s="332">
        <f>E512+E513+E514+E515</f>
        <v>0</v>
      </c>
      <c r="F511" s="332">
        <f>F512+F513+F514+F515</f>
        <v>0</v>
      </c>
    </row>
    <row r="512" spans="1:6" ht="17.25" customHeight="1" thickBot="1" x14ac:dyDescent="0.3">
      <c r="A512" s="359"/>
      <c r="B512" s="333" t="s">
        <v>106</v>
      </c>
      <c r="C512" s="332"/>
      <c r="D512" s="332">
        <v>0</v>
      </c>
      <c r="E512" s="332"/>
      <c r="F512" s="332"/>
    </row>
    <row r="513" spans="1:8" ht="17.25" customHeight="1" thickBot="1" x14ac:dyDescent="0.3">
      <c r="A513" s="359"/>
      <c r="B513" s="333" t="s">
        <v>160</v>
      </c>
      <c r="C513" s="332"/>
      <c r="D513" s="332"/>
      <c r="E513" s="332"/>
      <c r="F513" s="332"/>
    </row>
    <row r="514" spans="1:8" ht="17.25" customHeight="1" thickBot="1" x14ac:dyDescent="0.3">
      <c r="A514" s="359"/>
      <c r="B514" s="333" t="s">
        <v>161</v>
      </c>
      <c r="C514" s="332"/>
      <c r="D514" s="332"/>
      <c r="E514" s="332"/>
      <c r="F514" s="332"/>
    </row>
    <row r="515" spans="1:8" ht="17.25" customHeight="1" thickBot="1" x14ac:dyDescent="0.3">
      <c r="A515" s="359"/>
      <c r="B515" s="333" t="s">
        <v>162</v>
      </c>
      <c r="C515" s="332"/>
      <c r="D515" s="332"/>
      <c r="E515" s="332"/>
      <c r="F515" s="332"/>
    </row>
    <row r="516" spans="1:8" ht="17.25" customHeight="1" thickBot="1" x14ac:dyDescent="0.3">
      <c r="A516" s="359"/>
      <c r="B516" s="331" t="s">
        <v>163</v>
      </c>
      <c r="C516" s="317">
        <f>C517</f>
        <v>0</v>
      </c>
      <c r="D516" s="317">
        <f>D517</f>
        <v>0</v>
      </c>
      <c r="E516" s="317">
        <f>+E517+E518</f>
        <v>0</v>
      </c>
      <c r="F516" s="346">
        <f>+F517+F518</f>
        <v>62000</v>
      </c>
    </row>
    <row r="517" spans="1:8" ht="17.25" customHeight="1" thickBot="1" x14ac:dyDescent="0.3">
      <c r="A517" s="359"/>
      <c r="B517" s="333" t="s">
        <v>106</v>
      </c>
      <c r="C517" s="334"/>
      <c r="D517" s="332"/>
      <c r="E517" s="332"/>
      <c r="F517" s="332">
        <v>62000</v>
      </c>
    </row>
    <row r="518" spans="1:8" ht="17.25" customHeight="1" thickBot="1" x14ac:dyDescent="0.3">
      <c r="A518" s="359"/>
      <c r="B518" s="333" t="s">
        <v>160</v>
      </c>
      <c r="C518" s="334"/>
      <c r="D518" s="332"/>
      <c r="E518" s="332"/>
      <c r="F518" s="332"/>
      <c r="H518" s="102"/>
    </row>
    <row r="519" spans="1:8" ht="17.25" customHeight="1" thickBot="1" x14ac:dyDescent="0.3">
      <c r="A519" s="359"/>
      <c r="B519" s="333" t="s">
        <v>161</v>
      </c>
      <c r="C519" s="334"/>
      <c r="D519" s="332"/>
      <c r="E519" s="332"/>
      <c r="F519" s="332"/>
    </row>
    <row r="520" spans="1:8" ht="17.25" customHeight="1" thickBot="1" x14ac:dyDescent="0.3">
      <c r="A520" s="359"/>
      <c r="B520" s="333" t="s">
        <v>162</v>
      </c>
      <c r="C520" s="334"/>
      <c r="D520" s="332"/>
      <c r="E520" s="332"/>
      <c r="F520" s="332"/>
    </row>
    <row r="521" spans="1:8" ht="17.25" customHeight="1" thickBot="1" x14ac:dyDescent="0.3">
      <c r="A521" s="359"/>
      <c r="B521" s="357" t="s">
        <v>136</v>
      </c>
      <c r="C521" s="334">
        <f>SUM(C516+C511)</f>
        <v>0</v>
      </c>
      <c r="D521" s="334">
        <f>SUM(D516+D511)</f>
        <v>0</v>
      </c>
      <c r="E521" s="334">
        <f>+E518</f>
        <v>0</v>
      </c>
      <c r="F521" s="334">
        <f>SUM(F516+F511)</f>
        <v>62000</v>
      </c>
    </row>
    <row r="522" spans="1:8" ht="17.25" customHeight="1" thickBot="1" x14ac:dyDescent="0.3">
      <c r="A522" s="359"/>
      <c r="B522" s="358" t="s">
        <v>115</v>
      </c>
      <c r="C522" s="342">
        <v>0</v>
      </c>
      <c r="D522" s="342">
        <f>IF(D521-D503=0,0,"Error")</f>
        <v>0</v>
      </c>
      <c r="E522" s="342">
        <f>IF(E521-E503=0,0,"Error")</f>
        <v>0</v>
      </c>
      <c r="F522" s="342">
        <f>IF(F521-F503=0,0,"Error")</f>
        <v>0</v>
      </c>
    </row>
    <row r="523" spans="1:8" ht="15.75" thickBot="1" x14ac:dyDescent="0.3">
      <c r="B523" s="137"/>
      <c r="C523" s="501"/>
      <c r="D523" s="138"/>
      <c r="E523" s="138"/>
      <c r="F523" s="138"/>
    </row>
    <row r="524" spans="1:8" ht="36.75" thickBot="1" x14ac:dyDescent="0.3">
      <c r="B524" s="66" t="s">
        <v>172</v>
      </c>
      <c r="C524" s="139">
        <f>C370+C344+C303+C270+C218+C141+C104+C67+C30+C178</f>
        <v>342600</v>
      </c>
      <c r="D524" s="139">
        <f>D370+D344+D303+D270+D218+D141+D104+D67+D30+D178+D425+D396+D451+D244</f>
        <v>966635</v>
      </c>
      <c r="E524" s="139">
        <f>E370+E344+E303+E270+E218+E141+E104+E67+E30+E178+E425+E396+E451+E477+E503</f>
        <v>967747</v>
      </c>
      <c r="F524" s="139">
        <f>F370+F344+F303+F270+F218+F141+F104+F67+F30+F178+F425+F396+F451+F477+F503</f>
        <v>1197600</v>
      </c>
      <c r="G524" s="102"/>
      <c r="H524" s="102"/>
    </row>
    <row r="525" spans="1:8" ht="24" customHeight="1" thickBot="1" x14ac:dyDescent="0.3">
      <c r="B525" s="66" t="s">
        <v>173</v>
      </c>
      <c r="C525" s="139">
        <f>C526+C529+C532+C535+C538+C541+C544+C547+C552</f>
        <v>342600</v>
      </c>
      <c r="D525" s="139">
        <f>D526+D529+D532+D535+D538+D541+D544+D547+D552</f>
        <v>966635</v>
      </c>
      <c r="E525" s="139">
        <f>E526+E529+E532+E535+E538+E541+E544+E547+E552</f>
        <v>967747</v>
      </c>
      <c r="F525" s="139">
        <f>F526+F529+F532+F535+F538+F541+F544+F547+F552</f>
        <v>1197600</v>
      </c>
      <c r="H525" s="102"/>
    </row>
    <row r="526" spans="1:8" ht="15.75" thickBot="1" x14ac:dyDescent="0.3">
      <c r="B526" s="83" t="s">
        <v>105</v>
      </c>
      <c r="C526" s="140">
        <f>C527+C528</f>
        <v>29562</v>
      </c>
      <c r="D526" s="140">
        <f>D527+D528</f>
        <v>50800</v>
      </c>
      <c r="E526" s="140">
        <f>E527+E528</f>
        <v>50800</v>
      </c>
      <c r="F526" s="140">
        <f>F527+F528</f>
        <v>50800</v>
      </c>
      <c r="G526" s="367"/>
    </row>
    <row r="527" spans="1:8" ht="15.75" thickBot="1" x14ac:dyDescent="0.3">
      <c r="B527" s="84" t="s">
        <v>106</v>
      </c>
      <c r="C527" s="103">
        <f>C312+C187+C150+C113+C76+C39</f>
        <v>29562</v>
      </c>
      <c r="D527" s="103">
        <f>D312+D187+D150+D113+D76+D39</f>
        <v>50800</v>
      </c>
      <c r="E527" s="103">
        <f>E312+E187+E150+E113+E76+E39</f>
        <v>50800</v>
      </c>
      <c r="F527" s="103">
        <f>F312+F187+F150+F113+F76+F39</f>
        <v>50800</v>
      </c>
    </row>
    <row r="528" spans="1:8" ht="15.75" thickBot="1" x14ac:dyDescent="0.3">
      <c r="B528" s="84" t="s">
        <v>174</v>
      </c>
      <c r="C528" s="103">
        <f>C40+C77+C114</f>
        <v>0</v>
      </c>
      <c r="D528" s="103">
        <f>D40+D77+D114</f>
        <v>0</v>
      </c>
      <c r="E528" s="103">
        <f>E40+E77+E114</f>
        <v>0</v>
      </c>
      <c r="F528" s="103">
        <f>F40+F77+F114</f>
        <v>0</v>
      </c>
    </row>
    <row r="529" spans="2:7" ht="24.75" thickBot="1" x14ac:dyDescent="0.3">
      <c r="B529" s="83" t="s">
        <v>108</v>
      </c>
      <c r="C529" s="140">
        <f>C530+C531</f>
        <v>5938</v>
      </c>
      <c r="D529" s="140">
        <f>D530+D531</f>
        <v>8200</v>
      </c>
      <c r="E529" s="140">
        <f>E530+E531</f>
        <v>8200</v>
      </c>
      <c r="F529" s="140">
        <f>F530+F531</f>
        <v>8200</v>
      </c>
    </row>
    <row r="530" spans="2:7" ht="15.75" thickBot="1" x14ac:dyDescent="0.3">
      <c r="B530" s="84" t="s">
        <v>106</v>
      </c>
      <c r="C530" s="104">
        <f>C315+C190+C153+C116+C79+C42</f>
        <v>5938</v>
      </c>
      <c r="D530" s="104">
        <f>D315+D190+D153+D116+D79+D42</f>
        <v>8200</v>
      </c>
      <c r="E530" s="104">
        <f>E315+E190+E153+E116+E79+E42</f>
        <v>8200</v>
      </c>
      <c r="F530" s="104">
        <f>F315+F190+F153+F116+F79+F42</f>
        <v>8200</v>
      </c>
    </row>
    <row r="531" spans="2:7" ht="15.75" thickBot="1" x14ac:dyDescent="0.3">
      <c r="B531" s="84" t="s">
        <v>174</v>
      </c>
      <c r="C531" s="103">
        <f>C43+C80+C114</f>
        <v>0</v>
      </c>
      <c r="D531" s="103">
        <f>D43+D80+D114</f>
        <v>0</v>
      </c>
      <c r="E531" s="103">
        <f>E43+E80+E114</f>
        <v>0</v>
      </c>
      <c r="F531" s="103">
        <f>F43+F80+F114</f>
        <v>0</v>
      </c>
    </row>
    <row r="532" spans="2:7" ht="15.75" thickBot="1" x14ac:dyDescent="0.3">
      <c r="B532" s="83" t="s">
        <v>109</v>
      </c>
      <c r="C532" s="140">
        <f>C533+C534</f>
        <v>74500</v>
      </c>
      <c r="D532" s="140">
        <f>D533+D534</f>
        <v>54000</v>
      </c>
      <c r="E532" s="140">
        <f>E533+E534</f>
        <v>55000</v>
      </c>
      <c r="F532" s="140">
        <f>F533+F534</f>
        <v>56000</v>
      </c>
      <c r="G532" s="367"/>
    </row>
    <row r="533" spans="2:7" ht="15.75" thickBot="1" x14ac:dyDescent="0.3">
      <c r="B533" s="84" t="s">
        <v>106</v>
      </c>
      <c r="C533" s="103">
        <f>C318+C193+C156+C119+C82+C45</f>
        <v>74500</v>
      </c>
      <c r="D533" s="103">
        <f>D318+D193+D156+D119+D82+D45</f>
        <v>54000</v>
      </c>
      <c r="E533" s="103">
        <f>E318+E193+E156+E119+E82+E45</f>
        <v>55000</v>
      </c>
      <c r="F533" s="103">
        <f>F318+F193+F156+F119+F82+F45</f>
        <v>56000</v>
      </c>
    </row>
    <row r="534" spans="2:7" ht="15.75" thickBot="1" x14ac:dyDescent="0.3">
      <c r="B534" s="84" t="s">
        <v>174</v>
      </c>
      <c r="C534" s="103">
        <f>C46+C83+C120</f>
        <v>0</v>
      </c>
      <c r="D534" s="103">
        <f>D46+D83+D120</f>
        <v>0</v>
      </c>
      <c r="E534" s="103">
        <f>E46+E83+E120</f>
        <v>0</v>
      </c>
      <c r="F534" s="103">
        <f>F46+F83+F120</f>
        <v>0</v>
      </c>
    </row>
    <row r="535" spans="2:7" ht="15.75" thickBot="1" x14ac:dyDescent="0.3">
      <c r="B535" s="83" t="s">
        <v>110</v>
      </c>
      <c r="C535" s="140">
        <f>C536+C537</f>
        <v>0</v>
      </c>
      <c r="D535" s="140">
        <f>D536+D537</f>
        <v>0</v>
      </c>
      <c r="E535" s="140">
        <f>E536+E537</f>
        <v>0</v>
      </c>
      <c r="F535" s="140">
        <f>F536+F537</f>
        <v>0</v>
      </c>
    </row>
    <row r="536" spans="2:7" ht="15.75" thickBot="1" x14ac:dyDescent="0.3">
      <c r="B536" s="84" t="s">
        <v>106</v>
      </c>
      <c r="C536" s="104">
        <f t="shared" ref="C536:F537" si="9">C48+C85+C122</f>
        <v>0</v>
      </c>
      <c r="D536" s="104">
        <f t="shared" si="9"/>
        <v>0</v>
      </c>
      <c r="E536" s="104">
        <f t="shared" si="9"/>
        <v>0</v>
      </c>
      <c r="F536" s="104">
        <f t="shared" si="9"/>
        <v>0</v>
      </c>
    </row>
    <row r="537" spans="2:7" ht="15.75" thickBot="1" x14ac:dyDescent="0.3">
      <c r="B537" s="84" t="s">
        <v>174</v>
      </c>
      <c r="C537" s="103">
        <f t="shared" si="9"/>
        <v>0</v>
      </c>
      <c r="D537" s="103">
        <f t="shared" si="9"/>
        <v>0</v>
      </c>
      <c r="E537" s="103">
        <f t="shared" si="9"/>
        <v>0</v>
      </c>
      <c r="F537" s="103">
        <f t="shared" si="9"/>
        <v>0</v>
      </c>
    </row>
    <row r="538" spans="2:7" ht="15.75" thickBot="1" x14ac:dyDescent="0.3">
      <c r="B538" s="83" t="s">
        <v>111</v>
      </c>
      <c r="C538" s="140">
        <f>C539+C540</f>
        <v>0</v>
      </c>
      <c r="D538" s="140">
        <f>D539+D540</f>
        <v>0</v>
      </c>
      <c r="E538" s="140">
        <f>E539+E540</f>
        <v>0</v>
      </c>
      <c r="F538" s="140">
        <f>F539+F540</f>
        <v>0</v>
      </c>
    </row>
    <row r="539" spans="2:7" ht="15.75" thickBot="1" x14ac:dyDescent="0.3">
      <c r="B539" s="84" t="s">
        <v>106</v>
      </c>
      <c r="C539" s="104">
        <f t="shared" ref="C539:F540" si="10">C51+C88+C125</f>
        <v>0</v>
      </c>
      <c r="D539" s="104">
        <f t="shared" si="10"/>
        <v>0</v>
      </c>
      <c r="E539" s="104">
        <f t="shared" si="10"/>
        <v>0</v>
      </c>
      <c r="F539" s="104">
        <f t="shared" si="10"/>
        <v>0</v>
      </c>
    </row>
    <row r="540" spans="2:7" ht="15.75" thickBot="1" x14ac:dyDescent="0.3">
      <c r="B540" s="84" t="s">
        <v>174</v>
      </c>
      <c r="C540" s="103">
        <f t="shared" si="10"/>
        <v>0</v>
      </c>
      <c r="D540" s="103">
        <f t="shared" si="10"/>
        <v>0</v>
      </c>
      <c r="E540" s="103">
        <f t="shared" si="10"/>
        <v>0</v>
      </c>
      <c r="F540" s="103">
        <f t="shared" si="10"/>
        <v>0</v>
      </c>
    </row>
    <row r="541" spans="2:7" ht="15.75" thickBot="1" x14ac:dyDescent="0.3">
      <c r="B541" s="83" t="s">
        <v>112</v>
      </c>
      <c r="C541" s="140">
        <f>C542+C543</f>
        <v>0</v>
      </c>
      <c r="D541" s="140">
        <f>D542+D543</f>
        <v>0</v>
      </c>
      <c r="E541" s="140">
        <f>E542+E543</f>
        <v>0</v>
      </c>
      <c r="F541" s="140">
        <f>F542+F543</f>
        <v>0</v>
      </c>
    </row>
    <row r="542" spans="2:7" ht="15.75" thickBot="1" x14ac:dyDescent="0.3">
      <c r="B542" s="84" t="s">
        <v>106</v>
      </c>
      <c r="C542" s="104">
        <f>C165</f>
        <v>0</v>
      </c>
      <c r="D542" s="104">
        <f>D165</f>
        <v>0</v>
      </c>
      <c r="E542" s="104">
        <f>E165</f>
        <v>0</v>
      </c>
      <c r="F542" s="104">
        <f>F165</f>
        <v>0</v>
      </c>
    </row>
    <row r="543" spans="2:7" ht="15.75" thickBot="1" x14ac:dyDescent="0.3">
      <c r="B543" s="84" t="s">
        <v>174</v>
      </c>
      <c r="C543" s="103">
        <f>C55+C92+C129</f>
        <v>0</v>
      </c>
      <c r="D543" s="103">
        <f>D55+D92+D129</f>
        <v>0</v>
      </c>
      <c r="E543" s="103">
        <f>E55+E92+E129</f>
        <v>0</v>
      </c>
      <c r="F543" s="103">
        <f>F55+F92+F129</f>
        <v>0</v>
      </c>
    </row>
    <row r="544" spans="2:7" ht="24.75" thickBot="1" x14ac:dyDescent="0.3">
      <c r="B544" s="83" t="s">
        <v>113</v>
      </c>
      <c r="C544" s="140">
        <f>C93+C56</f>
        <v>0</v>
      </c>
      <c r="D544" s="140">
        <f>D93+D56</f>
        <v>0</v>
      </c>
      <c r="E544" s="140">
        <f>E93+E56</f>
        <v>0</v>
      </c>
      <c r="F544" s="140">
        <f>F93+F56</f>
        <v>0</v>
      </c>
    </row>
    <row r="545" spans="1:14" ht="15.75" thickBot="1" x14ac:dyDescent="0.3">
      <c r="B545" s="84" t="s">
        <v>106</v>
      </c>
      <c r="C545" s="104">
        <f t="shared" ref="C545:F546" si="11">C57+C94+C131</f>
        <v>0</v>
      </c>
      <c r="D545" s="104">
        <f t="shared" si="11"/>
        <v>0</v>
      </c>
      <c r="E545" s="104">
        <f t="shared" si="11"/>
        <v>0</v>
      </c>
      <c r="F545" s="104">
        <f t="shared" si="11"/>
        <v>0</v>
      </c>
    </row>
    <row r="546" spans="1:14" ht="15.75" thickBot="1" x14ac:dyDescent="0.3">
      <c r="B546" s="84" t="s">
        <v>174</v>
      </c>
      <c r="C546" s="103">
        <f t="shared" si="11"/>
        <v>0</v>
      </c>
      <c r="D546" s="103">
        <f t="shared" si="11"/>
        <v>0</v>
      </c>
      <c r="E546" s="103">
        <f t="shared" si="11"/>
        <v>0</v>
      </c>
      <c r="F546" s="103">
        <f t="shared" si="11"/>
        <v>0</v>
      </c>
      <c r="G546" s="102"/>
    </row>
    <row r="547" spans="1:14" ht="15.75" thickBot="1" x14ac:dyDescent="0.3">
      <c r="B547" s="83" t="s">
        <v>175</v>
      </c>
      <c r="C547" s="140">
        <f>C548+C549+C550+C551</f>
        <v>2530</v>
      </c>
      <c r="D547" s="140">
        <f>D548+D549+D550+D551</f>
        <v>0</v>
      </c>
      <c r="E547" s="140">
        <f>E548+E549+E550+E551</f>
        <v>0</v>
      </c>
      <c r="F547" s="140">
        <f>F548+F549+F550+F551</f>
        <v>0</v>
      </c>
      <c r="G547" s="102"/>
      <c r="K547" s="102"/>
    </row>
    <row r="548" spans="1:14" ht="15.75" thickBot="1" x14ac:dyDescent="0.3">
      <c r="B548" s="84" t="s">
        <v>106</v>
      </c>
      <c r="C548" s="104">
        <f>C460+C434+C405+C379+C353+C279+C227</f>
        <v>2530</v>
      </c>
      <c r="D548" s="104">
        <f>D460+D434+D405+D379+D353+D279+D227</f>
        <v>0</v>
      </c>
      <c r="E548" s="104">
        <f>E460+E434+E405+E379+E353+E279+E227</f>
        <v>0</v>
      </c>
      <c r="F548" s="104">
        <f>F460+F434+F405+F379+F353+F279+F227</f>
        <v>0</v>
      </c>
      <c r="H548" s="102"/>
      <c r="I548" s="102"/>
      <c r="J548" s="102"/>
    </row>
    <row r="549" spans="1:14" ht="15.75" thickBot="1" x14ac:dyDescent="0.3">
      <c r="B549" s="84" t="s">
        <v>176</v>
      </c>
      <c r="C549" s="104">
        <f t="shared" ref="C549:F551" si="12">C380+C354+C280+C228</f>
        <v>0</v>
      </c>
      <c r="D549" s="104">
        <f t="shared" si="12"/>
        <v>0</v>
      </c>
      <c r="E549" s="104">
        <f t="shared" si="12"/>
        <v>0</v>
      </c>
      <c r="F549" s="104">
        <f t="shared" si="12"/>
        <v>0</v>
      </c>
      <c r="G549" s="102"/>
    </row>
    <row r="550" spans="1:14" ht="15.75" thickBot="1" x14ac:dyDescent="0.3">
      <c r="B550" s="84" t="s">
        <v>161</v>
      </c>
      <c r="C550" s="104">
        <f t="shared" si="12"/>
        <v>0</v>
      </c>
      <c r="D550" s="104">
        <f t="shared" si="12"/>
        <v>0</v>
      </c>
      <c r="E550" s="104">
        <f t="shared" si="12"/>
        <v>0</v>
      </c>
      <c r="F550" s="104">
        <f t="shared" si="12"/>
        <v>0</v>
      </c>
      <c r="G550" s="102"/>
    </row>
    <row r="551" spans="1:14" ht="15.75" thickBot="1" x14ac:dyDescent="0.3">
      <c r="B551" s="84" t="s">
        <v>162</v>
      </c>
      <c r="C551" s="104">
        <f t="shared" si="12"/>
        <v>0</v>
      </c>
      <c r="D551" s="104">
        <f t="shared" si="12"/>
        <v>0</v>
      </c>
      <c r="E551" s="104">
        <f t="shared" si="12"/>
        <v>0</v>
      </c>
      <c r="F551" s="104">
        <f t="shared" si="12"/>
        <v>0</v>
      </c>
      <c r="G551" s="102"/>
      <c r="N551" s="102"/>
    </row>
    <row r="552" spans="1:14" ht="15.75" thickBot="1" x14ac:dyDescent="0.3">
      <c r="B552" s="83" t="s">
        <v>177</v>
      </c>
      <c r="C552" s="140">
        <f>C553+C554+C555+C556</f>
        <v>230070</v>
      </c>
      <c r="D552" s="140">
        <f>D553+D554+D555+D556</f>
        <v>853635</v>
      </c>
      <c r="E552" s="140">
        <f>E553+E554+E555+E556</f>
        <v>853747</v>
      </c>
      <c r="F552" s="140">
        <f>F553+F554+F555+F556</f>
        <v>1082600</v>
      </c>
      <c r="G552" s="102"/>
    </row>
    <row r="553" spans="1:14" ht="15.75" thickBot="1" x14ac:dyDescent="0.3">
      <c r="B553" s="84" t="s">
        <v>106</v>
      </c>
      <c r="C553" s="104">
        <f>C465+C439+C410+C384+C358+C284+C232</f>
        <v>47470</v>
      </c>
      <c r="D553" s="104">
        <f>D465+D439+D410+D384+D358+D284+D232+D258</f>
        <v>172145</v>
      </c>
      <c r="E553" s="104">
        <f>E465+E439+E410+E384+E358+E284+E232+E491</f>
        <v>52000</v>
      </c>
      <c r="F553" s="104">
        <f>+F517</f>
        <v>62000</v>
      </c>
      <c r="G553" s="102"/>
      <c r="H553" s="102"/>
      <c r="I553" s="380"/>
      <c r="J553" s="380"/>
      <c r="K553" s="49"/>
      <c r="L553" s="49"/>
    </row>
    <row r="554" spans="1:14" ht="15.75" thickBot="1" x14ac:dyDescent="0.3">
      <c r="B554" s="84" t="s">
        <v>176</v>
      </c>
      <c r="C554" s="104">
        <f>C466+C440+C411+C385+C359+C285+C233</f>
        <v>172600</v>
      </c>
      <c r="D554" s="104">
        <f>D466+D440+D411+D385+D359+D285+D233</f>
        <v>672600</v>
      </c>
      <c r="E554" s="104">
        <f>E466+E440+E411+E385+E359+E285+E233+E492+E518</f>
        <v>763747</v>
      </c>
      <c r="F554" s="104">
        <f>F466+F440+F411+F385+F359+F285+F233+F518+F492</f>
        <v>872600</v>
      </c>
      <c r="G554" s="102"/>
      <c r="I554" s="49"/>
      <c r="J554" s="49"/>
      <c r="K554" s="49"/>
      <c r="L554" s="380"/>
    </row>
    <row r="555" spans="1:14" ht="15.75" thickBot="1" x14ac:dyDescent="0.3">
      <c r="B555" s="84" t="s">
        <v>161</v>
      </c>
      <c r="C555" s="104">
        <f>C467+C441+C412+C386+C360+C286+C234</f>
        <v>10000</v>
      </c>
      <c r="D555" s="104">
        <f>D467+D441+D412+D386+D360+D286+D234</f>
        <v>8000</v>
      </c>
      <c r="E555" s="104">
        <f>E467+E441+E412+E386+E360+E286+E234</f>
        <v>8000</v>
      </c>
      <c r="F555" s="104">
        <f>F467+F441+F412+F386+F360+F286+F234</f>
        <v>8000</v>
      </c>
      <c r="G555" s="102"/>
      <c r="H555" s="102"/>
      <c r="I555" s="380"/>
      <c r="J555" s="380"/>
      <c r="K555" s="502"/>
      <c r="L555" s="380"/>
    </row>
    <row r="556" spans="1:14" ht="15.75" thickBot="1" x14ac:dyDescent="0.3">
      <c r="B556" s="84" t="s">
        <v>162</v>
      </c>
      <c r="C556" s="104">
        <f>C468+C442+C413+C387+C361+C287+C235</f>
        <v>0</v>
      </c>
      <c r="D556" s="104">
        <f>D468+D442+D413+D387+D361+D287+D235</f>
        <v>890</v>
      </c>
      <c r="E556" s="104">
        <f>E468+E442+E413+E387+E361+E287+E235</f>
        <v>30000</v>
      </c>
      <c r="F556" s="104">
        <f>F468+F442+F413+F387+F361+F287+F235</f>
        <v>140000</v>
      </c>
      <c r="G556" s="102"/>
      <c r="I556" s="49"/>
      <c r="J556" s="49"/>
      <c r="K556" s="49"/>
      <c r="L556" s="49"/>
    </row>
    <row r="557" spans="1:14" ht="15.75" thickBot="1" x14ac:dyDescent="0.3">
      <c r="B557" s="96" t="s">
        <v>115</v>
      </c>
      <c r="C557" s="98">
        <f>IF(C525-C524=0,0,"Error")</f>
        <v>0</v>
      </c>
      <c r="D557" s="98">
        <f>IF(D525-D524=0,0,"Error")</f>
        <v>0</v>
      </c>
      <c r="E557" s="98">
        <f>IF(E525-E524=0,0,"Error")</f>
        <v>0</v>
      </c>
      <c r="F557" s="98">
        <f>IF(F525-F524=0,0,"Error")</f>
        <v>0</v>
      </c>
      <c r="G557" s="496"/>
      <c r="H557" s="102"/>
      <c r="J557" s="102"/>
    </row>
    <row r="558" spans="1:14" ht="15.75" thickBot="1" x14ac:dyDescent="0.3">
      <c r="B558" s="503"/>
      <c r="C558" s="99"/>
      <c r="D558" s="99"/>
      <c r="E558" s="99"/>
      <c r="F558" s="99"/>
      <c r="G558" s="102"/>
      <c r="H558" s="102"/>
      <c r="I558" s="102"/>
    </row>
    <row r="559" spans="1:14" ht="48" x14ac:dyDescent="0.25">
      <c r="A559" s="632" t="s">
        <v>178</v>
      </c>
      <c r="B559" s="214" t="s">
        <v>4</v>
      </c>
      <c r="C559" s="215" t="s">
        <v>708</v>
      </c>
      <c r="D559" s="526" t="s">
        <v>7</v>
      </c>
      <c r="E559" s="214" t="s">
        <v>4</v>
      </c>
      <c r="F559" s="215" t="s">
        <v>180</v>
      </c>
      <c r="G559" s="526" t="s">
        <v>25</v>
      </c>
      <c r="H559" s="214" t="s">
        <v>4</v>
      </c>
      <c r="I559" s="215" t="s">
        <v>181</v>
      </c>
    </row>
    <row r="560" spans="1:14" x14ac:dyDescent="0.25">
      <c r="A560" s="633"/>
      <c r="B560" s="143" t="s">
        <v>5</v>
      </c>
      <c r="C560" s="216"/>
      <c r="D560" s="527"/>
      <c r="E560" s="143" t="s">
        <v>5</v>
      </c>
      <c r="F560" s="216"/>
      <c r="G560" s="527"/>
      <c r="H560" s="143" t="s">
        <v>5</v>
      </c>
      <c r="I560" s="216"/>
    </row>
    <row r="561" spans="1:9" ht="15.75" thickBot="1" x14ac:dyDescent="0.3">
      <c r="A561" s="634"/>
      <c r="B561" s="217" t="s">
        <v>6</v>
      </c>
      <c r="C561" s="218" t="s">
        <v>721</v>
      </c>
      <c r="D561" s="528"/>
      <c r="E561" s="217" t="s">
        <v>6</v>
      </c>
      <c r="F561" s="218" t="s">
        <v>721</v>
      </c>
      <c r="G561" s="528"/>
      <c r="H561" s="217" t="s">
        <v>6</v>
      </c>
      <c r="I561" s="218" t="s">
        <v>721</v>
      </c>
    </row>
    <row r="562" spans="1:9" x14ac:dyDescent="0.25">
      <c r="B562" s="503"/>
      <c r="C562" s="99"/>
      <c r="D562" s="99"/>
      <c r="E562" s="99"/>
      <c r="F562" s="99"/>
      <c r="G562" s="102"/>
      <c r="H562" s="102"/>
      <c r="I562" s="102"/>
    </row>
    <row r="563" spans="1:9" x14ac:dyDescent="0.25">
      <c r="B563" s="503"/>
      <c r="C563" s="99"/>
      <c r="D563" s="99"/>
      <c r="E563" s="99"/>
      <c r="F563" s="99"/>
      <c r="G563" s="102"/>
      <c r="H563" s="102"/>
      <c r="I563" s="102"/>
    </row>
  </sheetData>
  <mergeCells count="121">
    <mergeCell ref="B508:F508"/>
    <mergeCell ref="B509:B510"/>
    <mergeCell ref="C446:F446"/>
    <mergeCell ref="C447:F447"/>
    <mergeCell ref="B448:B449"/>
    <mergeCell ref="B456:F456"/>
    <mergeCell ref="B457:B458"/>
    <mergeCell ref="C497:D497"/>
    <mergeCell ref="C498:F498"/>
    <mergeCell ref="C499:F499"/>
    <mergeCell ref="B500:B501"/>
    <mergeCell ref="B309:B310"/>
    <mergeCell ref="B334:F334"/>
    <mergeCell ref="B335:F335"/>
    <mergeCell ref="B336:F336"/>
    <mergeCell ref="B367:B368"/>
    <mergeCell ref="B375:F375"/>
    <mergeCell ref="B376:B377"/>
    <mergeCell ref="C392:F392"/>
    <mergeCell ref="C340:F340"/>
    <mergeCell ref="B341:B342"/>
    <mergeCell ref="B349:F349"/>
    <mergeCell ref="B350:B351"/>
    <mergeCell ref="C364:F364"/>
    <mergeCell ref="C366:F366"/>
    <mergeCell ref="B241:B242"/>
    <mergeCell ref="B249:F249"/>
    <mergeCell ref="B250:B251"/>
    <mergeCell ref="C265:F265"/>
    <mergeCell ref="C266:F266"/>
    <mergeCell ref="B267:B268"/>
    <mergeCell ref="B275:F275"/>
    <mergeCell ref="B276:B277"/>
    <mergeCell ref="B308:F308"/>
    <mergeCell ref="C290:F290"/>
    <mergeCell ref="B291:F291"/>
    <mergeCell ref="B295:F295"/>
    <mergeCell ref="B296:F296"/>
    <mergeCell ref="C297:E297"/>
    <mergeCell ref="C298:F298"/>
    <mergeCell ref="C299:F299"/>
    <mergeCell ref="B300:B301"/>
    <mergeCell ref="C214:F214"/>
    <mergeCell ref="B215:B216"/>
    <mergeCell ref="B223:F223"/>
    <mergeCell ref="B224:B225"/>
    <mergeCell ref="C239:F239"/>
    <mergeCell ref="C240:F240"/>
    <mergeCell ref="B184:B185"/>
    <mergeCell ref="B209:F209"/>
    <mergeCell ref="B210:F210"/>
    <mergeCell ref="C211:F211"/>
    <mergeCell ref="E212:F212"/>
    <mergeCell ref="C213:F213"/>
    <mergeCell ref="E238:F238"/>
    <mergeCell ref="B147:B148"/>
    <mergeCell ref="C173:F173"/>
    <mergeCell ref="C174:F174"/>
    <mergeCell ref="B175:B176"/>
    <mergeCell ref="B183:F183"/>
    <mergeCell ref="B110:B111"/>
    <mergeCell ref="C136:F136"/>
    <mergeCell ref="C137:F137"/>
    <mergeCell ref="B138:B139"/>
    <mergeCell ref="B146:F146"/>
    <mergeCell ref="C135:E135"/>
    <mergeCell ref="C172:E172"/>
    <mergeCell ref="B73:B74"/>
    <mergeCell ref="C99:F99"/>
    <mergeCell ref="C100:F100"/>
    <mergeCell ref="B101:B102"/>
    <mergeCell ref="B109:F109"/>
    <mergeCell ref="B36:B37"/>
    <mergeCell ref="C62:F62"/>
    <mergeCell ref="C63:F63"/>
    <mergeCell ref="B64:B65"/>
    <mergeCell ref="B72:F72"/>
    <mergeCell ref="C61:E61"/>
    <mergeCell ref="C98:E98"/>
    <mergeCell ref="C26:F26"/>
    <mergeCell ref="B27:B28"/>
    <mergeCell ref="B35:F35"/>
    <mergeCell ref="B8:F10"/>
    <mergeCell ref="C11:F11"/>
    <mergeCell ref="B12:B13"/>
    <mergeCell ref="C19:F19"/>
    <mergeCell ref="B20:F20"/>
    <mergeCell ref="B22:F22"/>
    <mergeCell ref="A1:F1"/>
    <mergeCell ref="B2:F2"/>
    <mergeCell ref="C4:F4"/>
    <mergeCell ref="C5:F5"/>
    <mergeCell ref="C6:F6"/>
    <mergeCell ref="B7:F7"/>
    <mergeCell ref="B23:F23"/>
    <mergeCell ref="C25:F25"/>
    <mergeCell ref="C24:E24"/>
    <mergeCell ref="A559:A561"/>
    <mergeCell ref="C337:F337"/>
    <mergeCell ref="E338:F338"/>
    <mergeCell ref="C339:F339"/>
    <mergeCell ref="C390:F390"/>
    <mergeCell ref="B393:B394"/>
    <mergeCell ref="B401:F401"/>
    <mergeCell ref="B402:B403"/>
    <mergeCell ref="B416:F416"/>
    <mergeCell ref="B417:F417"/>
    <mergeCell ref="C419:D419"/>
    <mergeCell ref="C420:F420"/>
    <mergeCell ref="C421:F421"/>
    <mergeCell ref="B422:B423"/>
    <mergeCell ref="B430:F430"/>
    <mergeCell ref="B431:B432"/>
    <mergeCell ref="C418:F418"/>
    <mergeCell ref="C471:D471"/>
    <mergeCell ref="C472:F472"/>
    <mergeCell ref="C473:F473"/>
    <mergeCell ref="B474:B475"/>
    <mergeCell ref="B482:F482"/>
    <mergeCell ref="B483:B484"/>
    <mergeCell ref="C445:D4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N1571"/>
  <sheetViews>
    <sheetView workbookViewId="0">
      <selection activeCell="F100" sqref="F100"/>
    </sheetView>
  </sheetViews>
  <sheetFormatPr defaultRowHeight="15" x14ac:dyDescent="0.25"/>
  <cols>
    <col min="1" max="1" width="10.42578125" customWidth="1"/>
    <col min="2" max="2" width="10.28515625" customWidth="1"/>
    <col min="3" max="3" width="31.42578125" customWidth="1"/>
    <col min="4" max="4" width="18.28515625" customWidth="1"/>
    <col min="5" max="5" width="16.28515625" customWidth="1"/>
    <col min="6" max="6" width="15.7109375" customWidth="1"/>
    <col min="7" max="7" width="18" customWidth="1"/>
    <col min="8" max="8" width="9.7109375" customWidth="1"/>
    <col min="9" max="9" width="17.140625" customWidth="1"/>
    <col min="10" max="10" width="11" customWidth="1"/>
    <col min="11" max="11" width="11" bestFit="1" customWidth="1"/>
    <col min="257" max="257" width="10.42578125" customWidth="1"/>
    <col min="258" max="258" width="10.28515625" customWidth="1"/>
    <col min="259" max="259" width="31.42578125" customWidth="1"/>
    <col min="260" max="260" width="18.28515625" customWidth="1"/>
    <col min="261" max="261" width="16.28515625" customWidth="1"/>
    <col min="262" max="262" width="15.7109375" customWidth="1"/>
    <col min="263" max="263" width="18" customWidth="1"/>
    <col min="264" max="264" width="9.7109375" customWidth="1"/>
    <col min="265" max="265" width="17.140625" customWidth="1"/>
    <col min="266" max="266" width="11" customWidth="1"/>
    <col min="267" max="267" width="11" bestFit="1" customWidth="1"/>
    <col min="513" max="513" width="10.42578125" customWidth="1"/>
    <col min="514" max="514" width="10.28515625" customWidth="1"/>
    <col min="515" max="515" width="31.42578125" customWidth="1"/>
    <col min="516" max="516" width="18.28515625" customWidth="1"/>
    <col min="517" max="517" width="16.28515625" customWidth="1"/>
    <col min="518" max="518" width="15.7109375" customWidth="1"/>
    <col min="519" max="519" width="18" customWidth="1"/>
    <col min="520" max="520" width="9.7109375" customWidth="1"/>
    <col min="521" max="521" width="17.140625" customWidth="1"/>
    <col min="522" max="522" width="11" customWidth="1"/>
    <col min="523" max="523" width="11" bestFit="1" customWidth="1"/>
    <col min="769" max="769" width="10.42578125" customWidth="1"/>
    <col min="770" max="770" width="10.28515625" customWidth="1"/>
    <col min="771" max="771" width="31.42578125" customWidth="1"/>
    <col min="772" max="772" width="18.28515625" customWidth="1"/>
    <col min="773" max="773" width="16.28515625" customWidth="1"/>
    <col min="774" max="774" width="15.7109375" customWidth="1"/>
    <col min="775" max="775" width="18" customWidth="1"/>
    <col min="776" max="776" width="9.7109375" customWidth="1"/>
    <col min="777" max="777" width="17.140625" customWidth="1"/>
    <col min="778" max="778" width="11" customWidth="1"/>
    <col min="779" max="779" width="11" bestFit="1" customWidth="1"/>
    <col min="1025" max="1025" width="10.42578125" customWidth="1"/>
    <col min="1026" max="1026" width="10.28515625" customWidth="1"/>
    <col min="1027" max="1027" width="31.42578125" customWidth="1"/>
    <col min="1028" max="1028" width="18.28515625" customWidth="1"/>
    <col min="1029" max="1029" width="16.28515625" customWidth="1"/>
    <col min="1030" max="1030" width="15.7109375" customWidth="1"/>
    <col min="1031" max="1031" width="18" customWidth="1"/>
    <col min="1032" max="1032" width="9.7109375" customWidth="1"/>
    <col min="1033" max="1033" width="17.140625" customWidth="1"/>
    <col min="1034" max="1034" width="11" customWidth="1"/>
    <col min="1035" max="1035" width="11" bestFit="1" customWidth="1"/>
    <col min="1281" max="1281" width="10.42578125" customWidth="1"/>
    <col min="1282" max="1282" width="10.28515625" customWidth="1"/>
    <col min="1283" max="1283" width="31.42578125" customWidth="1"/>
    <col min="1284" max="1284" width="18.28515625" customWidth="1"/>
    <col min="1285" max="1285" width="16.28515625" customWidth="1"/>
    <col min="1286" max="1286" width="15.7109375" customWidth="1"/>
    <col min="1287" max="1287" width="18" customWidth="1"/>
    <col min="1288" max="1288" width="9.7109375" customWidth="1"/>
    <col min="1289" max="1289" width="17.140625" customWidth="1"/>
    <col min="1290" max="1290" width="11" customWidth="1"/>
    <col min="1291" max="1291" width="11" bestFit="1" customWidth="1"/>
    <col min="1537" max="1537" width="10.42578125" customWidth="1"/>
    <col min="1538" max="1538" width="10.28515625" customWidth="1"/>
    <col min="1539" max="1539" width="31.42578125" customWidth="1"/>
    <col min="1540" max="1540" width="18.28515625" customWidth="1"/>
    <col min="1541" max="1541" width="16.28515625" customWidth="1"/>
    <col min="1542" max="1542" width="15.7109375" customWidth="1"/>
    <col min="1543" max="1543" width="18" customWidth="1"/>
    <col min="1544" max="1544" width="9.7109375" customWidth="1"/>
    <col min="1545" max="1545" width="17.140625" customWidth="1"/>
    <col min="1546" max="1546" width="11" customWidth="1"/>
    <col min="1547" max="1547" width="11" bestFit="1" customWidth="1"/>
    <col min="1793" max="1793" width="10.42578125" customWidth="1"/>
    <col min="1794" max="1794" width="10.28515625" customWidth="1"/>
    <col min="1795" max="1795" width="31.42578125" customWidth="1"/>
    <col min="1796" max="1796" width="18.28515625" customWidth="1"/>
    <col min="1797" max="1797" width="16.28515625" customWidth="1"/>
    <col min="1798" max="1798" width="15.7109375" customWidth="1"/>
    <col min="1799" max="1799" width="18" customWidth="1"/>
    <col min="1800" max="1800" width="9.7109375" customWidth="1"/>
    <col min="1801" max="1801" width="17.140625" customWidth="1"/>
    <col min="1802" max="1802" width="11" customWidth="1"/>
    <col min="1803" max="1803" width="11" bestFit="1" customWidth="1"/>
    <col min="2049" max="2049" width="10.42578125" customWidth="1"/>
    <col min="2050" max="2050" width="10.28515625" customWidth="1"/>
    <col min="2051" max="2051" width="31.42578125" customWidth="1"/>
    <col min="2052" max="2052" width="18.28515625" customWidth="1"/>
    <col min="2053" max="2053" width="16.28515625" customWidth="1"/>
    <col min="2054" max="2054" width="15.7109375" customWidth="1"/>
    <col min="2055" max="2055" width="18" customWidth="1"/>
    <col min="2056" max="2056" width="9.7109375" customWidth="1"/>
    <col min="2057" max="2057" width="17.140625" customWidth="1"/>
    <col min="2058" max="2058" width="11" customWidth="1"/>
    <col min="2059" max="2059" width="11" bestFit="1" customWidth="1"/>
    <col min="2305" max="2305" width="10.42578125" customWidth="1"/>
    <col min="2306" max="2306" width="10.28515625" customWidth="1"/>
    <col min="2307" max="2307" width="31.42578125" customWidth="1"/>
    <col min="2308" max="2308" width="18.28515625" customWidth="1"/>
    <col min="2309" max="2309" width="16.28515625" customWidth="1"/>
    <col min="2310" max="2310" width="15.7109375" customWidth="1"/>
    <col min="2311" max="2311" width="18" customWidth="1"/>
    <col min="2312" max="2312" width="9.7109375" customWidth="1"/>
    <col min="2313" max="2313" width="17.140625" customWidth="1"/>
    <col min="2314" max="2314" width="11" customWidth="1"/>
    <col min="2315" max="2315" width="11" bestFit="1" customWidth="1"/>
    <col min="2561" max="2561" width="10.42578125" customWidth="1"/>
    <col min="2562" max="2562" width="10.28515625" customWidth="1"/>
    <col min="2563" max="2563" width="31.42578125" customWidth="1"/>
    <col min="2564" max="2564" width="18.28515625" customWidth="1"/>
    <col min="2565" max="2565" width="16.28515625" customWidth="1"/>
    <col min="2566" max="2566" width="15.7109375" customWidth="1"/>
    <col min="2567" max="2567" width="18" customWidth="1"/>
    <col min="2568" max="2568" width="9.7109375" customWidth="1"/>
    <col min="2569" max="2569" width="17.140625" customWidth="1"/>
    <col min="2570" max="2570" width="11" customWidth="1"/>
    <col min="2571" max="2571" width="11" bestFit="1" customWidth="1"/>
    <col min="2817" max="2817" width="10.42578125" customWidth="1"/>
    <col min="2818" max="2818" width="10.28515625" customWidth="1"/>
    <col min="2819" max="2819" width="31.42578125" customWidth="1"/>
    <col min="2820" max="2820" width="18.28515625" customWidth="1"/>
    <col min="2821" max="2821" width="16.28515625" customWidth="1"/>
    <col min="2822" max="2822" width="15.7109375" customWidth="1"/>
    <col min="2823" max="2823" width="18" customWidth="1"/>
    <col min="2824" max="2824" width="9.7109375" customWidth="1"/>
    <col min="2825" max="2825" width="17.140625" customWidth="1"/>
    <col min="2826" max="2826" width="11" customWidth="1"/>
    <col min="2827" max="2827" width="11" bestFit="1" customWidth="1"/>
    <col min="3073" max="3073" width="10.42578125" customWidth="1"/>
    <col min="3074" max="3074" width="10.28515625" customWidth="1"/>
    <col min="3075" max="3075" width="31.42578125" customWidth="1"/>
    <col min="3076" max="3076" width="18.28515625" customWidth="1"/>
    <col min="3077" max="3077" width="16.28515625" customWidth="1"/>
    <col min="3078" max="3078" width="15.7109375" customWidth="1"/>
    <col min="3079" max="3079" width="18" customWidth="1"/>
    <col min="3080" max="3080" width="9.7109375" customWidth="1"/>
    <col min="3081" max="3081" width="17.140625" customWidth="1"/>
    <col min="3082" max="3082" width="11" customWidth="1"/>
    <col min="3083" max="3083" width="11" bestFit="1" customWidth="1"/>
    <col min="3329" max="3329" width="10.42578125" customWidth="1"/>
    <col min="3330" max="3330" width="10.28515625" customWidth="1"/>
    <col min="3331" max="3331" width="31.42578125" customWidth="1"/>
    <col min="3332" max="3332" width="18.28515625" customWidth="1"/>
    <col min="3333" max="3333" width="16.28515625" customWidth="1"/>
    <col min="3334" max="3334" width="15.7109375" customWidth="1"/>
    <col min="3335" max="3335" width="18" customWidth="1"/>
    <col min="3336" max="3336" width="9.7109375" customWidth="1"/>
    <col min="3337" max="3337" width="17.140625" customWidth="1"/>
    <col min="3338" max="3338" width="11" customWidth="1"/>
    <col min="3339" max="3339" width="11" bestFit="1" customWidth="1"/>
    <col min="3585" max="3585" width="10.42578125" customWidth="1"/>
    <col min="3586" max="3586" width="10.28515625" customWidth="1"/>
    <col min="3587" max="3587" width="31.42578125" customWidth="1"/>
    <col min="3588" max="3588" width="18.28515625" customWidth="1"/>
    <col min="3589" max="3589" width="16.28515625" customWidth="1"/>
    <col min="3590" max="3590" width="15.7109375" customWidth="1"/>
    <col min="3591" max="3591" width="18" customWidth="1"/>
    <col min="3592" max="3592" width="9.7109375" customWidth="1"/>
    <col min="3593" max="3593" width="17.140625" customWidth="1"/>
    <col min="3594" max="3594" width="11" customWidth="1"/>
    <col min="3595" max="3595" width="11" bestFit="1" customWidth="1"/>
    <col min="3841" max="3841" width="10.42578125" customWidth="1"/>
    <col min="3842" max="3842" width="10.28515625" customWidth="1"/>
    <col min="3843" max="3843" width="31.42578125" customWidth="1"/>
    <col min="3844" max="3844" width="18.28515625" customWidth="1"/>
    <col min="3845" max="3845" width="16.28515625" customWidth="1"/>
    <col min="3846" max="3846" width="15.7109375" customWidth="1"/>
    <col min="3847" max="3847" width="18" customWidth="1"/>
    <col min="3848" max="3848" width="9.7109375" customWidth="1"/>
    <col min="3849" max="3849" width="17.140625" customWidth="1"/>
    <col min="3850" max="3850" width="11" customWidth="1"/>
    <col min="3851" max="3851" width="11" bestFit="1" customWidth="1"/>
    <col min="4097" max="4097" width="10.42578125" customWidth="1"/>
    <col min="4098" max="4098" width="10.28515625" customWidth="1"/>
    <col min="4099" max="4099" width="31.42578125" customWidth="1"/>
    <col min="4100" max="4100" width="18.28515625" customWidth="1"/>
    <col min="4101" max="4101" width="16.28515625" customWidth="1"/>
    <col min="4102" max="4102" width="15.7109375" customWidth="1"/>
    <col min="4103" max="4103" width="18" customWidth="1"/>
    <col min="4104" max="4104" width="9.7109375" customWidth="1"/>
    <col min="4105" max="4105" width="17.140625" customWidth="1"/>
    <col min="4106" max="4106" width="11" customWidth="1"/>
    <col min="4107" max="4107" width="11" bestFit="1" customWidth="1"/>
    <col min="4353" max="4353" width="10.42578125" customWidth="1"/>
    <col min="4354" max="4354" width="10.28515625" customWidth="1"/>
    <col min="4355" max="4355" width="31.42578125" customWidth="1"/>
    <col min="4356" max="4356" width="18.28515625" customWidth="1"/>
    <col min="4357" max="4357" width="16.28515625" customWidth="1"/>
    <col min="4358" max="4358" width="15.7109375" customWidth="1"/>
    <col min="4359" max="4359" width="18" customWidth="1"/>
    <col min="4360" max="4360" width="9.7109375" customWidth="1"/>
    <col min="4361" max="4361" width="17.140625" customWidth="1"/>
    <col min="4362" max="4362" width="11" customWidth="1"/>
    <col min="4363" max="4363" width="11" bestFit="1" customWidth="1"/>
    <col min="4609" max="4609" width="10.42578125" customWidth="1"/>
    <col min="4610" max="4610" width="10.28515625" customWidth="1"/>
    <col min="4611" max="4611" width="31.42578125" customWidth="1"/>
    <col min="4612" max="4612" width="18.28515625" customWidth="1"/>
    <col min="4613" max="4613" width="16.28515625" customWidth="1"/>
    <col min="4614" max="4614" width="15.7109375" customWidth="1"/>
    <col min="4615" max="4615" width="18" customWidth="1"/>
    <col min="4616" max="4616" width="9.7109375" customWidth="1"/>
    <col min="4617" max="4617" width="17.140625" customWidth="1"/>
    <col min="4618" max="4618" width="11" customWidth="1"/>
    <col min="4619" max="4619" width="11" bestFit="1" customWidth="1"/>
    <col min="4865" max="4865" width="10.42578125" customWidth="1"/>
    <col min="4866" max="4866" width="10.28515625" customWidth="1"/>
    <col min="4867" max="4867" width="31.42578125" customWidth="1"/>
    <col min="4868" max="4868" width="18.28515625" customWidth="1"/>
    <col min="4869" max="4869" width="16.28515625" customWidth="1"/>
    <col min="4870" max="4870" width="15.7109375" customWidth="1"/>
    <col min="4871" max="4871" width="18" customWidth="1"/>
    <col min="4872" max="4872" width="9.7109375" customWidth="1"/>
    <col min="4873" max="4873" width="17.140625" customWidth="1"/>
    <col min="4874" max="4874" width="11" customWidth="1"/>
    <col min="4875" max="4875" width="11" bestFit="1" customWidth="1"/>
    <col min="5121" max="5121" width="10.42578125" customWidth="1"/>
    <col min="5122" max="5122" width="10.28515625" customWidth="1"/>
    <col min="5123" max="5123" width="31.42578125" customWidth="1"/>
    <col min="5124" max="5124" width="18.28515625" customWidth="1"/>
    <col min="5125" max="5125" width="16.28515625" customWidth="1"/>
    <col min="5126" max="5126" width="15.7109375" customWidth="1"/>
    <col min="5127" max="5127" width="18" customWidth="1"/>
    <col min="5128" max="5128" width="9.7109375" customWidth="1"/>
    <col min="5129" max="5129" width="17.140625" customWidth="1"/>
    <col min="5130" max="5130" width="11" customWidth="1"/>
    <col min="5131" max="5131" width="11" bestFit="1" customWidth="1"/>
    <col min="5377" max="5377" width="10.42578125" customWidth="1"/>
    <col min="5378" max="5378" width="10.28515625" customWidth="1"/>
    <col min="5379" max="5379" width="31.42578125" customWidth="1"/>
    <col min="5380" max="5380" width="18.28515625" customWidth="1"/>
    <col min="5381" max="5381" width="16.28515625" customWidth="1"/>
    <col min="5382" max="5382" width="15.7109375" customWidth="1"/>
    <col min="5383" max="5383" width="18" customWidth="1"/>
    <col min="5384" max="5384" width="9.7109375" customWidth="1"/>
    <col min="5385" max="5385" width="17.140625" customWidth="1"/>
    <col min="5386" max="5386" width="11" customWidth="1"/>
    <col min="5387" max="5387" width="11" bestFit="1" customWidth="1"/>
    <col min="5633" max="5633" width="10.42578125" customWidth="1"/>
    <col min="5634" max="5634" width="10.28515625" customWidth="1"/>
    <col min="5635" max="5635" width="31.42578125" customWidth="1"/>
    <col min="5636" max="5636" width="18.28515625" customWidth="1"/>
    <col min="5637" max="5637" width="16.28515625" customWidth="1"/>
    <col min="5638" max="5638" width="15.7109375" customWidth="1"/>
    <col min="5639" max="5639" width="18" customWidth="1"/>
    <col min="5640" max="5640" width="9.7109375" customWidth="1"/>
    <col min="5641" max="5641" width="17.140625" customWidth="1"/>
    <col min="5642" max="5642" width="11" customWidth="1"/>
    <col min="5643" max="5643" width="11" bestFit="1" customWidth="1"/>
    <col min="5889" max="5889" width="10.42578125" customWidth="1"/>
    <col min="5890" max="5890" width="10.28515625" customWidth="1"/>
    <col min="5891" max="5891" width="31.42578125" customWidth="1"/>
    <col min="5892" max="5892" width="18.28515625" customWidth="1"/>
    <col min="5893" max="5893" width="16.28515625" customWidth="1"/>
    <col min="5894" max="5894" width="15.7109375" customWidth="1"/>
    <col min="5895" max="5895" width="18" customWidth="1"/>
    <col min="5896" max="5896" width="9.7109375" customWidth="1"/>
    <col min="5897" max="5897" width="17.140625" customWidth="1"/>
    <col min="5898" max="5898" width="11" customWidth="1"/>
    <col min="5899" max="5899" width="11" bestFit="1" customWidth="1"/>
    <col min="6145" max="6145" width="10.42578125" customWidth="1"/>
    <col min="6146" max="6146" width="10.28515625" customWidth="1"/>
    <col min="6147" max="6147" width="31.42578125" customWidth="1"/>
    <col min="6148" max="6148" width="18.28515625" customWidth="1"/>
    <col min="6149" max="6149" width="16.28515625" customWidth="1"/>
    <col min="6150" max="6150" width="15.7109375" customWidth="1"/>
    <col min="6151" max="6151" width="18" customWidth="1"/>
    <col min="6152" max="6152" width="9.7109375" customWidth="1"/>
    <col min="6153" max="6153" width="17.140625" customWidth="1"/>
    <col min="6154" max="6154" width="11" customWidth="1"/>
    <col min="6155" max="6155" width="11" bestFit="1" customWidth="1"/>
    <col min="6401" max="6401" width="10.42578125" customWidth="1"/>
    <col min="6402" max="6402" width="10.28515625" customWidth="1"/>
    <col min="6403" max="6403" width="31.42578125" customWidth="1"/>
    <col min="6404" max="6404" width="18.28515625" customWidth="1"/>
    <col min="6405" max="6405" width="16.28515625" customWidth="1"/>
    <col min="6406" max="6406" width="15.7109375" customWidth="1"/>
    <col min="6407" max="6407" width="18" customWidth="1"/>
    <col min="6408" max="6408" width="9.7109375" customWidth="1"/>
    <col min="6409" max="6409" width="17.140625" customWidth="1"/>
    <col min="6410" max="6410" width="11" customWidth="1"/>
    <col min="6411" max="6411" width="11" bestFit="1" customWidth="1"/>
    <col min="6657" max="6657" width="10.42578125" customWidth="1"/>
    <col min="6658" max="6658" width="10.28515625" customWidth="1"/>
    <col min="6659" max="6659" width="31.42578125" customWidth="1"/>
    <col min="6660" max="6660" width="18.28515625" customWidth="1"/>
    <col min="6661" max="6661" width="16.28515625" customWidth="1"/>
    <col min="6662" max="6662" width="15.7109375" customWidth="1"/>
    <col min="6663" max="6663" width="18" customWidth="1"/>
    <col min="6664" max="6664" width="9.7109375" customWidth="1"/>
    <col min="6665" max="6665" width="17.140625" customWidth="1"/>
    <col min="6666" max="6666" width="11" customWidth="1"/>
    <col min="6667" max="6667" width="11" bestFit="1" customWidth="1"/>
    <col min="6913" max="6913" width="10.42578125" customWidth="1"/>
    <col min="6914" max="6914" width="10.28515625" customWidth="1"/>
    <col min="6915" max="6915" width="31.42578125" customWidth="1"/>
    <col min="6916" max="6916" width="18.28515625" customWidth="1"/>
    <col min="6917" max="6917" width="16.28515625" customWidth="1"/>
    <col min="6918" max="6918" width="15.7109375" customWidth="1"/>
    <col min="6919" max="6919" width="18" customWidth="1"/>
    <col min="6920" max="6920" width="9.7109375" customWidth="1"/>
    <col min="6921" max="6921" width="17.140625" customWidth="1"/>
    <col min="6922" max="6922" width="11" customWidth="1"/>
    <col min="6923" max="6923" width="11" bestFit="1" customWidth="1"/>
    <col min="7169" max="7169" width="10.42578125" customWidth="1"/>
    <col min="7170" max="7170" width="10.28515625" customWidth="1"/>
    <col min="7171" max="7171" width="31.42578125" customWidth="1"/>
    <col min="7172" max="7172" width="18.28515625" customWidth="1"/>
    <col min="7173" max="7173" width="16.28515625" customWidth="1"/>
    <col min="7174" max="7174" width="15.7109375" customWidth="1"/>
    <col min="7175" max="7175" width="18" customWidth="1"/>
    <col min="7176" max="7176" width="9.7109375" customWidth="1"/>
    <col min="7177" max="7177" width="17.140625" customWidth="1"/>
    <col min="7178" max="7178" width="11" customWidth="1"/>
    <col min="7179" max="7179" width="11" bestFit="1" customWidth="1"/>
    <col min="7425" max="7425" width="10.42578125" customWidth="1"/>
    <col min="7426" max="7426" width="10.28515625" customWidth="1"/>
    <col min="7427" max="7427" width="31.42578125" customWidth="1"/>
    <col min="7428" max="7428" width="18.28515625" customWidth="1"/>
    <col min="7429" max="7429" width="16.28515625" customWidth="1"/>
    <col min="7430" max="7430" width="15.7109375" customWidth="1"/>
    <col min="7431" max="7431" width="18" customWidth="1"/>
    <col min="7432" max="7432" width="9.7109375" customWidth="1"/>
    <col min="7433" max="7433" width="17.140625" customWidth="1"/>
    <col min="7434" max="7434" width="11" customWidth="1"/>
    <col min="7435" max="7435" width="11" bestFit="1" customWidth="1"/>
    <col min="7681" max="7681" width="10.42578125" customWidth="1"/>
    <col min="7682" max="7682" width="10.28515625" customWidth="1"/>
    <col min="7683" max="7683" width="31.42578125" customWidth="1"/>
    <col min="7684" max="7684" width="18.28515625" customWidth="1"/>
    <col min="7685" max="7685" width="16.28515625" customWidth="1"/>
    <col min="7686" max="7686" width="15.7109375" customWidth="1"/>
    <col min="7687" max="7687" width="18" customWidth="1"/>
    <col min="7688" max="7688" width="9.7109375" customWidth="1"/>
    <col min="7689" max="7689" width="17.140625" customWidth="1"/>
    <col min="7690" max="7690" width="11" customWidth="1"/>
    <col min="7691" max="7691" width="11" bestFit="1" customWidth="1"/>
    <col min="7937" max="7937" width="10.42578125" customWidth="1"/>
    <col min="7938" max="7938" width="10.28515625" customWidth="1"/>
    <col min="7939" max="7939" width="31.42578125" customWidth="1"/>
    <col min="7940" max="7940" width="18.28515625" customWidth="1"/>
    <col min="7941" max="7941" width="16.28515625" customWidth="1"/>
    <col min="7942" max="7942" width="15.7109375" customWidth="1"/>
    <col min="7943" max="7943" width="18" customWidth="1"/>
    <col min="7944" max="7944" width="9.7109375" customWidth="1"/>
    <col min="7945" max="7945" width="17.140625" customWidth="1"/>
    <col min="7946" max="7946" width="11" customWidth="1"/>
    <col min="7947" max="7947" width="11" bestFit="1" customWidth="1"/>
    <col min="8193" max="8193" width="10.42578125" customWidth="1"/>
    <col min="8194" max="8194" width="10.28515625" customWidth="1"/>
    <col min="8195" max="8195" width="31.42578125" customWidth="1"/>
    <col min="8196" max="8196" width="18.28515625" customWidth="1"/>
    <col min="8197" max="8197" width="16.28515625" customWidth="1"/>
    <col min="8198" max="8198" width="15.7109375" customWidth="1"/>
    <col min="8199" max="8199" width="18" customWidth="1"/>
    <col min="8200" max="8200" width="9.7109375" customWidth="1"/>
    <col min="8201" max="8201" width="17.140625" customWidth="1"/>
    <col min="8202" max="8202" width="11" customWidth="1"/>
    <col min="8203" max="8203" width="11" bestFit="1" customWidth="1"/>
    <col min="8449" max="8449" width="10.42578125" customWidth="1"/>
    <col min="8450" max="8450" width="10.28515625" customWidth="1"/>
    <col min="8451" max="8451" width="31.42578125" customWidth="1"/>
    <col min="8452" max="8452" width="18.28515625" customWidth="1"/>
    <col min="8453" max="8453" width="16.28515625" customWidth="1"/>
    <col min="8454" max="8454" width="15.7109375" customWidth="1"/>
    <col min="8455" max="8455" width="18" customWidth="1"/>
    <col min="8456" max="8456" width="9.7109375" customWidth="1"/>
    <col min="8457" max="8457" width="17.140625" customWidth="1"/>
    <col min="8458" max="8458" width="11" customWidth="1"/>
    <col min="8459" max="8459" width="11" bestFit="1" customWidth="1"/>
    <col min="8705" max="8705" width="10.42578125" customWidth="1"/>
    <col min="8706" max="8706" width="10.28515625" customWidth="1"/>
    <col min="8707" max="8707" width="31.42578125" customWidth="1"/>
    <col min="8708" max="8708" width="18.28515625" customWidth="1"/>
    <col min="8709" max="8709" width="16.28515625" customWidth="1"/>
    <col min="8710" max="8710" width="15.7109375" customWidth="1"/>
    <col min="8711" max="8711" width="18" customWidth="1"/>
    <col min="8712" max="8712" width="9.7109375" customWidth="1"/>
    <col min="8713" max="8713" width="17.140625" customWidth="1"/>
    <col min="8714" max="8714" width="11" customWidth="1"/>
    <col min="8715" max="8715" width="11" bestFit="1" customWidth="1"/>
    <col min="8961" max="8961" width="10.42578125" customWidth="1"/>
    <col min="8962" max="8962" width="10.28515625" customWidth="1"/>
    <col min="8963" max="8963" width="31.42578125" customWidth="1"/>
    <col min="8964" max="8964" width="18.28515625" customWidth="1"/>
    <col min="8965" max="8965" width="16.28515625" customWidth="1"/>
    <col min="8966" max="8966" width="15.7109375" customWidth="1"/>
    <col min="8967" max="8967" width="18" customWidth="1"/>
    <col min="8968" max="8968" width="9.7109375" customWidth="1"/>
    <col min="8969" max="8969" width="17.140625" customWidth="1"/>
    <col min="8970" max="8970" width="11" customWidth="1"/>
    <col min="8971" max="8971" width="11" bestFit="1" customWidth="1"/>
    <col min="9217" max="9217" width="10.42578125" customWidth="1"/>
    <col min="9218" max="9218" width="10.28515625" customWidth="1"/>
    <col min="9219" max="9219" width="31.42578125" customWidth="1"/>
    <col min="9220" max="9220" width="18.28515625" customWidth="1"/>
    <col min="9221" max="9221" width="16.28515625" customWidth="1"/>
    <col min="9222" max="9222" width="15.7109375" customWidth="1"/>
    <col min="9223" max="9223" width="18" customWidth="1"/>
    <col min="9224" max="9224" width="9.7109375" customWidth="1"/>
    <col min="9225" max="9225" width="17.140625" customWidth="1"/>
    <col min="9226" max="9226" width="11" customWidth="1"/>
    <col min="9227" max="9227" width="11" bestFit="1" customWidth="1"/>
    <col min="9473" max="9473" width="10.42578125" customWidth="1"/>
    <col min="9474" max="9474" width="10.28515625" customWidth="1"/>
    <col min="9475" max="9475" width="31.42578125" customWidth="1"/>
    <col min="9476" max="9476" width="18.28515625" customWidth="1"/>
    <col min="9477" max="9477" width="16.28515625" customWidth="1"/>
    <col min="9478" max="9478" width="15.7109375" customWidth="1"/>
    <col min="9479" max="9479" width="18" customWidth="1"/>
    <col min="9480" max="9480" width="9.7109375" customWidth="1"/>
    <col min="9481" max="9481" width="17.140625" customWidth="1"/>
    <col min="9482" max="9482" width="11" customWidth="1"/>
    <col min="9483" max="9483" width="11" bestFit="1" customWidth="1"/>
    <col min="9729" max="9729" width="10.42578125" customWidth="1"/>
    <col min="9730" max="9730" width="10.28515625" customWidth="1"/>
    <col min="9731" max="9731" width="31.42578125" customWidth="1"/>
    <col min="9732" max="9732" width="18.28515625" customWidth="1"/>
    <col min="9733" max="9733" width="16.28515625" customWidth="1"/>
    <col min="9734" max="9734" width="15.7109375" customWidth="1"/>
    <col min="9735" max="9735" width="18" customWidth="1"/>
    <col min="9736" max="9736" width="9.7109375" customWidth="1"/>
    <col min="9737" max="9737" width="17.140625" customWidth="1"/>
    <col min="9738" max="9738" width="11" customWidth="1"/>
    <col min="9739" max="9739" width="11" bestFit="1" customWidth="1"/>
    <col min="9985" max="9985" width="10.42578125" customWidth="1"/>
    <col min="9986" max="9986" width="10.28515625" customWidth="1"/>
    <col min="9987" max="9987" width="31.42578125" customWidth="1"/>
    <col min="9988" max="9988" width="18.28515625" customWidth="1"/>
    <col min="9989" max="9989" width="16.28515625" customWidth="1"/>
    <col min="9990" max="9990" width="15.7109375" customWidth="1"/>
    <col min="9991" max="9991" width="18" customWidth="1"/>
    <col min="9992" max="9992" width="9.7109375" customWidth="1"/>
    <col min="9993" max="9993" width="17.140625" customWidth="1"/>
    <col min="9994" max="9994" width="11" customWidth="1"/>
    <col min="9995" max="9995" width="11" bestFit="1" customWidth="1"/>
    <col min="10241" max="10241" width="10.42578125" customWidth="1"/>
    <col min="10242" max="10242" width="10.28515625" customWidth="1"/>
    <col min="10243" max="10243" width="31.42578125" customWidth="1"/>
    <col min="10244" max="10244" width="18.28515625" customWidth="1"/>
    <col min="10245" max="10245" width="16.28515625" customWidth="1"/>
    <col min="10246" max="10246" width="15.7109375" customWidth="1"/>
    <col min="10247" max="10247" width="18" customWidth="1"/>
    <col min="10248" max="10248" width="9.7109375" customWidth="1"/>
    <col min="10249" max="10249" width="17.140625" customWidth="1"/>
    <col min="10250" max="10250" width="11" customWidth="1"/>
    <col min="10251" max="10251" width="11" bestFit="1" customWidth="1"/>
    <col min="10497" max="10497" width="10.42578125" customWidth="1"/>
    <col min="10498" max="10498" width="10.28515625" customWidth="1"/>
    <col min="10499" max="10499" width="31.42578125" customWidth="1"/>
    <col min="10500" max="10500" width="18.28515625" customWidth="1"/>
    <col min="10501" max="10501" width="16.28515625" customWidth="1"/>
    <col min="10502" max="10502" width="15.7109375" customWidth="1"/>
    <col min="10503" max="10503" width="18" customWidth="1"/>
    <col min="10504" max="10504" width="9.7109375" customWidth="1"/>
    <col min="10505" max="10505" width="17.140625" customWidth="1"/>
    <col min="10506" max="10506" width="11" customWidth="1"/>
    <col min="10507" max="10507" width="11" bestFit="1" customWidth="1"/>
    <col min="10753" max="10753" width="10.42578125" customWidth="1"/>
    <col min="10754" max="10754" width="10.28515625" customWidth="1"/>
    <col min="10755" max="10755" width="31.42578125" customWidth="1"/>
    <col min="10756" max="10756" width="18.28515625" customWidth="1"/>
    <col min="10757" max="10757" width="16.28515625" customWidth="1"/>
    <col min="10758" max="10758" width="15.7109375" customWidth="1"/>
    <col min="10759" max="10759" width="18" customWidth="1"/>
    <col min="10760" max="10760" width="9.7109375" customWidth="1"/>
    <col min="10761" max="10761" width="17.140625" customWidth="1"/>
    <col min="10762" max="10762" width="11" customWidth="1"/>
    <col min="10763" max="10763" width="11" bestFit="1" customWidth="1"/>
    <col min="11009" max="11009" width="10.42578125" customWidth="1"/>
    <col min="11010" max="11010" width="10.28515625" customWidth="1"/>
    <col min="11011" max="11011" width="31.42578125" customWidth="1"/>
    <col min="11012" max="11012" width="18.28515625" customWidth="1"/>
    <col min="11013" max="11013" width="16.28515625" customWidth="1"/>
    <col min="11014" max="11014" width="15.7109375" customWidth="1"/>
    <col min="11015" max="11015" width="18" customWidth="1"/>
    <col min="11016" max="11016" width="9.7109375" customWidth="1"/>
    <col min="11017" max="11017" width="17.140625" customWidth="1"/>
    <col min="11018" max="11018" width="11" customWidth="1"/>
    <col min="11019" max="11019" width="11" bestFit="1" customWidth="1"/>
    <col min="11265" max="11265" width="10.42578125" customWidth="1"/>
    <col min="11266" max="11266" width="10.28515625" customWidth="1"/>
    <col min="11267" max="11267" width="31.42578125" customWidth="1"/>
    <col min="11268" max="11268" width="18.28515625" customWidth="1"/>
    <col min="11269" max="11269" width="16.28515625" customWidth="1"/>
    <col min="11270" max="11270" width="15.7109375" customWidth="1"/>
    <col min="11271" max="11271" width="18" customWidth="1"/>
    <col min="11272" max="11272" width="9.7109375" customWidth="1"/>
    <col min="11273" max="11273" width="17.140625" customWidth="1"/>
    <col min="11274" max="11274" width="11" customWidth="1"/>
    <col min="11275" max="11275" width="11" bestFit="1" customWidth="1"/>
    <col min="11521" max="11521" width="10.42578125" customWidth="1"/>
    <col min="11522" max="11522" width="10.28515625" customWidth="1"/>
    <col min="11523" max="11523" width="31.42578125" customWidth="1"/>
    <col min="11524" max="11524" width="18.28515625" customWidth="1"/>
    <col min="11525" max="11525" width="16.28515625" customWidth="1"/>
    <col min="11526" max="11526" width="15.7109375" customWidth="1"/>
    <col min="11527" max="11527" width="18" customWidth="1"/>
    <col min="11528" max="11528" width="9.7109375" customWidth="1"/>
    <col min="11529" max="11529" width="17.140625" customWidth="1"/>
    <col min="11530" max="11530" width="11" customWidth="1"/>
    <col min="11531" max="11531" width="11" bestFit="1" customWidth="1"/>
    <col min="11777" max="11777" width="10.42578125" customWidth="1"/>
    <col min="11778" max="11778" width="10.28515625" customWidth="1"/>
    <col min="11779" max="11779" width="31.42578125" customWidth="1"/>
    <col min="11780" max="11780" width="18.28515625" customWidth="1"/>
    <col min="11781" max="11781" width="16.28515625" customWidth="1"/>
    <col min="11782" max="11782" width="15.7109375" customWidth="1"/>
    <col min="11783" max="11783" width="18" customWidth="1"/>
    <col min="11784" max="11784" width="9.7109375" customWidth="1"/>
    <col min="11785" max="11785" width="17.140625" customWidth="1"/>
    <col min="11786" max="11786" width="11" customWidth="1"/>
    <col min="11787" max="11787" width="11" bestFit="1" customWidth="1"/>
    <col min="12033" max="12033" width="10.42578125" customWidth="1"/>
    <col min="12034" max="12034" width="10.28515625" customWidth="1"/>
    <col min="12035" max="12035" width="31.42578125" customWidth="1"/>
    <col min="12036" max="12036" width="18.28515625" customWidth="1"/>
    <col min="12037" max="12037" width="16.28515625" customWidth="1"/>
    <col min="12038" max="12038" width="15.7109375" customWidth="1"/>
    <col min="12039" max="12039" width="18" customWidth="1"/>
    <col min="12040" max="12040" width="9.7109375" customWidth="1"/>
    <col min="12041" max="12041" width="17.140625" customWidth="1"/>
    <col min="12042" max="12042" width="11" customWidth="1"/>
    <col min="12043" max="12043" width="11" bestFit="1" customWidth="1"/>
    <col min="12289" max="12289" width="10.42578125" customWidth="1"/>
    <col min="12290" max="12290" width="10.28515625" customWidth="1"/>
    <col min="12291" max="12291" width="31.42578125" customWidth="1"/>
    <col min="12292" max="12292" width="18.28515625" customWidth="1"/>
    <col min="12293" max="12293" width="16.28515625" customWidth="1"/>
    <col min="12294" max="12294" width="15.7109375" customWidth="1"/>
    <col min="12295" max="12295" width="18" customWidth="1"/>
    <col min="12296" max="12296" width="9.7109375" customWidth="1"/>
    <col min="12297" max="12297" width="17.140625" customWidth="1"/>
    <col min="12298" max="12298" width="11" customWidth="1"/>
    <col min="12299" max="12299" width="11" bestFit="1" customWidth="1"/>
    <col min="12545" max="12545" width="10.42578125" customWidth="1"/>
    <col min="12546" max="12546" width="10.28515625" customWidth="1"/>
    <col min="12547" max="12547" width="31.42578125" customWidth="1"/>
    <col min="12548" max="12548" width="18.28515625" customWidth="1"/>
    <col min="12549" max="12549" width="16.28515625" customWidth="1"/>
    <col min="12550" max="12550" width="15.7109375" customWidth="1"/>
    <col min="12551" max="12551" width="18" customWidth="1"/>
    <col min="12552" max="12552" width="9.7109375" customWidth="1"/>
    <col min="12553" max="12553" width="17.140625" customWidth="1"/>
    <col min="12554" max="12554" width="11" customWidth="1"/>
    <col min="12555" max="12555" width="11" bestFit="1" customWidth="1"/>
    <col min="12801" max="12801" width="10.42578125" customWidth="1"/>
    <col min="12802" max="12802" width="10.28515625" customWidth="1"/>
    <col min="12803" max="12803" width="31.42578125" customWidth="1"/>
    <col min="12804" max="12804" width="18.28515625" customWidth="1"/>
    <col min="12805" max="12805" width="16.28515625" customWidth="1"/>
    <col min="12806" max="12806" width="15.7109375" customWidth="1"/>
    <col min="12807" max="12807" width="18" customWidth="1"/>
    <col min="12808" max="12808" width="9.7109375" customWidth="1"/>
    <col min="12809" max="12809" width="17.140625" customWidth="1"/>
    <col min="12810" max="12810" width="11" customWidth="1"/>
    <col min="12811" max="12811" width="11" bestFit="1" customWidth="1"/>
    <col min="13057" max="13057" width="10.42578125" customWidth="1"/>
    <col min="13058" max="13058" width="10.28515625" customWidth="1"/>
    <col min="13059" max="13059" width="31.42578125" customWidth="1"/>
    <col min="13060" max="13060" width="18.28515625" customWidth="1"/>
    <col min="13061" max="13061" width="16.28515625" customWidth="1"/>
    <col min="13062" max="13062" width="15.7109375" customWidth="1"/>
    <col min="13063" max="13063" width="18" customWidth="1"/>
    <col min="13064" max="13064" width="9.7109375" customWidth="1"/>
    <col min="13065" max="13065" width="17.140625" customWidth="1"/>
    <col min="13066" max="13066" width="11" customWidth="1"/>
    <col min="13067" max="13067" width="11" bestFit="1" customWidth="1"/>
    <col min="13313" max="13313" width="10.42578125" customWidth="1"/>
    <col min="13314" max="13314" width="10.28515625" customWidth="1"/>
    <col min="13315" max="13315" width="31.42578125" customWidth="1"/>
    <col min="13316" max="13316" width="18.28515625" customWidth="1"/>
    <col min="13317" max="13317" width="16.28515625" customWidth="1"/>
    <col min="13318" max="13318" width="15.7109375" customWidth="1"/>
    <col min="13319" max="13319" width="18" customWidth="1"/>
    <col min="13320" max="13320" width="9.7109375" customWidth="1"/>
    <col min="13321" max="13321" width="17.140625" customWidth="1"/>
    <col min="13322" max="13322" width="11" customWidth="1"/>
    <col min="13323" max="13323" width="11" bestFit="1" customWidth="1"/>
    <col min="13569" max="13569" width="10.42578125" customWidth="1"/>
    <col min="13570" max="13570" width="10.28515625" customWidth="1"/>
    <col min="13571" max="13571" width="31.42578125" customWidth="1"/>
    <col min="13572" max="13572" width="18.28515625" customWidth="1"/>
    <col min="13573" max="13573" width="16.28515625" customWidth="1"/>
    <col min="13574" max="13574" width="15.7109375" customWidth="1"/>
    <col min="13575" max="13575" width="18" customWidth="1"/>
    <col min="13576" max="13576" width="9.7109375" customWidth="1"/>
    <col min="13577" max="13577" width="17.140625" customWidth="1"/>
    <col min="13578" max="13578" width="11" customWidth="1"/>
    <col min="13579" max="13579" width="11" bestFit="1" customWidth="1"/>
    <col min="13825" max="13825" width="10.42578125" customWidth="1"/>
    <col min="13826" max="13826" width="10.28515625" customWidth="1"/>
    <col min="13827" max="13827" width="31.42578125" customWidth="1"/>
    <col min="13828" max="13828" width="18.28515625" customWidth="1"/>
    <col min="13829" max="13829" width="16.28515625" customWidth="1"/>
    <col min="13830" max="13830" width="15.7109375" customWidth="1"/>
    <col min="13831" max="13831" width="18" customWidth="1"/>
    <col min="13832" max="13832" width="9.7109375" customWidth="1"/>
    <col min="13833" max="13833" width="17.140625" customWidth="1"/>
    <col min="13834" max="13834" width="11" customWidth="1"/>
    <col min="13835" max="13835" width="11" bestFit="1" customWidth="1"/>
    <col min="14081" max="14081" width="10.42578125" customWidth="1"/>
    <col min="14082" max="14082" width="10.28515625" customWidth="1"/>
    <col min="14083" max="14083" width="31.42578125" customWidth="1"/>
    <col min="14084" max="14084" width="18.28515625" customWidth="1"/>
    <col min="14085" max="14085" width="16.28515625" customWidth="1"/>
    <col min="14086" max="14086" width="15.7109375" customWidth="1"/>
    <col min="14087" max="14087" width="18" customWidth="1"/>
    <col min="14088" max="14088" width="9.7109375" customWidth="1"/>
    <col min="14089" max="14089" width="17.140625" customWidth="1"/>
    <col min="14090" max="14090" width="11" customWidth="1"/>
    <col min="14091" max="14091" width="11" bestFit="1" customWidth="1"/>
    <col min="14337" max="14337" width="10.42578125" customWidth="1"/>
    <col min="14338" max="14338" width="10.28515625" customWidth="1"/>
    <col min="14339" max="14339" width="31.42578125" customWidth="1"/>
    <col min="14340" max="14340" width="18.28515625" customWidth="1"/>
    <col min="14341" max="14341" width="16.28515625" customWidth="1"/>
    <col min="14342" max="14342" width="15.7109375" customWidth="1"/>
    <col min="14343" max="14343" width="18" customWidth="1"/>
    <col min="14344" max="14344" width="9.7109375" customWidth="1"/>
    <col min="14345" max="14345" width="17.140625" customWidth="1"/>
    <col min="14346" max="14346" width="11" customWidth="1"/>
    <col min="14347" max="14347" width="11" bestFit="1" customWidth="1"/>
    <col min="14593" max="14593" width="10.42578125" customWidth="1"/>
    <col min="14594" max="14594" width="10.28515625" customWidth="1"/>
    <col min="14595" max="14595" width="31.42578125" customWidth="1"/>
    <col min="14596" max="14596" width="18.28515625" customWidth="1"/>
    <col min="14597" max="14597" width="16.28515625" customWidth="1"/>
    <col min="14598" max="14598" width="15.7109375" customWidth="1"/>
    <col min="14599" max="14599" width="18" customWidth="1"/>
    <col min="14600" max="14600" width="9.7109375" customWidth="1"/>
    <col min="14601" max="14601" width="17.140625" customWidth="1"/>
    <col min="14602" max="14602" width="11" customWidth="1"/>
    <col min="14603" max="14603" width="11" bestFit="1" customWidth="1"/>
    <col min="14849" max="14849" width="10.42578125" customWidth="1"/>
    <col min="14850" max="14850" width="10.28515625" customWidth="1"/>
    <col min="14851" max="14851" width="31.42578125" customWidth="1"/>
    <col min="14852" max="14852" width="18.28515625" customWidth="1"/>
    <col min="14853" max="14853" width="16.28515625" customWidth="1"/>
    <col min="14854" max="14854" width="15.7109375" customWidth="1"/>
    <col min="14855" max="14855" width="18" customWidth="1"/>
    <col min="14856" max="14856" width="9.7109375" customWidth="1"/>
    <col min="14857" max="14857" width="17.140625" customWidth="1"/>
    <col min="14858" max="14858" width="11" customWidth="1"/>
    <col min="14859" max="14859" width="11" bestFit="1" customWidth="1"/>
    <col min="15105" max="15105" width="10.42578125" customWidth="1"/>
    <col min="15106" max="15106" width="10.28515625" customWidth="1"/>
    <col min="15107" max="15107" width="31.42578125" customWidth="1"/>
    <col min="15108" max="15108" width="18.28515625" customWidth="1"/>
    <col min="15109" max="15109" width="16.28515625" customWidth="1"/>
    <col min="15110" max="15110" width="15.7109375" customWidth="1"/>
    <col min="15111" max="15111" width="18" customWidth="1"/>
    <col min="15112" max="15112" width="9.7109375" customWidth="1"/>
    <col min="15113" max="15113" width="17.140625" customWidth="1"/>
    <col min="15114" max="15114" width="11" customWidth="1"/>
    <col min="15115" max="15115" width="11" bestFit="1" customWidth="1"/>
    <col min="15361" max="15361" width="10.42578125" customWidth="1"/>
    <col min="15362" max="15362" width="10.28515625" customWidth="1"/>
    <col min="15363" max="15363" width="31.42578125" customWidth="1"/>
    <col min="15364" max="15364" width="18.28515625" customWidth="1"/>
    <col min="15365" max="15365" width="16.28515625" customWidth="1"/>
    <col min="15366" max="15366" width="15.7109375" customWidth="1"/>
    <col min="15367" max="15367" width="18" customWidth="1"/>
    <col min="15368" max="15368" width="9.7109375" customWidth="1"/>
    <col min="15369" max="15369" width="17.140625" customWidth="1"/>
    <col min="15370" max="15370" width="11" customWidth="1"/>
    <col min="15371" max="15371" width="11" bestFit="1" customWidth="1"/>
    <col min="15617" max="15617" width="10.42578125" customWidth="1"/>
    <col min="15618" max="15618" width="10.28515625" customWidth="1"/>
    <col min="15619" max="15619" width="31.42578125" customWidth="1"/>
    <col min="15620" max="15620" width="18.28515625" customWidth="1"/>
    <col min="15621" max="15621" width="16.28515625" customWidth="1"/>
    <col min="15622" max="15622" width="15.7109375" customWidth="1"/>
    <col min="15623" max="15623" width="18" customWidth="1"/>
    <col min="15624" max="15624" width="9.7109375" customWidth="1"/>
    <col min="15625" max="15625" width="17.140625" customWidth="1"/>
    <col min="15626" max="15626" width="11" customWidth="1"/>
    <col min="15627" max="15627" width="11" bestFit="1" customWidth="1"/>
    <col min="15873" max="15873" width="10.42578125" customWidth="1"/>
    <col min="15874" max="15874" width="10.28515625" customWidth="1"/>
    <col min="15875" max="15875" width="31.42578125" customWidth="1"/>
    <col min="15876" max="15876" width="18.28515625" customWidth="1"/>
    <col min="15877" max="15877" width="16.28515625" customWidth="1"/>
    <col min="15878" max="15878" width="15.7109375" customWidth="1"/>
    <col min="15879" max="15879" width="18" customWidth="1"/>
    <col min="15880" max="15880" width="9.7109375" customWidth="1"/>
    <col min="15881" max="15881" width="17.140625" customWidth="1"/>
    <col min="15882" max="15882" width="11" customWidth="1"/>
    <col min="15883" max="15883" width="11" bestFit="1" customWidth="1"/>
    <col min="16129" max="16129" width="10.42578125" customWidth="1"/>
    <col min="16130" max="16130" width="10.28515625" customWidth="1"/>
    <col min="16131" max="16131" width="31.42578125" customWidth="1"/>
    <col min="16132" max="16132" width="18.28515625" customWidth="1"/>
    <col min="16133" max="16133" width="16.28515625" customWidth="1"/>
    <col min="16134" max="16134" width="15.7109375" customWidth="1"/>
    <col min="16135" max="16135" width="18" customWidth="1"/>
    <col min="16136" max="16136" width="9.7109375" customWidth="1"/>
    <col min="16137" max="16137" width="17.140625" customWidth="1"/>
    <col min="16138" max="16138" width="11" customWidth="1"/>
    <col min="16139" max="16139" width="11" bestFit="1" customWidth="1"/>
  </cols>
  <sheetData>
    <row r="3" spans="2:8" x14ac:dyDescent="0.25">
      <c r="B3" s="650" t="s">
        <v>184</v>
      </c>
      <c r="C3" s="650"/>
      <c r="D3" s="650"/>
      <c r="E3" s="650"/>
      <c r="F3" s="650"/>
      <c r="G3" s="650"/>
      <c r="H3" s="650"/>
    </row>
    <row r="4" spans="2:8" x14ac:dyDescent="0.25">
      <c r="B4" s="551"/>
      <c r="C4" s="654" t="s">
        <v>756</v>
      </c>
      <c r="D4" s="654"/>
      <c r="E4" s="654"/>
      <c r="F4" s="654"/>
      <c r="G4" s="654"/>
      <c r="H4" s="551"/>
    </row>
    <row r="5" spans="2:8" x14ac:dyDescent="0.25">
      <c r="B5" s="551"/>
      <c r="C5" s="148"/>
      <c r="D5" s="148"/>
      <c r="E5" s="148"/>
      <c r="F5" s="148"/>
      <c r="G5" s="148"/>
      <c r="H5" s="551"/>
    </row>
    <row r="6" spans="2:8" ht="15.75" thickBot="1" x14ac:dyDescent="0.3"/>
    <row r="7" spans="2:8" ht="15.75" thickBot="1" x14ac:dyDescent="0.3">
      <c r="C7" s="50" t="s">
        <v>64</v>
      </c>
      <c r="D7" s="655" t="s">
        <v>185</v>
      </c>
      <c r="E7" s="655"/>
      <c r="F7" s="655"/>
      <c r="G7" s="655"/>
    </row>
    <row r="8" spans="2:8" ht="15.75" thickBot="1" x14ac:dyDescent="0.3">
      <c r="C8" s="50" t="s">
        <v>0</v>
      </c>
      <c r="D8" s="656" t="s">
        <v>29</v>
      </c>
      <c r="E8" s="657"/>
      <c r="F8" s="657"/>
      <c r="G8" s="658"/>
    </row>
    <row r="9" spans="2:8" ht="15.75" thickBot="1" x14ac:dyDescent="0.3">
      <c r="C9" s="50" t="s">
        <v>65</v>
      </c>
      <c r="D9" s="617" t="s">
        <v>66</v>
      </c>
      <c r="E9" s="618"/>
      <c r="F9" s="618"/>
      <c r="G9" s="619"/>
    </row>
    <row r="10" spans="2:8" ht="15.75" thickBot="1" x14ac:dyDescent="0.3">
      <c r="C10" s="651" t="s">
        <v>2</v>
      </c>
      <c r="D10" s="652"/>
      <c r="E10" s="652"/>
      <c r="F10" s="652"/>
      <c r="G10" s="653"/>
    </row>
    <row r="11" spans="2:8" ht="15" customHeight="1" x14ac:dyDescent="0.25">
      <c r="C11" s="851" t="s">
        <v>45</v>
      </c>
      <c r="D11" s="852"/>
      <c r="E11" s="852"/>
      <c r="F11" s="852"/>
      <c r="G11" s="853"/>
    </row>
    <row r="12" spans="2:8" x14ac:dyDescent="0.25">
      <c r="C12" s="854"/>
      <c r="D12" s="855"/>
      <c r="E12" s="855"/>
      <c r="F12" s="855"/>
      <c r="G12" s="856"/>
    </row>
    <row r="13" spans="2:8" ht="48" customHeight="1" thickBot="1" x14ac:dyDescent="0.3">
      <c r="C13" s="857"/>
      <c r="D13" s="858"/>
      <c r="E13" s="858"/>
      <c r="F13" s="858"/>
      <c r="G13" s="859"/>
    </row>
    <row r="14" spans="2:8" ht="54" customHeight="1" thickBot="1" x14ac:dyDescent="0.3">
      <c r="C14" s="56" t="s">
        <v>68</v>
      </c>
      <c r="D14" s="860" t="s">
        <v>186</v>
      </c>
      <c r="E14" s="861"/>
      <c r="F14" s="861"/>
      <c r="G14" s="862"/>
    </row>
    <row r="15" spans="2:8" x14ac:dyDescent="0.25">
      <c r="C15" s="668" t="s">
        <v>70</v>
      </c>
      <c r="D15" s="57">
        <v>2019</v>
      </c>
      <c r="E15" s="57">
        <v>2020</v>
      </c>
      <c r="F15" s="57">
        <v>2021</v>
      </c>
      <c r="G15" s="57">
        <v>2022</v>
      </c>
    </row>
    <row r="16" spans="2:8" ht="15.75" thickBot="1" x14ac:dyDescent="0.3">
      <c r="C16" s="669"/>
      <c r="D16" s="558" t="s">
        <v>1</v>
      </c>
      <c r="E16" s="558" t="s">
        <v>71</v>
      </c>
      <c r="F16" s="558" t="s">
        <v>71</v>
      </c>
      <c r="G16" s="558" t="s">
        <v>71</v>
      </c>
    </row>
    <row r="17" spans="1:12" ht="23.25" thickBot="1" x14ac:dyDescent="0.3">
      <c r="C17" s="149" t="s">
        <v>187</v>
      </c>
      <c r="D17" s="150">
        <v>0.22</v>
      </c>
      <c r="E17" s="151" t="s">
        <v>188</v>
      </c>
      <c r="F17" s="151" t="s">
        <v>188</v>
      </c>
      <c r="G17" s="151" t="s">
        <v>188</v>
      </c>
    </row>
    <row r="18" spans="1:12" ht="45.75" thickBot="1" x14ac:dyDescent="0.3">
      <c r="A18" s="49"/>
      <c r="B18" s="49"/>
      <c r="C18" s="152" t="s">
        <v>189</v>
      </c>
      <c r="D18" s="153">
        <v>0.70299999999999996</v>
      </c>
      <c r="E18" s="153">
        <v>0.72</v>
      </c>
      <c r="F18" s="153">
        <v>0.74</v>
      </c>
      <c r="G18" s="153">
        <v>0.76</v>
      </c>
    </row>
    <row r="19" spans="1:12" ht="15.75" thickBot="1" x14ac:dyDescent="0.3">
      <c r="A19" s="49"/>
      <c r="B19" s="49"/>
      <c r="C19" s="154"/>
      <c r="D19" s="155"/>
      <c r="E19" s="155"/>
      <c r="F19" s="155"/>
      <c r="G19" s="155"/>
    </row>
    <row r="20" spans="1:12" ht="28.5" customHeight="1" thickBot="1" x14ac:dyDescent="0.3">
      <c r="A20" s="49"/>
      <c r="B20" s="49"/>
      <c r="C20" s="156" t="s">
        <v>79</v>
      </c>
      <c r="D20" s="863" t="s">
        <v>190</v>
      </c>
      <c r="E20" s="864"/>
      <c r="F20" s="864"/>
      <c r="G20" s="865"/>
    </row>
    <row r="21" spans="1:12" ht="15.75" thickBot="1" x14ac:dyDescent="0.3">
      <c r="A21" s="49"/>
      <c r="B21" s="49"/>
      <c r="C21" s="807" t="s">
        <v>81</v>
      </c>
      <c r="D21" s="808"/>
      <c r="E21" s="808"/>
      <c r="F21" s="808"/>
      <c r="G21" s="685"/>
      <c r="J21" s="157"/>
      <c r="L21" s="157"/>
    </row>
    <row r="22" spans="1:12" ht="34.5" thickBot="1" x14ac:dyDescent="0.3">
      <c r="A22" s="49"/>
      <c r="B22" s="49"/>
      <c r="C22" s="158" t="s">
        <v>191</v>
      </c>
      <c r="D22" s="159">
        <v>66.599999999999994</v>
      </c>
      <c r="E22" s="159">
        <v>68</v>
      </c>
      <c r="F22" s="159">
        <v>70</v>
      </c>
      <c r="G22" s="159">
        <v>72</v>
      </c>
      <c r="I22" s="160"/>
    </row>
    <row r="23" spans="1:12" ht="45.75" thickBot="1" x14ac:dyDescent="0.3">
      <c r="A23" s="49"/>
      <c r="B23" s="49"/>
      <c r="C23" s="158" t="s">
        <v>192</v>
      </c>
      <c r="D23" s="161">
        <v>35000</v>
      </c>
      <c r="E23" s="161">
        <v>35000</v>
      </c>
      <c r="F23" s="161">
        <v>35000</v>
      </c>
      <c r="G23" s="161">
        <v>35000</v>
      </c>
    </row>
    <row r="24" spans="1:12" ht="15.75" thickBot="1" x14ac:dyDescent="0.3">
      <c r="A24" s="49"/>
      <c r="B24" s="49"/>
      <c r="C24" s="676" t="s">
        <v>88</v>
      </c>
      <c r="D24" s="677"/>
      <c r="E24" s="677"/>
      <c r="F24" s="677"/>
      <c r="G24" s="678"/>
    </row>
    <row r="25" spans="1:12" ht="15.75" thickBot="1" x14ac:dyDescent="0.3">
      <c r="A25" s="49"/>
      <c r="B25" s="49"/>
      <c r="C25" s="679" t="s">
        <v>89</v>
      </c>
      <c r="D25" s="696"/>
      <c r="E25" s="696"/>
      <c r="F25" s="696"/>
      <c r="G25" s="681"/>
    </row>
    <row r="26" spans="1:12" ht="15.75" customHeight="1" thickBot="1" x14ac:dyDescent="0.3">
      <c r="A26" s="49"/>
      <c r="B26" s="49"/>
      <c r="C26" s="162" t="s">
        <v>90</v>
      </c>
      <c r="D26" s="810" t="s">
        <v>193</v>
      </c>
      <c r="E26" s="811"/>
      <c r="F26" s="811"/>
      <c r="G26" s="692"/>
    </row>
    <row r="27" spans="1:12" ht="38.25" customHeight="1" thickBot="1" x14ac:dyDescent="0.3">
      <c r="A27" s="49"/>
      <c r="B27" s="49"/>
      <c r="C27" s="64" t="s">
        <v>93</v>
      </c>
      <c r="D27" s="673" t="s">
        <v>194</v>
      </c>
      <c r="E27" s="674"/>
      <c r="F27" s="674"/>
      <c r="G27" s="675"/>
    </row>
    <row r="28" spans="1:12" ht="15.75" thickBot="1" x14ac:dyDescent="0.3">
      <c r="C28" s="64" t="s">
        <v>95</v>
      </c>
      <c r="D28" s="686" t="s">
        <v>195</v>
      </c>
      <c r="E28" s="687"/>
      <c r="F28" s="687"/>
      <c r="G28" s="688"/>
    </row>
    <row r="29" spans="1:12" x14ac:dyDescent="0.25">
      <c r="C29" s="668"/>
      <c r="D29" s="76">
        <v>2019</v>
      </c>
      <c r="E29" s="76">
        <v>2020</v>
      </c>
      <c r="F29" s="76">
        <v>2021</v>
      </c>
      <c r="G29" s="76">
        <v>2022</v>
      </c>
    </row>
    <row r="30" spans="1:12" ht="15.75" thickBot="1" x14ac:dyDescent="0.3">
      <c r="C30" s="669"/>
      <c r="D30" s="78" t="s">
        <v>71</v>
      </c>
      <c r="E30" s="78" t="s">
        <v>71</v>
      </c>
      <c r="F30" s="78" t="s">
        <v>71</v>
      </c>
      <c r="G30" s="78" t="s">
        <v>71</v>
      </c>
    </row>
    <row r="31" spans="1:12" ht="15.75" thickBot="1" x14ac:dyDescent="0.3">
      <c r="C31" s="64" t="s">
        <v>97</v>
      </c>
      <c r="D31" s="79">
        <v>25000</v>
      </c>
      <c r="E31" s="79">
        <v>25000</v>
      </c>
      <c r="F31" s="79">
        <v>25000</v>
      </c>
      <c r="G31" s="79">
        <v>25000</v>
      </c>
    </row>
    <row r="32" spans="1:12" ht="15.75" thickBot="1" x14ac:dyDescent="0.3">
      <c r="C32" s="64" t="s">
        <v>98</v>
      </c>
      <c r="D32" s="79">
        <v>61148</v>
      </c>
      <c r="E32" s="163">
        <v>36000</v>
      </c>
      <c r="F32" s="163">
        <v>36000</v>
      </c>
      <c r="G32" s="163">
        <v>36000</v>
      </c>
    </row>
    <row r="33" spans="3:13" ht="15.75" thickBot="1" x14ac:dyDescent="0.3">
      <c r="C33" s="64" t="s">
        <v>99</v>
      </c>
      <c r="D33" s="79">
        <f>D32/D31</f>
        <v>2.4459200000000001</v>
      </c>
      <c r="E33" s="79">
        <f>E32/E31</f>
        <v>1.44</v>
      </c>
      <c r="F33" s="79">
        <f>F32/F31</f>
        <v>1.44</v>
      </c>
      <c r="G33" s="79">
        <f>G32/G31</f>
        <v>1.44</v>
      </c>
    </row>
    <row r="34" spans="3:13" ht="15.75" thickBot="1" x14ac:dyDescent="0.3">
      <c r="C34" s="64" t="s">
        <v>100</v>
      </c>
      <c r="D34" s="81" t="e">
        <f t="shared" ref="D34:F36" si="0">D31/C31-1</f>
        <v>#VALUE!</v>
      </c>
      <c r="E34" s="81">
        <f t="shared" si="0"/>
        <v>0</v>
      </c>
      <c r="F34" s="81">
        <f t="shared" si="0"/>
        <v>0</v>
      </c>
      <c r="G34" s="81">
        <f>G31/F31-1</f>
        <v>0</v>
      </c>
      <c r="I34" s="102"/>
      <c r="J34" s="102"/>
      <c r="K34" s="102"/>
      <c r="L34" s="102"/>
      <c r="M34" s="102"/>
    </row>
    <row r="35" spans="3:13" ht="15.75" thickBot="1" x14ac:dyDescent="0.3">
      <c r="C35" s="64" t="s">
        <v>102</v>
      </c>
      <c r="D35" s="81" t="e">
        <f t="shared" si="0"/>
        <v>#VALUE!</v>
      </c>
      <c r="E35" s="81">
        <f t="shared" si="0"/>
        <v>-0.41126447308170344</v>
      </c>
      <c r="F35" s="81">
        <f t="shared" si="0"/>
        <v>0</v>
      </c>
      <c r="G35" s="81">
        <f>G32/F32-1</f>
        <v>0</v>
      </c>
    </row>
    <row r="36" spans="3:13" ht="15.75" thickBot="1" x14ac:dyDescent="0.3">
      <c r="C36" s="64" t="s">
        <v>103</v>
      </c>
      <c r="D36" s="81" t="e">
        <f t="shared" si="0"/>
        <v>#VALUE!</v>
      </c>
      <c r="E36" s="81">
        <f t="shared" si="0"/>
        <v>-0.41126447308170344</v>
      </c>
      <c r="F36" s="81">
        <f t="shared" si="0"/>
        <v>0</v>
      </c>
      <c r="G36" s="81">
        <f>G33/F33-1</f>
        <v>0</v>
      </c>
    </row>
    <row r="37" spans="3:13" ht="15.75" customHeight="1" thickBot="1" x14ac:dyDescent="0.3">
      <c r="C37" s="873" t="s">
        <v>196</v>
      </c>
      <c r="D37" s="874"/>
      <c r="E37" s="874"/>
      <c r="F37" s="874"/>
      <c r="G37" s="875"/>
    </row>
    <row r="38" spans="3:13" x14ac:dyDescent="0.25">
      <c r="C38" s="668"/>
      <c r="D38" s="76">
        <v>2019</v>
      </c>
      <c r="E38" s="76">
        <v>2020</v>
      </c>
      <c r="F38" s="76">
        <v>2021</v>
      </c>
      <c r="G38" s="76">
        <v>2021</v>
      </c>
    </row>
    <row r="39" spans="3:13" ht="15.75" thickBot="1" x14ac:dyDescent="0.3">
      <c r="C39" s="669"/>
      <c r="D39" s="78" t="s">
        <v>71</v>
      </c>
      <c r="E39" s="78" t="s">
        <v>71</v>
      </c>
      <c r="F39" s="78" t="s">
        <v>71</v>
      </c>
      <c r="G39" s="78" t="s">
        <v>71</v>
      </c>
    </row>
    <row r="40" spans="3:13" ht="15.75" thickBot="1" x14ac:dyDescent="0.3">
      <c r="C40" s="83" t="s">
        <v>105</v>
      </c>
      <c r="D40" s="104">
        <v>0</v>
      </c>
      <c r="E40" s="104">
        <v>0</v>
      </c>
      <c r="F40" s="104">
        <v>0</v>
      </c>
      <c r="G40" s="104">
        <v>0</v>
      </c>
    </row>
    <row r="41" spans="3:13" ht="15.75" thickBot="1" x14ac:dyDescent="0.3">
      <c r="C41" s="84" t="s">
        <v>106</v>
      </c>
      <c r="D41" s="103"/>
      <c r="E41" s="103"/>
      <c r="F41" s="103"/>
      <c r="G41" s="103"/>
    </row>
    <row r="42" spans="3:13" ht="15.75" thickBot="1" x14ac:dyDescent="0.3">
      <c r="C42" s="84" t="s">
        <v>107</v>
      </c>
      <c r="D42" s="103"/>
      <c r="E42" s="103"/>
      <c r="F42" s="103"/>
      <c r="G42" s="103"/>
    </row>
    <row r="43" spans="3:13" ht="24.75" thickBot="1" x14ac:dyDescent="0.3">
      <c r="C43" s="83" t="s">
        <v>108</v>
      </c>
      <c r="D43" s="104">
        <v>0</v>
      </c>
      <c r="E43" s="104">
        <v>0</v>
      </c>
      <c r="F43" s="104">
        <v>0</v>
      </c>
      <c r="G43" s="104">
        <v>0</v>
      </c>
    </row>
    <row r="44" spans="3:13" ht="15.75" thickBot="1" x14ac:dyDescent="0.3">
      <c r="C44" s="84" t="s">
        <v>106</v>
      </c>
      <c r="D44" s="103"/>
      <c r="E44" s="104"/>
      <c r="F44" s="104"/>
      <c r="G44" s="104"/>
    </row>
    <row r="45" spans="3:13" ht="15.75" thickBot="1" x14ac:dyDescent="0.3">
      <c r="C45" s="84" t="s">
        <v>107</v>
      </c>
      <c r="D45" s="103"/>
      <c r="E45" s="104"/>
      <c r="F45" s="104"/>
      <c r="G45" s="104"/>
    </row>
    <row r="46" spans="3:13" ht="15.75" thickBot="1" x14ac:dyDescent="0.3">
      <c r="C46" s="83" t="s">
        <v>109</v>
      </c>
      <c r="D46" s="164">
        <v>61148</v>
      </c>
      <c r="E46" s="104">
        <f>+E47</f>
        <v>36000</v>
      </c>
      <c r="F46" s="104">
        <f>+F47</f>
        <v>36000</v>
      </c>
      <c r="G46" s="104">
        <f>+G47</f>
        <v>36000</v>
      </c>
    </row>
    <row r="47" spans="3:13" ht="15.75" thickBot="1" x14ac:dyDescent="0.3">
      <c r="C47" s="84" t="s">
        <v>106</v>
      </c>
      <c r="D47" s="104">
        <v>61148</v>
      </c>
      <c r="E47" s="104">
        <f>+E32</f>
        <v>36000</v>
      </c>
      <c r="F47" s="104">
        <f>+F32</f>
        <v>36000</v>
      </c>
      <c r="G47" s="104">
        <f>+G32</f>
        <v>36000</v>
      </c>
    </row>
    <row r="48" spans="3:13" ht="15.75" thickBot="1" x14ac:dyDescent="0.3">
      <c r="C48" s="84" t="s">
        <v>107</v>
      </c>
      <c r="D48" s="104"/>
      <c r="E48" s="104"/>
      <c r="F48" s="104"/>
      <c r="G48" s="104"/>
    </row>
    <row r="49" spans="1:14" ht="15.75" thickBot="1" x14ac:dyDescent="0.3">
      <c r="C49" s="83" t="s">
        <v>110</v>
      </c>
      <c r="D49" s="104"/>
      <c r="E49" s="104"/>
      <c r="F49" s="104"/>
      <c r="G49" s="104"/>
    </row>
    <row r="50" spans="1:14" ht="15.75" thickBot="1" x14ac:dyDescent="0.3">
      <c r="C50" s="84" t="s">
        <v>106</v>
      </c>
      <c r="D50" s="104"/>
      <c r="E50" s="104"/>
      <c r="F50" s="104"/>
      <c r="G50" s="104"/>
    </row>
    <row r="51" spans="1:14" ht="15.75" thickBot="1" x14ac:dyDescent="0.3">
      <c r="C51" s="84" t="s">
        <v>107</v>
      </c>
      <c r="D51" s="104"/>
      <c r="E51" s="104"/>
      <c r="F51" s="104"/>
      <c r="G51" s="104"/>
    </row>
    <row r="52" spans="1:14" ht="15.75" thickBot="1" x14ac:dyDescent="0.3">
      <c r="C52" s="83" t="s">
        <v>111</v>
      </c>
      <c r="D52" s="104"/>
      <c r="E52" s="104"/>
      <c r="F52" s="104"/>
      <c r="G52" s="104"/>
    </row>
    <row r="53" spans="1:14" ht="15.75" thickBot="1" x14ac:dyDescent="0.3">
      <c r="C53" s="84" t="s">
        <v>106</v>
      </c>
      <c r="D53" s="104"/>
      <c r="E53" s="104"/>
      <c r="F53" s="104"/>
      <c r="G53" s="104"/>
    </row>
    <row r="54" spans="1:14" ht="15.75" thickBot="1" x14ac:dyDescent="0.3">
      <c r="C54" s="84" t="s">
        <v>107</v>
      </c>
      <c r="D54" s="104"/>
      <c r="E54" s="104"/>
      <c r="F54" s="104"/>
      <c r="G54" s="104"/>
    </row>
    <row r="55" spans="1:14" ht="15.75" thickBot="1" x14ac:dyDescent="0.3">
      <c r="C55" s="83" t="s">
        <v>112</v>
      </c>
      <c r="D55" s="104"/>
      <c r="E55" s="104"/>
      <c r="F55" s="104"/>
      <c r="G55" s="104"/>
    </row>
    <row r="56" spans="1:14" ht="15.75" thickBot="1" x14ac:dyDescent="0.3">
      <c r="C56" s="84" t="s">
        <v>106</v>
      </c>
      <c r="D56" s="104"/>
      <c r="E56" s="104"/>
      <c r="F56" s="104"/>
      <c r="G56" s="104"/>
    </row>
    <row r="57" spans="1:14" ht="15.75" thickBot="1" x14ac:dyDescent="0.3">
      <c r="C57" s="84" t="s">
        <v>107</v>
      </c>
      <c r="D57" s="104"/>
      <c r="E57" s="104"/>
      <c r="F57" s="104"/>
      <c r="G57" s="104"/>
    </row>
    <row r="58" spans="1:14" ht="15.75" thickBot="1" x14ac:dyDescent="0.3">
      <c r="C58" s="83" t="s">
        <v>113</v>
      </c>
      <c r="D58" s="104">
        <v>0</v>
      </c>
      <c r="E58" s="104">
        <f>D58*1.03*0.99</f>
        <v>0</v>
      </c>
      <c r="F58" s="104">
        <f>E58*1.03*0.99</f>
        <v>0</v>
      </c>
      <c r="G58" s="104">
        <f>F58*1.03*0.99</f>
        <v>0</v>
      </c>
      <c r="J58" s="165"/>
    </row>
    <row r="59" spans="1:14" ht="15.75" thickBot="1" x14ac:dyDescent="0.3">
      <c r="C59" s="84" t="s">
        <v>106</v>
      </c>
      <c r="D59" s="166"/>
      <c r="E59" s="166"/>
      <c r="F59" s="166"/>
      <c r="G59" s="166"/>
      <c r="L59" s="167"/>
      <c r="M59" s="167"/>
      <c r="N59" s="167"/>
    </row>
    <row r="60" spans="1:14" ht="15.75" thickBot="1" x14ac:dyDescent="0.3">
      <c r="C60" s="168" t="s">
        <v>107</v>
      </c>
      <c r="D60" s="169"/>
      <c r="E60" s="170"/>
      <c r="F60" s="170"/>
      <c r="G60" s="170"/>
    </row>
    <row r="61" spans="1:14" ht="15.75" thickBot="1" x14ac:dyDescent="0.3">
      <c r="C61" s="171" t="s">
        <v>114</v>
      </c>
      <c r="D61" s="172">
        <f>D58+D55+D52+D49+D46+D43+D40</f>
        <v>61148</v>
      </c>
      <c r="E61" s="172">
        <f>E58+E55+E52+E49+E46+E43+E40</f>
        <v>36000</v>
      </c>
      <c r="F61" s="172">
        <f>F58+F55+F52+F49+F46+F43+F40</f>
        <v>36000</v>
      </c>
      <c r="G61" s="172">
        <f>G58+G55+G52+G49+G46+G43+G40</f>
        <v>36000</v>
      </c>
    </row>
    <row r="62" spans="1:14" ht="15.75" thickBot="1" x14ac:dyDescent="0.3">
      <c r="C62" s="173" t="s">
        <v>115</v>
      </c>
      <c r="D62" s="174">
        <f>IF(D61-D32=0,0,"Error")</f>
        <v>0</v>
      </c>
      <c r="E62" s="174">
        <f>IF(E61-E32=0,0,"Error")</f>
        <v>0</v>
      </c>
      <c r="F62" s="174">
        <f>IF(F61-F32=0,0,"Error")</f>
        <v>0</v>
      </c>
      <c r="G62" s="174">
        <f>IF(G61-G32=0,0,"Error")</f>
        <v>0</v>
      </c>
    </row>
    <row r="63" spans="1:14" ht="15.75" thickBot="1" x14ac:dyDescent="0.3">
      <c r="C63" s="866" t="s">
        <v>149</v>
      </c>
      <c r="D63" s="867"/>
      <c r="E63" s="867"/>
      <c r="F63" s="867"/>
      <c r="G63" s="868"/>
    </row>
    <row r="64" spans="1:14" ht="15.75" thickBot="1" x14ac:dyDescent="0.3">
      <c r="A64" s="49"/>
      <c r="B64" s="49"/>
      <c r="C64" s="866" t="s">
        <v>197</v>
      </c>
      <c r="D64" s="867"/>
      <c r="E64" s="867"/>
      <c r="F64" s="867"/>
      <c r="G64" s="868"/>
    </row>
    <row r="65" spans="1:13" ht="15.75" thickBot="1" x14ac:dyDescent="0.3">
      <c r="A65" s="49"/>
      <c r="B65" s="49"/>
      <c r="C65" s="175"/>
      <c r="D65" s="553"/>
      <c r="E65" s="176"/>
      <c r="F65" s="553"/>
      <c r="G65" s="554"/>
    </row>
    <row r="66" spans="1:13" ht="15.75" thickBot="1" x14ac:dyDescent="0.3">
      <c r="A66" s="49"/>
      <c r="B66" s="49"/>
      <c r="C66" s="866" t="s">
        <v>198</v>
      </c>
      <c r="D66" s="867"/>
      <c r="E66" s="867"/>
      <c r="F66" s="867"/>
      <c r="G66" s="868"/>
    </row>
    <row r="67" spans="1:13" ht="15.75" thickBot="1" x14ac:dyDescent="0.3">
      <c r="A67" s="49"/>
      <c r="B67" s="49"/>
      <c r="C67" s="866" t="s">
        <v>199</v>
      </c>
      <c r="D67" s="867"/>
      <c r="E67" s="867"/>
      <c r="F67" s="867"/>
      <c r="G67" s="868"/>
    </row>
    <row r="68" spans="1:13" ht="15.75" thickBot="1" x14ac:dyDescent="0.3">
      <c r="A68" s="49"/>
      <c r="B68" s="49"/>
      <c r="C68" s="162" t="s">
        <v>151</v>
      </c>
      <c r="D68" s="869" t="s">
        <v>200</v>
      </c>
      <c r="E68" s="870"/>
      <c r="F68" s="871"/>
      <c r="G68" s="872"/>
    </row>
    <row r="69" spans="1:13" ht="23.25" customHeight="1" thickBot="1" x14ac:dyDescent="0.3">
      <c r="C69" s="162" t="s">
        <v>152</v>
      </c>
      <c r="D69" s="162" t="s">
        <v>201</v>
      </c>
      <c r="E69" s="177" t="s">
        <v>202</v>
      </c>
      <c r="F69" s="883" t="s">
        <v>203</v>
      </c>
      <c r="G69" s="884"/>
      <c r="I69" s="178"/>
      <c r="J69" s="178"/>
      <c r="K69" s="178"/>
      <c r="L69" s="178"/>
      <c r="M69" s="178"/>
    </row>
    <row r="70" spans="1:13" ht="33" customHeight="1" thickBot="1" x14ac:dyDescent="0.3">
      <c r="C70" s="154" t="s">
        <v>93</v>
      </c>
      <c r="D70" s="807" t="s">
        <v>204</v>
      </c>
      <c r="E70" s="808"/>
      <c r="F70" s="808"/>
      <c r="G70" s="685"/>
      <c r="I70" s="178"/>
      <c r="J70" s="178"/>
      <c r="K70" s="178"/>
      <c r="L70" s="178"/>
      <c r="M70" s="178"/>
    </row>
    <row r="71" spans="1:13" ht="15.75" thickBot="1" x14ac:dyDescent="0.3">
      <c r="C71" s="154" t="s">
        <v>95</v>
      </c>
      <c r="D71" s="878" t="s">
        <v>195</v>
      </c>
      <c r="E71" s="879"/>
      <c r="F71" s="879"/>
      <c r="G71" s="880"/>
    </row>
    <row r="72" spans="1:13" x14ac:dyDescent="0.25">
      <c r="C72" s="881"/>
      <c r="D72" s="179">
        <v>2019</v>
      </c>
      <c r="E72" s="179">
        <v>2020</v>
      </c>
      <c r="F72" s="179">
        <v>2021</v>
      </c>
      <c r="G72" s="179">
        <v>2022</v>
      </c>
    </row>
    <row r="73" spans="1:13" ht="15.75" thickBot="1" x14ac:dyDescent="0.3">
      <c r="C73" s="882"/>
      <c r="D73" s="180" t="s">
        <v>71</v>
      </c>
      <c r="E73" s="180" t="s">
        <v>71</v>
      </c>
      <c r="F73" s="180" t="s">
        <v>71</v>
      </c>
      <c r="G73" s="180" t="s">
        <v>71</v>
      </c>
    </row>
    <row r="74" spans="1:13" ht="15.75" thickBot="1" x14ac:dyDescent="0.3">
      <c r="C74" s="64" t="s">
        <v>97</v>
      </c>
      <c r="D74" s="79">
        <v>0</v>
      </c>
      <c r="E74" s="79"/>
      <c r="F74" s="79"/>
      <c r="G74" s="79"/>
    </row>
    <row r="75" spans="1:13" ht="15.75" thickBot="1" x14ac:dyDescent="0.3">
      <c r="C75" s="64" t="s">
        <v>98</v>
      </c>
      <c r="D75" s="79">
        <v>6000</v>
      </c>
      <c r="E75" s="79">
        <v>0</v>
      </c>
      <c r="F75" s="79">
        <v>0</v>
      </c>
      <c r="G75" s="79">
        <f>G754-G100</f>
        <v>0</v>
      </c>
    </row>
    <row r="76" spans="1:13" ht="15.75" thickBot="1" x14ac:dyDescent="0.3">
      <c r="C76" s="64" t="s">
        <v>99</v>
      </c>
      <c r="D76" s="79" t="e">
        <f>D75/D74</f>
        <v>#DIV/0!</v>
      </c>
      <c r="E76" s="79" t="e">
        <f>E75/E74</f>
        <v>#DIV/0!</v>
      </c>
      <c r="F76" s="79" t="e">
        <f>F75/F74</f>
        <v>#DIV/0!</v>
      </c>
      <c r="G76" s="79" t="e">
        <f>G75/G74</f>
        <v>#DIV/0!</v>
      </c>
    </row>
    <row r="77" spans="1:13" ht="15.75" thickBot="1" x14ac:dyDescent="0.3">
      <c r="C77" s="154" t="s">
        <v>100</v>
      </c>
      <c r="D77" s="181" t="e">
        <f t="shared" ref="D77:F79" si="1">D74/C74-1</f>
        <v>#VALUE!</v>
      </c>
      <c r="E77" s="181" t="e">
        <f t="shared" si="1"/>
        <v>#DIV/0!</v>
      </c>
      <c r="F77" s="181" t="e">
        <f t="shared" si="1"/>
        <v>#DIV/0!</v>
      </c>
      <c r="G77" s="181" t="e">
        <f>G74/F74-1</f>
        <v>#DIV/0!</v>
      </c>
      <c r="I77" s="102"/>
      <c r="J77" s="102"/>
      <c r="K77" s="102"/>
      <c r="L77" s="102"/>
      <c r="M77" s="102"/>
    </row>
    <row r="78" spans="1:13" ht="15.75" thickBot="1" x14ac:dyDescent="0.3">
      <c r="C78" s="154" t="s">
        <v>102</v>
      </c>
      <c r="D78" s="181" t="e">
        <f t="shared" si="1"/>
        <v>#VALUE!</v>
      </c>
      <c r="E78" s="181">
        <f t="shared" si="1"/>
        <v>-1</v>
      </c>
      <c r="F78" s="181" t="e">
        <f t="shared" si="1"/>
        <v>#DIV/0!</v>
      </c>
      <c r="G78" s="181" t="e">
        <f>G75/F75-1</f>
        <v>#DIV/0!</v>
      </c>
    </row>
    <row r="79" spans="1:13" ht="15.75" thickBot="1" x14ac:dyDescent="0.3">
      <c r="C79" s="154" t="s">
        <v>103</v>
      </c>
      <c r="D79" s="181" t="e">
        <f t="shared" si="1"/>
        <v>#DIV/0!</v>
      </c>
      <c r="E79" s="181" t="e">
        <f t="shared" si="1"/>
        <v>#DIV/0!</v>
      </c>
      <c r="F79" s="181" t="e">
        <f t="shared" si="1"/>
        <v>#DIV/0!</v>
      </c>
      <c r="G79" s="181" t="e">
        <f>G76/F76-1</f>
        <v>#DIV/0!</v>
      </c>
    </row>
    <row r="80" spans="1:13" ht="15.75" customHeight="1" thickBot="1" x14ac:dyDescent="0.3">
      <c r="C80" s="873" t="s">
        <v>196</v>
      </c>
      <c r="D80" s="874"/>
      <c r="E80" s="874"/>
      <c r="F80" s="874"/>
      <c r="G80" s="875"/>
    </row>
    <row r="81" spans="3:7" x14ac:dyDescent="0.25">
      <c r="C81" s="881"/>
      <c r="D81" s="179">
        <v>2019</v>
      </c>
      <c r="E81" s="179">
        <v>2020</v>
      </c>
      <c r="F81" s="179">
        <v>2021</v>
      </c>
      <c r="G81" s="179">
        <v>2022</v>
      </c>
    </row>
    <row r="82" spans="3:7" ht="15.75" thickBot="1" x14ac:dyDescent="0.3">
      <c r="C82" s="882"/>
      <c r="D82" s="180" t="s">
        <v>71</v>
      </c>
      <c r="E82" s="180" t="s">
        <v>71</v>
      </c>
      <c r="F82" s="180" t="s">
        <v>71</v>
      </c>
      <c r="G82" s="180" t="s">
        <v>71</v>
      </c>
    </row>
    <row r="83" spans="3:7" ht="15.75" thickBot="1" x14ac:dyDescent="0.3">
      <c r="C83" s="182" t="s">
        <v>159</v>
      </c>
      <c r="D83" s="183">
        <f>D84+D85+D86+D87</f>
        <v>0</v>
      </c>
      <c r="E83" s="183">
        <f>E84+E85+E86+E87</f>
        <v>0</v>
      </c>
      <c r="F83" s="183">
        <f>F84+F85+F86+F87</f>
        <v>0</v>
      </c>
      <c r="G83" s="183">
        <f>G84+G85+G86+G87</f>
        <v>0</v>
      </c>
    </row>
    <row r="84" spans="3:7" ht="15.75" thickBot="1" x14ac:dyDescent="0.3">
      <c r="C84" s="168" t="s">
        <v>106</v>
      </c>
      <c r="D84" s="183"/>
      <c r="E84" s="183"/>
      <c r="F84" s="183"/>
      <c r="G84" s="183"/>
    </row>
    <row r="85" spans="3:7" ht="15.75" thickBot="1" x14ac:dyDescent="0.3">
      <c r="C85" s="168" t="s">
        <v>160</v>
      </c>
      <c r="D85" s="183"/>
      <c r="E85" s="183"/>
      <c r="F85" s="183"/>
      <c r="G85" s="183"/>
    </row>
    <row r="86" spans="3:7" ht="15.75" thickBot="1" x14ac:dyDescent="0.3">
      <c r="C86" s="168" t="s">
        <v>161</v>
      </c>
      <c r="D86" s="183"/>
      <c r="E86" s="183"/>
      <c r="F86" s="183"/>
      <c r="G86" s="183"/>
    </row>
    <row r="87" spans="3:7" ht="15.75" thickBot="1" x14ac:dyDescent="0.3">
      <c r="C87" s="168" t="s">
        <v>162</v>
      </c>
      <c r="D87" s="183"/>
      <c r="E87" s="183"/>
      <c r="F87" s="183"/>
      <c r="G87" s="183"/>
    </row>
    <row r="88" spans="3:7" ht="15.75" thickBot="1" x14ac:dyDescent="0.3">
      <c r="C88" s="182" t="s">
        <v>163</v>
      </c>
      <c r="D88" s="172">
        <f>D89+D90+D91+D92</f>
        <v>6000</v>
      </c>
      <c r="E88" s="172">
        <f>E89+E90+E91+E92</f>
        <v>0</v>
      </c>
      <c r="F88" s="172">
        <f>F89+F90+F91+F92</f>
        <v>0</v>
      </c>
      <c r="G88" s="172">
        <f>G89+G90+G91+G92</f>
        <v>0</v>
      </c>
    </row>
    <row r="89" spans="3:7" ht="15.75" thickBot="1" x14ac:dyDescent="0.3">
      <c r="C89" s="168" t="s">
        <v>106</v>
      </c>
      <c r="D89" s="183">
        <v>6000</v>
      </c>
      <c r="E89" s="183"/>
      <c r="F89" s="183"/>
      <c r="G89" s="183"/>
    </row>
    <row r="90" spans="3:7" ht="15.75" thickBot="1" x14ac:dyDescent="0.3">
      <c r="C90" s="168" t="s">
        <v>160</v>
      </c>
      <c r="D90" s="183"/>
      <c r="E90" s="183"/>
      <c r="F90" s="183"/>
      <c r="G90" s="183"/>
    </row>
    <row r="91" spans="3:7" ht="15.75" thickBot="1" x14ac:dyDescent="0.3">
      <c r="C91" s="168" t="s">
        <v>161</v>
      </c>
      <c r="D91" s="183"/>
      <c r="E91" s="183"/>
      <c r="F91" s="183"/>
      <c r="G91" s="183"/>
    </row>
    <row r="92" spans="3:7" ht="15.75" thickBot="1" x14ac:dyDescent="0.3">
      <c r="C92" s="168" t="s">
        <v>162</v>
      </c>
      <c r="D92" s="183"/>
      <c r="E92" s="183"/>
      <c r="F92" s="183"/>
      <c r="G92" s="183"/>
    </row>
    <row r="93" spans="3:7" ht="15.75" thickBot="1" x14ac:dyDescent="0.3">
      <c r="C93" s="184" t="s">
        <v>114</v>
      </c>
      <c r="D93" s="172">
        <f>D83+D88</f>
        <v>6000</v>
      </c>
      <c r="E93" s="172">
        <f>E83+E88</f>
        <v>0</v>
      </c>
      <c r="F93" s="172">
        <f>F83+F88</f>
        <v>0</v>
      </c>
      <c r="G93" s="172">
        <f>G83+G88</f>
        <v>0</v>
      </c>
    </row>
    <row r="94" spans="3:7" ht="23.25" thickBot="1" x14ac:dyDescent="0.3">
      <c r="C94" s="162" t="s">
        <v>116</v>
      </c>
      <c r="D94" s="162" t="s">
        <v>205</v>
      </c>
      <c r="E94" s="177" t="s">
        <v>202</v>
      </c>
      <c r="F94" s="876" t="s">
        <v>206</v>
      </c>
      <c r="G94" s="877"/>
    </row>
    <row r="95" spans="3:7" ht="39.75" customHeight="1" thickBot="1" x14ac:dyDescent="0.3">
      <c r="C95" s="154" t="s">
        <v>93</v>
      </c>
      <c r="D95" s="807" t="s">
        <v>207</v>
      </c>
      <c r="E95" s="808"/>
      <c r="F95" s="808"/>
      <c r="G95" s="685"/>
    </row>
    <row r="96" spans="3:7" ht="15.75" thickBot="1" x14ac:dyDescent="0.3">
      <c r="C96" s="154" t="s">
        <v>95</v>
      </c>
      <c r="D96" s="878" t="s">
        <v>195</v>
      </c>
      <c r="E96" s="879"/>
      <c r="F96" s="879"/>
      <c r="G96" s="880"/>
    </row>
    <row r="97" spans="3:13" x14ac:dyDescent="0.25">
      <c r="C97" s="881"/>
      <c r="D97" s="179">
        <v>2019</v>
      </c>
      <c r="E97" s="179">
        <v>2020</v>
      </c>
      <c r="F97" s="179">
        <v>2021</v>
      </c>
      <c r="G97" s="179">
        <v>2022</v>
      </c>
    </row>
    <row r="98" spans="3:13" ht="15.75" thickBot="1" x14ac:dyDescent="0.3">
      <c r="C98" s="882"/>
      <c r="D98" s="180" t="s">
        <v>71</v>
      </c>
      <c r="E98" s="180" t="s">
        <v>71</v>
      </c>
      <c r="F98" s="180" t="s">
        <v>71</v>
      </c>
      <c r="G98" s="180" t="s">
        <v>71</v>
      </c>
    </row>
    <row r="99" spans="3:13" ht="15.75" thickBot="1" x14ac:dyDescent="0.3">
      <c r="C99" s="154" t="s">
        <v>97</v>
      </c>
      <c r="D99" s="185">
        <v>2000</v>
      </c>
      <c r="E99" s="154"/>
      <c r="F99" s="154"/>
      <c r="G99" s="154"/>
    </row>
    <row r="100" spans="3:13" ht="15.75" thickBot="1" x14ac:dyDescent="0.3">
      <c r="C100" s="154" t="s">
        <v>98</v>
      </c>
      <c r="D100" s="185">
        <v>45000</v>
      </c>
      <c r="E100" s="185"/>
      <c r="F100" s="185"/>
      <c r="G100" s="185"/>
    </row>
    <row r="101" spans="3:13" ht="15.75" thickBot="1" x14ac:dyDescent="0.3">
      <c r="C101" s="154" t="s">
        <v>99</v>
      </c>
      <c r="D101" s="185">
        <f>D100/D99</f>
        <v>22.5</v>
      </c>
      <c r="E101" s="185" t="e">
        <f>E100/E99</f>
        <v>#DIV/0!</v>
      </c>
      <c r="F101" s="185" t="e">
        <f>F100/F99</f>
        <v>#DIV/0!</v>
      </c>
      <c r="G101" s="185" t="e">
        <f>G100/G99</f>
        <v>#DIV/0!</v>
      </c>
    </row>
    <row r="102" spans="3:13" ht="15.75" thickBot="1" x14ac:dyDescent="0.3">
      <c r="C102" s="154" t="s">
        <v>100</v>
      </c>
      <c r="D102" s="181" t="e">
        <f t="shared" ref="D102:F104" si="2">D99/C99-1</f>
        <v>#VALUE!</v>
      </c>
      <c r="E102" s="181">
        <f t="shared" si="2"/>
        <v>-1</v>
      </c>
      <c r="F102" s="181" t="e">
        <f t="shared" si="2"/>
        <v>#DIV/0!</v>
      </c>
      <c r="G102" s="181" t="e">
        <f>G99/F99-1</f>
        <v>#DIV/0!</v>
      </c>
      <c r="I102" s="102"/>
      <c r="J102" s="102"/>
      <c r="K102" s="102"/>
      <c r="L102" s="102"/>
      <c r="M102" s="102"/>
    </row>
    <row r="103" spans="3:13" ht="15.75" thickBot="1" x14ac:dyDescent="0.3">
      <c r="C103" s="154" t="s">
        <v>102</v>
      </c>
      <c r="D103" s="181" t="e">
        <f t="shared" si="2"/>
        <v>#VALUE!</v>
      </c>
      <c r="E103" s="181">
        <f t="shared" si="2"/>
        <v>-1</v>
      </c>
      <c r="F103" s="181" t="e">
        <f t="shared" si="2"/>
        <v>#DIV/0!</v>
      </c>
      <c r="G103" s="181" t="e">
        <f>G100/F100-1</f>
        <v>#DIV/0!</v>
      </c>
    </row>
    <row r="104" spans="3:13" ht="15.75" thickBot="1" x14ac:dyDescent="0.3">
      <c r="C104" s="154" t="s">
        <v>103</v>
      </c>
      <c r="D104" s="181" t="e">
        <f t="shared" si="2"/>
        <v>#VALUE!</v>
      </c>
      <c r="E104" s="181" t="e">
        <f t="shared" si="2"/>
        <v>#DIV/0!</v>
      </c>
      <c r="F104" s="181" t="e">
        <f t="shared" si="2"/>
        <v>#DIV/0!</v>
      </c>
      <c r="G104" s="181" t="e">
        <f>G101/F101-1</f>
        <v>#DIV/0!</v>
      </c>
    </row>
    <row r="105" spans="3:13" ht="15.75" customHeight="1" thickBot="1" x14ac:dyDescent="0.3">
      <c r="C105" s="873" t="s">
        <v>208</v>
      </c>
      <c r="D105" s="874"/>
      <c r="E105" s="874"/>
      <c r="F105" s="874"/>
      <c r="G105" s="875"/>
    </row>
    <row r="106" spans="3:13" x14ac:dyDescent="0.25">
      <c r="C106" s="881"/>
      <c r="D106" s="179">
        <v>2019</v>
      </c>
      <c r="E106" s="179">
        <v>2020</v>
      </c>
      <c r="F106" s="179">
        <v>2021</v>
      </c>
      <c r="G106" s="179">
        <v>2022</v>
      </c>
    </row>
    <row r="107" spans="3:13" ht="15.75" thickBot="1" x14ac:dyDescent="0.3">
      <c r="C107" s="882"/>
      <c r="D107" s="180" t="s">
        <v>71</v>
      </c>
      <c r="E107" s="180" t="s">
        <v>71</v>
      </c>
      <c r="F107" s="180" t="s">
        <v>71</v>
      </c>
      <c r="G107" s="180" t="s">
        <v>71</v>
      </c>
    </row>
    <row r="108" spans="3:13" ht="15.75" thickBot="1" x14ac:dyDescent="0.3">
      <c r="C108" s="182" t="s">
        <v>159</v>
      </c>
      <c r="D108" s="183">
        <f>D109+D110+D111+D112</f>
        <v>0</v>
      </c>
      <c r="E108" s="183">
        <f>E109+E110+E111+E112</f>
        <v>0</v>
      </c>
      <c r="F108" s="183">
        <f>F109+F110+F111+F112</f>
        <v>0</v>
      </c>
      <c r="G108" s="183">
        <f>G109+G110+G111+G112</f>
        <v>0</v>
      </c>
    </row>
    <row r="109" spans="3:13" ht="15.75" thickBot="1" x14ac:dyDescent="0.3">
      <c r="C109" s="168" t="s">
        <v>106</v>
      </c>
      <c r="D109" s="183"/>
      <c r="E109" s="183"/>
      <c r="F109" s="183"/>
      <c r="G109" s="183"/>
    </row>
    <row r="110" spans="3:13" ht="15.75" thickBot="1" x14ac:dyDescent="0.3">
      <c r="C110" s="168" t="s">
        <v>160</v>
      </c>
      <c r="D110" s="183"/>
      <c r="E110" s="183"/>
      <c r="F110" s="183"/>
      <c r="G110" s="183"/>
    </row>
    <row r="111" spans="3:13" ht="15.75" thickBot="1" x14ac:dyDescent="0.3">
      <c r="C111" s="168" t="s">
        <v>161</v>
      </c>
      <c r="D111" s="183"/>
      <c r="E111" s="183"/>
      <c r="F111" s="183"/>
      <c r="G111" s="183"/>
    </row>
    <row r="112" spans="3:13" ht="15.75" thickBot="1" x14ac:dyDescent="0.3">
      <c r="C112" s="168" t="s">
        <v>162</v>
      </c>
      <c r="D112" s="183"/>
      <c r="E112" s="183"/>
      <c r="F112" s="183"/>
      <c r="G112" s="183"/>
    </row>
    <row r="113" spans="1:7" ht="15.75" thickBot="1" x14ac:dyDescent="0.3">
      <c r="C113" s="182" t="s">
        <v>163</v>
      </c>
      <c r="D113" s="172">
        <f>D114+D115+D116+D117</f>
        <v>45000</v>
      </c>
      <c r="E113" s="172">
        <f>E114+E115+E116+E117</f>
        <v>0</v>
      </c>
      <c r="F113" s="172">
        <f>F114+F115+F116+F117</f>
        <v>0</v>
      </c>
      <c r="G113" s="172">
        <f>G114+G115+G116+G117</f>
        <v>0</v>
      </c>
    </row>
    <row r="114" spans="1:7" ht="15.75" thickBot="1" x14ac:dyDescent="0.3">
      <c r="A114" s="49"/>
      <c r="C114" s="168" t="s">
        <v>106</v>
      </c>
      <c r="D114" s="183">
        <v>45000</v>
      </c>
      <c r="E114" s="183"/>
      <c r="F114" s="183"/>
      <c r="G114" s="183"/>
    </row>
    <row r="115" spans="1:7" ht="15.75" thickBot="1" x14ac:dyDescent="0.3">
      <c r="A115" s="49"/>
      <c r="C115" s="168" t="s">
        <v>160</v>
      </c>
      <c r="D115" s="183"/>
      <c r="E115" s="183"/>
      <c r="F115" s="183"/>
      <c r="G115" s="183"/>
    </row>
    <row r="116" spans="1:7" ht="15.75" thickBot="1" x14ac:dyDescent="0.3">
      <c r="A116" s="49"/>
      <c r="C116" s="168" t="s">
        <v>161</v>
      </c>
      <c r="D116" s="183"/>
      <c r="E116" s="183"/>
      <c r="F116" s="183"/>
      <c r="G116" s="183"/>
    </row>
    <row r="117" spans="1:7" ht="15.75" thickBot="1" x14ac:dyDescent="0.3">
      <c r="A117" s="49"/>
      <c r="C117" s="168" t="s">
        <v>162</v>
      </c>
      <c r="D117" s="183"/>
      <c r="E117" s="183"/>
      <c r="F117" s="183"/>
      <c r="G117" s="183"/>
    </row>
    <row r="118" spans="1:7" ht="15.75" thickBot="1" x14ac:dyDescent="0.3">
      <c r="A118" s="49"/>
      <c r="C118" s="171" t="s">
        <v>209</v>
      </c>
      <c r="D118" s="172">
        <f>D108+D113</f>
        <v>45000</v>
      </c>
      <c r="E118" s="172">
        <f>E108+E113</f>
        <v>0</v>
      </c>
      <c r="F118" s="172">
        <f>F108+F113</f>
        <v>0</v>
      </c>
      <c r="G118" s="172">
        <f>G108+G113</f>
        <v>0</v>
      </c>
    </row>
    <row r="119" spans="1:7" ht="34.5" thickBot="1" x14ac:dyDescent="0.3">
      <c r="A119" s="49"/>
      <c r="B119" s="49"/>
      <c r="C119" s="162" t="s">
        <v>123</v>
      </c>
      <c r="D119" s="162" t="s">
        <v>210</v>
      </c>
      <c r="E119" s="177" t="s">
        <v>202</v>
      </c>
      <c r="F119" s="876"/>
      <c r="G119" s="877"/>
    </row>
    <row r="120" spans="1:7" ht="26.25" customHeight="1" thickBot="1" x14ac:dyDescent="0.3">
      <c r="A120" s="49"/>
      <c r="C120" s="154" t="s">
        <v>93</v>
      </c>
      <c r="D120" s="807" t="s">
        <v>757</v>
      </c>
      <c r="E120" s="808"/>
      <c r="F120" s="808"/>
      <c r="G120" s="685"/>
    </row>
    <row r="121" spans="1:7" ht="15.75" thickBot="1" x14ac:dyDescent="0.3">
      <c r="A121" s="49"/>
      <c r="C121" s="154" t="s">
        <v>95</v>
      </c>
      <c r="D121" s="878" t="s">
        <v>195</v>
      </c>
      <c r="E121" s="879"/>
      <c r="F121" s="879"/>
      <c r="G121" s="880"/>
    </row>
    <row r="122" spans="1:7" x14ac:dyDescent="0.25">
      <c r="A122" s="49"/>
      <c r="C122" s="881"/>
      <c r="D122" s="179">
        <v>2019</v>
      </c>
      <c r="E122" s="179">
        <v>2020</v>
      </c>
      <c r="F122" s="179">
        <v>2021</v>
      </c>
      <c r="G122" s="179">
        <v>2022</v>
      </c>
    </row>
    <row r="123" spans="1:7" ht="15.75" thickBot="1" x14ac:dyDescent="0.3">
      <c r="A123" s="49"/>
      <c r="C123" s="882"/>
      <c r="D123" s="180" t="s">
        <v>71</v>
      </c>
      <c r="E123" s="180" t="s">
        <v>71</v>
      </c>
      <c r="F123" s="180" t="s">
        <v>71</v>
      </c>
      <c r="G123" s="180" t="s">
        <v>71</v>
      </c>
    </row>
    <row r="124" spans="1:7" ht="15.75" thickBot="1" x14ac:dyDescent="0.3">
      <c r="A124" s="49"/>
      <c r="C124" s="154" t="s">
        <v>97</v>
      </c>
      <c r="D124" s="185"/>
      <c r="E124" s="552">
        <v>1000</v>
      </c>
      <c r="F124" s="552">
        <v>1700</v>
      </c>
      <c r="G124" s="154"/>
    </row>
    <row r="125" spans="1:7" ht="15.75" thickBot="1" x14ac:dyDescent="0.3">
      <c r="A125" s="49"/>
      <c r="C125" s="154" t="s">
        <v>98</v>
      </c>
      <c r="D125" s="185"/>
      <c r="E125" s="185">
        <v>30000</v>
      </c>
      <c r="F125" s="185">
        <v>50000</v>
      </c>
      <c r="G125" s="185"/>
    </row>
    <row r="126" spans="1:7" ht="15.75" thickBot="1" x14ac:dyDescent="0.3">
      <c r="A126" s="49"/>
      <c r="C126" s="154" t="s">
        <v>99</v>
      </c>
      <c r="D126" s="185" t="e">
        <f>D125/D124</f>
        <v>#DIV/0!</v>
      </c>
      <c r="E126" s="185">
        <f>E125/E124</f>
        <v>30</v>
      </c>
      <c r="F126" s="185">
        <f>F125/F124</f>
        <v>29.411764705882351</v>
      </c>
      <c r="G126" s="185" t="e">
        <f>G125/G124</f>
        <v>#DIV/0!</v>
      </c>
    </row>
    <row r="127" spans="1:7" ht="15.75" thickBot="1" x14ac:dyDescent="0.3">
      <c r="A127" s="49"/>
      <c r="C127" s="154" t="s">
        <v>100</v>
      </c>
      <c r="D127" s="181" t="e">
        <f t="shared" ref="D127:G129" si="3">D124/C124-1</f>
        <v>#VALUE!</v>
      </c>
      <c r="E127" s="181" t="e">
        <f t="shared" si="3"/>
        <v>#DIV/0!</v>
      </c>
      <c r="F127" s="181">
        <f t="shared" si="3"/>
        <v>0.7</v>
      </c>
      <c r="G127" s="181">
        <f t="shared" si="3"/>
        <v>-1</v>
      </c>
    </row>
    <row r="128" spans="1:7" ht="15.75" thickBot="1" x14ac:dyDescent="0.3">
      <c r="A128" s="49"/>
      <c r="C128" s="154" t="s">
        <v>102</v>
      </c>
      <c r="D128" s="181" t="e">
        <f t="shared" si="3"/>
        <v>#VALUE!</v>
      </c>
      <c r="E128" s="181" t="e">
        <f t="shared" si="3"/>
        <v>#DIV/0!</v>
      </c>
      <c r="F128" s="181">
        <f t="shared" si="3"/>
        <v>0.66666666666666674</v>
      </c>
      <c r="G128" s="181">
        <f t="shared" si="3"/>
        <v>-1</v>
      </c>
    </row>
    <row r="129" spans="1:7" ht="15.75" thickBot="1" x14ac:dyDescent="0.3">
      <c r="A129" s="49"/>
      <c r="C129" s="154" t="s">
        <v>103</v>
      </c>
      <c r="D129" s="181" t="e">
        <f t="shared" si="3"/>
        <v>#DIV/0!</v>
      </c>
      <c r="E129" s="181" t="e">
        <f t="shared" si="3"/>
        <v>#DIV/0!</v>
      </c>
      <c r="F129" s="181">
        <f t="shared" si="3"/>
        <v>-1.9607843137254943E-2</v>
      </c>
      <c r="G129" s="181" t="e">
        <f t="shared" si="3"/>
        <v>#DIV/0!</v>
      </c>
    </row>
    <row r="130" spans="1:7" ht="15.75" thickBot="1" x14ac:dyDescent="0.3">
      <c r="A130" s="49"/>
      <c r="C130" s="873" t="s">
        <v>211</v>
      </c>
      <c r="D130" s="874"/>
      <c r="E130" s="874"/>
      <c r="F130" s="874"/>
      <c r="G130" s="875"/>
    </row>
    <row r="131" spans="1:7" x14ac:dyDescent="0.25">
      <c r="A131" s="49"/>
      <c r="C131" s="881"/>
      <c r="D131" s="179">
        <v>2019</v>
      </c>
      <c r="E131" s="179">
        <v>2020</v>
      </c>
      <c r="F131" s="179">
        <v>2021</v>
      </c>
      <c r="G131" s="179">
        <v>2022</v>
      </c>
    </row>
    <row r="132" spans="1:7" ht="15.75" thickBot="1" x14ac:dyDescent="0.3">
      <c r="A132" s="49"/>
      <c r="C132" s="882"/>
      <c r="D132" s="180" t="s">
        <v>71</v>
      </c>
      <c r="E132" s="180" t="s">
        <v>71</v>
      </c>
      <c r="F132" s="180" t="s">
        <v>71</v>
      </c>
      <c r="G132" s="180" t="s">
        <v>71</v>
      </c>
    </row>
    <row r="133" spans="1:7" ht="15.75" thickBot="1" x14ac:dyDescent="0.3">
      <c r="A133" s="49"/>
      <c r="C133" s="182" t="s">
        <v>159</v>
      </c>
      <c r="D133" s="183">
        <f>D134+D135+D136+D137</f>
        <v>0</v>
      </c>
      <c r="E133" s="183">
        <f>E134+E135+E136+E137</f>
        <v>0</v>
      </c>
      <c r="F133" s="183">
        <f>F134+F135+F136+F137</f>
        <v>0</v>
      </c>
      <c r="G133" s="183">
        <f>G134+G135+G136+G137</f>
        <v>0</v>
      </c>
    </row>
    <row r="134" spans="1:7" ht="15.75" thickBot="1" x14ac:dyDescent="0.3">
      <c r="A134" s="49"/>
      <c r="C134" s="168" t="s">
        <v>106</v>
      </c>
      <c r="D134" s="183"/>
      <c r="E134" s="183"/>
      <c r="F134" s="183"/>
      <c r="G134" s="183"/>
    </row>
    <row r="135" spans="1:7" ht="15.75" thickBot="1" x14ac:dyDescent="0.3">
      <c r="A135" s="49"/>
      <c r="C135" s="168" t="s">
        <v>160</v>
      </c>
      <c r="D135" s="183"/>
      <c r="E135" s="183"/>
      <c r="F135" s="183"/>
      <c r="G135" s="183"/>
    </row>
    <row r="136" spans="1:7" ht="15.75" thickBot="1" x14ac:dyDescent="0.3">
      <c r="A136" s="49"/>
      <c r="C136" s="168" t="s">
        <v>161</v>
      </c>
      <c r="D136" s="183"/>
      <c r="E136" s="183"/>
      <c r="F136" s="183"/>
      <c r="G136" s="183"/>
    </row>
    <row r="137" spans="1:7" ht="15.75" thickBot="1" x14ac:dyDescent="0.3">
      <c r="A137" s="49"/>
      <c r="C137" s="168" t="s">
        <v>162</v>
      </c>
      <c r="D137" s="183"/>
      <c r="E137" s="183"/>
      <c r="F137" s="183"/>
      <c r="G137" s="183"/>
    </row>
    <row r="138" spans="1:7" ht="15.75" thickBot="1" x14ac:dyDescent="0.3">
      <c r="A138" s="49"/>
      <c r="C138" s="182" t="s">
        <v>163</v>
      </c>
      <c r="D138" s="172">
        <f>D139+D140+D141+D142</f>
        <v>0</v>
      </c>
      <c r="E138" s="172">
        <f>E139+E140+E141+E142</f>
        <v>30000</v>
      </c>
      <c r="F138" s="172">
        <f>F139+F140+F141+F142</f>
        <v>50000</v>
      </c>
      <c r="G138" s="172">
        <f>G139+G140+G141+G142</f>
        <v>0</v>
      </c>
    </row>
    <row r="139" spans="1:7" ht="15.75" thickBot="1" x14ac:dyDescent="0.3">
      <c r="A139" s="49"/>
      <c r="C139" s="168" t="s">
        <v>106</v>
      </c>
      <c r="D139" s="183"/>
      <c r="E139" s="183">
        <f>+E125</f>
        <v>30000</v>
      </c>
      <c r="F139" s="183">
        <f>+F125</f>
        <v>50000</v>
      </c>
      <c r="G139" s="183"/>
    </row>
    <row r="140" spans="1:7" ht="15.75" thickBot="1" x14ac:dyDescent="0.3">
      <c r="A140" s="49"/>
      <c r="C140" s="168" t="s">
        <v>160</v>
      </c>
      <c r="D140" s="183"/>
      <c r="E140" s="183"/>
      <c r="F140" s="183"/>
      <c r="G140" s="183"/>
    </row>
    <row r="141" spans="1:7" ht="15.75" thickBot="1" x14ac:dyDescent="0.3">
      <c r="A141" s="49"/>
      <c r="C141" s="168" t="s">
        <v>161</v>
      </c>
      <c r="D141" s="183"/>
      <c r="E141" s="183"/>
      <c r="F141" s="183"/>
      <c r="G141" s="183"/>
    </row>
    <row r="142" spans="1:7" ht="15.75" thickBot="1" x14ac:dyDescent="0.3">
      <c r="A142" s="49"/>
      <c r="C142" s="168" t="s">
        <v>162</v>
      </c>
      <c r="D142" s="183"/>
      <c r="E142" s="183"/>
      <c r="F142" s="183"/>
      <c r="G142" s="183"/>
    </row>
    <row r="143" spans="1:7" ht="15.75" thickBot="1" x14ac:dyDescent="0.3">
      <c r="A143" s="49"/>
      <c r="C143" s="171" t="s">
        <v>212</v>
      </c>
      <c r="D143" s="172">
        <f>D133+D138</f>
        <v>0</v>
      </c>
      <c r="E143" s="172">
        <f>E133+E138</f>
        <v>30000</v>
      </c>
      <c r="F143" s="172">
        <f>F133+F138</f>
        <v>50000</v>
      </c>
      <c r="G143" s="172">
        <f>G133+G138</f>
        <v>0</v>
      </c>
    </row>
    <row r="144" spans="1:7" ht="23.25" thickBot="1" x14ac:dyDescent="0.3">
      <c r="A144" s="49"/>
      <c r="B144" s="49"/>
      <c r="C144" s="162" t="s">
        <v>130</v>
      </c>
      <c r="D144" s="162" t="s">
        <v>213</v>
      </c>
      <c r="E144" s="177" t="s">
        <v>202</v>
      </c>
      <c r="F144" s="876"/>
      <c r="G144" s="877"/>
    </row>
    <row r="145" spans="1:10" ht="33" customHeight="1" thickBot="1" x14ac:dyDescent="0.3">
      <c r="A145" s="49"/>
      <c r="C145" s="154" t="s">
        <v>93</v>
      </c>
      <c r="D145" s="807" t="s">
        <v>214</v>
      </c>
      <c r="E145" s="808"/>
      <c r="F145" s="808"/>
      <c r="G145" s="685"/>
    </row>
    <row r="146" spans="1:10" ht="15.75" thickBot="1" x14ac:dyDescent="0.3">
      <c r="A146" s="49"/>
      <c r="C146" s="154" t="s">
        <v>95</v>
      </c>
      <c r="D146" s="878" t="s">
        <v>195</v>
      </c>
      <c r="E146" s="879"/>
      <c r="F146" s="879"/>
      <c r="G146" s="880"/>
    </row>
    <row r="147" spans="1:10" x14ac:dyDescent="0.25">
      <c r="A147" s="49"/>
      <c r="C147" s="881"/>
      <c r="D147" s="179">
        <v>2019</v>
      </c>
      <c r="E147" s="179">
        <v>2020</v>
      </c>
      <c r="F147" s="179">
        <v>2021</v>
      </c>
      <c r="G147" s="563">
        <v>2022</v>
      </c>
      <c r="H147" s="47"/>
      <c r="I147" s="47"/>
      <c r="J147" s="47"/>
    </row>
    <row r="148" spans="1:10" ht="15.75" thickBot="1" x14ac:dyDescent="0.3">
      <c r="A148" s="49"/>
      <c r="C148" s="882"/>
      <c r="D148" s="180" t="s">
        <v>71</v>
      </c>
      <c r="E148" s="180" t="s">
        <v>71</v>
      </c>
      <c r="F148" s="180" t="s">
        <v>71</v>
      </c>
      <c r="G148" s="564" t="s">
        <v>71</v>
      </c>
      <c r="H148" s="47"/>
      <c r="I148" s="47"/>
      <c r="J148" s="47"/>
    </row>
    <row r="149" spans="1:10" ht="15.75" thickBot="1" x14ac:dyDescent="0.3">
      <c r="A149" s="49"/>
      <c r="C149" s="154" t="s">
        <v>97</v>
      </c>
      <c r="D149" s="185"/>
      <c r="E149" s="552">
        <v>300</v>
      </c>
      <c r="F149" s="552">
        <v>400</v>
      </c>
      <c r="G149" s="154"/>
      <c r="H149" s="47"/>
      <c r="I149" s="47"/>
      <c r="J149" s="47"/>
    </row>
    <row r="150" spans="1:10" ht="15.75" thickBot="1" x14ac:dyDescent="0.3">
      <c r="A150" s="49"/>
      <c r="C150" s="154" t="s">
        <v>98</v>
      </c>
      <c r="D150" s="185"/>
      <c r="E150" s="185">
        <v>20000</v>
      </c>
      <c r="F150" s="185">
        <v>34736</v>
      </c>
      <c r="G150" s="185"/>
      <c r="H150" s="47"/>
      <c r="I150" s="565"/>
      <c r="J150" s="47"/>
    </row>
    <row r="151" spans="1:10" ht="15.75" thickBot="1" x14ac:dyDescent="0.3">
      <c r="A151" s="49"/>
      <c r="C151" s="154" t="s">
        <v>99</v>
      </c>
      <c r="D151" s="185" t="e">
        <f>D150/D149</f>
        <v>#DIV/0!</v>
      </c>
      <c r="E151" s="185">
        <f>E150/E149</f>
        <v>66.666666666666671</v>
      </c>
      <c r="F151" s="185">
        <f>F150/F149</f>
        <v>86.84</v>
      </c>
      <c r="G151" s="185" t="e">
        <f>G150/G149</f>
        <v>#DIV/0!</v>
      </c>
      <c r="H151" s="47"/>
      <c r="I151" s="566"/>
      <c r="J151" s="47"/>
    </row>
    <row r="152" spans="1:10" ht="15.75" thickBot="1" x14ac:dyDescent="0.3">
      <c r="A152" s="49"/>
      <c r="C152" s="154" t="s">
        <v>100</v>
      </c>
      <c r="D152" s="181" t="e">
        <f t="shared" ref="D152:G154" si="4">D149/C149-1</f>
        <v>#VALUE!</v>
      </c>
      <c r="E152" s="181" t="e">
        <f t="shared" si="4"/>
        <v>#DIV/0!</v>
      </c>
      <c r="F152" s="181">
        <f t="shared" si="4"/>
        <v>0.33333333333333326</v>
      </c>
      <c r="G152" s="567">
        <f t="shared" si="4"/>
        <v>-1</v>
      </c>
      <c r="H152" s="47"/>
      <c r="I152" s="47"/>
      <c r="J152" s="47"/>
    </row>
    <row r="153" spans="1:10" ht="15.75" thickBot="1" x14ac:dyDescent="0.3">
      <c r="A153" s="49"/>
      <c r="C153" s="154" t="s">
        <v>102</v>
      </c>
      <c r="D153" s="181" t="e">
        <f t="shared" si="4"/>
        <v>#VALUE!</v>
      </c>
      <c r="E153" s="181" t="e">
        <f t="shared" si="4"/>
        <v>#DIV/0!</v>
      </c>
      <c r="F153" s="181">
        <f t="shared" si="4"/>
        <v>0.7367999999999999</v>
      </c>
      <c r="G153" s="567">
        <f t="shared" si="4"/>
        <v>-1</v>
      </c>
      <c r="H153" s="47"/>
      <c r="I153" s="47"/>
      <c r="J153" s="47"/>
    </row>
    <row r="154" spans="1:10" ht="15.75" thickBot="1" x14ac:dyDescent="0.3">
      <c r="A154" s="49"/>
      <c r="C154" s="154" t="s">
        <v>103</v>
      </c>
      <c r="D154" s="181" t="e">
        <f t="shared" si="4"/>
        <v>#DIV/0!</v>
      </c>
      <c r="E154" s="181" t="e">
        <f t="shared" si="4"/>
        <v>#DIV/0!</v>
      </c>
      <c r="F154" s="181">
        <f t="shared" si="4"/>
        <v>0.30259999999999998</v>
      </c>
      <c r="G154" s="567" t="e">
        <f t="shared" si="4"/>
        <v>#DIV/0!</v>
      </c>
      <c r="H154" s="47"/>
      <c r="I154" s="47"/>
      <c r="J154" s="47"/>
    </row>
    <row r="155" spans="1:10" ht="15.75" thickBot="1" x14ac:dyDescent="0.3">
      <c r="A155" s="49"/>
      <c r="C155" s="873" t="s">
        <v>215</v>
      </c>
      <c r="D155" s="874"/>
      <c r="E155" s="874"/>
      <c r="F155" s="874"/>
      <c r="G155" s="875"/>
    </row>
    <row r="156" spans="1:10" x14ac:dyDescent="0.25">
      <c r="A156" s="49"/>
      <c r="C156" s="881"/>
      <c r="D156" s="179">
        <v>2019</v>
      </c>
      <c r="E156" s="179">
        <v>2020</v>
      </c>
      <c r="F156" s="179">
        <v>2021</v>
      </c>
      <c r="G156" s="179">
        <v>2022</v>
      </c>
    </row>
    <row r="157" spans="1:10" ht="15.75" thickBot="1" x14ac:dyDescent="0.3">
      <c r="A157" s="49"/>
      <c r="C157" s="882"/>
      <c r="D157" s="180" t="s">
        <v>71</v>
      </c>
      <c r="E157" s="180" t="s">
        <v>71</v>
      </c>
      <c r="F157" s="180" t="s">
        <v>71</v>
      </c>
      <c r="G157" s="180" t="s">
        <v>71</v>
      </c>
    </row>
    <row r="158" spans="1:10" ht="15.75" thickBot="1" x14ac:dyDescent="0.3">
      <c r="A158" s="49"/>
      <c r="C158" s="182" t="s">
        <v>159</v>
      </c>
      <c r="D158" s="183">
        <f>D159+D160+D161+D162</f>
        <v>0</v>
      </c>
      <c r="E158" s="183">
        <f>E159+E160+E161+E162</f>
        <v>0</v>
      </c>
      <c r="F158" s="183">
        <f>F159+F160+F161+F162</f>
        <v>0</v>
      </c>
      <c r="G158" s="183">
        <f>G159+G160+G161+G162</f>
        <v>0</v>
      </c>
    </row>
    <row r="159" spans="1:10" ht="15.75" thickBot="1" x14ac:dyDescent="0.3">
      <c r="A159" s="49"/>
      <c r="C159" s="168" t="s">
        <v>106</v>
      </c>
      <c r="D159" s="183"/>
      <c r="E159" s="183"/>
      <c r="F159" s="183"/>
      <c r="G159" s="183"/>
    </row>
    <row r="160" spans="1:10" ht="15.75" thickBot="1" x14ac:dyDescent="0.3">
      <c r="A160" s="49"/>
      <c r="C160" s="168" t="s">
        <v>160</v>
      </c>
      <c r="D160" s="183"/>
      <c r="E160" s="183"/>
      <c r="F160" s="183"/>
      <c r="G160" s="183"/>
    </row>
    <row r="161" spans="1:9" ht="15.75" thickBot="1" x14ac:dyDescent="0.3">
      <c r="A161" s="49"/>
      <c r="C161" s="168" t="s">
        <v>161</v>
      </c>
      <c r="D161" s="183"/>
      <c r="E161" s="183"/>
      <c r="F161" s="183"/>
      <c r="G161" s="183"/>
    </row>
    <row r="162" spans="1:9" ht="15.75" thickBot="1" x14ac:dyDescent="0.3">
      <c r="A162" s="49"/>
      <c r="C162" s="168" t="s">
        <v>162</v>
      </c>
      <c r="D162" s="183"/>
      <c r="E162" s="183"/>
      <c r="F162" s="183"/>
      <c r="G162" s="183"/>
    </row>
    <row r="163" spans="1:9" ht="15.75" thickBot="1" x14ac:dyDescent="0.3">
      <c r="A163" s="49"/>
      <c r="C163" s="182" t="s">
        <v>163</v>
      </c>
      <c r="D163" s="172">
        <f>D164+D165+D166+D167</f>
        <v>0</v>
      </c>
      <c r="E163" s="172">
        <f>E164+E165+E166+E167</f>
        <v>20000</v>
      </c>
      <c r="F163" s="172">
        <f>F164+F165+F166+F167</f>
        <v>34736</v>
      </c>
      <c r="G163" s="172">
        <f>G164+G165+G166+G167</f>
        <v>0</v>
      </c>
    </row>
    <row r="164" spans="1:9" ht="15.75" thickBot="1" x14ac:dyDescent="0.3">
      <c r="A164" s="49"/>
      <c r="C164" s="168" t="s">
        <v>106</v>
      </c>
      <c r="D164" s="183"/>
      <c r="E164" s="183">
        <f>+E150</f>
        <v>20000</v>
      </c>
      <c r="F164" s="183">
        <f>+F150</f>
        <v>34736</v>
      </c>
      <c r="G164" s="183"/>
    </row>
    <row r="165" spans="1:9" ht="15.75" thickBot="1" x14ac:dyDescent="0.3">
      <c r="A165" s="49"/>
      <c r="C165" s="168" t="s">
        <v>160</v>
      </c>
      <c r="D165" s="183"/>
      <c r="E165" s="183"/>
      <c r="F165" s="183"/>
      <c r="G165" s="183"/>
    </row>
    <row r="166" spans="1:9" ht="15.75" thickBot="1" x14ac:dyDescent="0.3">
      <c r="A166" s="49"/>
      <c r="C166" s="168" t="s">
        <v>161</v>
      </c>
      <c r="D166" s="183"/>
      <c r="E166" s="183"/>
      <c r="F166" s="183"/>
      <c r="G166" s="183"/>
    </row>
    <row r="167" spans="1:9" ht="15.75" thickBot="1" x14ac:dyDescent="0.3">
      <c r="A167" s="49"/>
      <c r="C167" s="168" t="s">
        <v>162</v>
      </c>
      <c r="D167" s="183"/>
      <c r="E167" s="183"/>
      <c r="F167" s="183"/>
      <c r="G167" s="183"/>
    </row>
    <row r="168" spans="1:9" ht="15.75" thickBot="1" x14ac:dyDescent="0.3">
      <c r="A168" s="49"/>
      <c r="C168" s="171" t="s">
        <v>216</v>
      </c>
      <c r="D168" s="172">
        <f>D158+D163</f>
        <v>0</v>
      </c>
      <c r="E168" s="172">
        <f>E158+E163</f>
        <v>20000</v>
      </c>
      <c r="F168" s="172">
        <f>F158+F163</f>
        <v>34736</v>
      </c>
      <c r="G168" s="172">
        <f>G158+G163</f>
        <v>0</v>
      </c>
    </row>
    <row r="169" spans="1:9" ht="57" thickBot="1" x14ac:dyDescent="0.3">
      <c r="A169" s="49"/>
      <c r="C169" s="162" t="s">
        <v>130</v>
      </c>
      <c r="D169" s="162" t="s">
        <v>758</v>
      </c>
      <c r="E169" s="177" t="s">
        <v>202</v>
      </c>
      <c r="F169" s="876"/>
      <c r="G169" s="877"/>
    </row>
    <row r="170" spans="1:9" ht="22.9" customHeight="1" thickBot="1" x14ac:dyDescent="0.3">
      <c r="A170" s="49"/>
      <c r="C170" s="154" t="s">
        <v>93</v>
      </c>
      <c r="D170" s="807" t="s">
        <v>759</v>
      </c>
      <c r="E170" s="808"/>
      <c r="F170" s="808"/>
      <c r="G170" s="685"/>
      <c r="I170" s="47"/>
    </row>
    <row r="171" spans="1:9" ht="15.75" thickBot="1" x14ac:dyDescent="0.3">
      <c r="A171" s="49"/>
      <c r="C171" s="154" t="s">
        <v>95</v>
      </c>
      <c r="D171" s="878" t="s">
        <v>195</v>
      </c>
      <c r="E171" s="879"/>
      <c r="F171" s="879"/>
      <c r="G171" s="880"/>
      <c r="I171" s="47"/>
    </row>
    <row r="172" spans="1:9" x14ac:dyDescent="0.25">
      <c r="A172" s="49"/>
      <c r="C172" s="881"/>
      <c r="D172" s="179">
        <v>2019</v>
      </c>
      <c r="E172" s="179">
        <v>2020</v>
      </c>
      <c r="F172" s="179">
        <v>2021</v>
      </c>
      <c r="G172" s="179">
        <v>2022</v>
      </c>
      <c r="I172" s="47"/>
    </row>
    <row r="173" spans="1:9" ht="15.75" thickBot="1" x14ac:dyDescent="0.3">
      <c r="A173" s="49"/>
      <c r="C173" s="882"/>
      <c r="D173" s="180" t="s">
        <v>71</v>
      </c>
      <c r="E173" s="180" t="s">
        <v>71</v>
      </c>
      <c r="F173" s="180" t="s">
        <v>71</v>
      </c>
      <c r="G173" s="180" t="s">
        <v>71</v>
      </c>
      <c r="I173" s="47"/>
    </row>
    <row r="174" spans="1:9" ht="15.75" thickBot="1" x14ac:dyDescent="0.3">
      <c r="A174" s="49"/>
      <c r="C174" s="154" t="s">
        <v>97</v>
      </c>
      <c r="D174" s="185"/>
      <c r="E174" s="552">
        <v>350</v>
      </c>
      <c r="F174" s="552">
        <v>650</v>
      </c>
      <c r="G174" s="154"/>
      <c r="I174" s="47"/>
    </row>
    <row r="175" spans="1:9" ht="15.75" thickBot="1" x14ac:dyDescent="0.3">
      <c r="A175" s="49"/>
      <c r="C175" s="154" t="s">
        <v>98</v>
      </c>
      <c r="D175" s="185"/>
      <c r="E175" s="185">
        <v>30000</v>
      </c>
      <c r="F175" s="185">
        <v>61346.976999999999</v>
      </c>
      <c r="G175" s="185"/>
      <c r="I175" s="568"/>
    </row>
    <row r="176" spans="1:9" ht="15.75" thickBot="1" x14ac:dyDescent="0.3">
      <c r="A176" s="49"/>
      <c r="C176" s="154" t="s">
        <v>99</v>
      </c>
      <c r="D176" s="185" t="e">
        <f>D175/D174</f>
        <v>#DIV/0!</v>
      </c>
      <c r="E176" s="185">
        <f>E175/E174</f>
        <v>85.714285714285708</v>
      </c>
      <c r="F176" s="185">
        <f>F175/F174</f>
        <v>94.379964615384608</v>
      </c>
      <c r="G176" s="185" t="e">
        <f>G175/G174</f>
        <v>#DIV/0!</v>
      </c>
      <c r="I176" s="566"/>
    </row>
    <row r="177" spans="1:9" ht="15.75" thickBot="1" x14ac:dyDescent="0.3">
      <c r="A177" s="49"/>
      <c r="C177" s="154" t="s">
        <v>100</v>
      </c>
      <c r="D177" s="181" t="e">
        <f t="shared" ref="D177:G179" si="5">D174/C174-1</f>
        <v>#VALUE!</v>
      </c>
      <c r="E177" s="181" t="e">
        <f t="shared" si="5"/>
        <v>#DIV/0!</v>
      </c>
      <c r="F177" s="181">
        <f t="shared" si="5"/>
        <v>0.85714285714285721</v>
      </c>
      <c r="G177" s="181">
        <f t="shared" si="5"/>
        <v>-1</v>
      </c>
      <c r="I177" s="47"/>
    </row>
    <row r="178" spans="1:9" ht="15.75" thickBot="1" x14ac:dyDescent="0.3">
      <c r="A178" s="49"/>
      <c r="C178" s="154" t="s">
        <v>102</v>
      </c>
      <c r="D178" s="181" t="e">
        <f t="shared" si="5"/>
        <v>#VALUE!</v>
      </c>
      <c r="E178" s="181" t="e">
        <f t="shared" si="5"/>
        <v>#DIV/0!</v>
      </c>
      <c r="F178" s="181">
        <f t="shared" si="5"/>
        <v>1.0448992333333331</v>
      </c>
      <c r="G178" s="181">
        <f t="shared" si="5"/>
        <v>-1</v>
      </c>
      <c r="I178" s="47"/>
    </row>
    <row r="179" spans="1:9" ht="15.75" thickBot="1" x14ac:dyDescent="0.3">
      <c r="A179" s="49"/>
      <c r="C179" s="154" t="s">
        <v>103</v>
      </c>
      <c r="D179" s="181" t="e">
        <f t="shared" si="5"/>
        <v>#DIV/0!</v>
      </c>
      <c r="E179" s="181" t="e">
        <f t="shared" si="5"/>
        <v>#DIV/0!</v>
      </c>
      <c r="F179" s="181">
        <f t="shared" si="5"/>
        <v>0.10109958717948708</v>
      </c>
      <c r="G179" s="181" t="e">
        <f t="shared" si="5"/>
        <v>#DIV/0!</v>
      </c>
      <c r="I179" s="47"/>
    </row>
    <row r="180" spans="1:9" ht="15.75" thickBot="1" x14ac:dyDescent="0.3">
      <c r="A180" s="49"/>
      <c r="C180" s="873" t="s">
        <v>215</v>
      </c>
      <c r="D180" s="874"/>
      <c r="E180" s="874"/>
      <c r="F180" s="874"/>
      <c r="G180" s="875"/>
      <c r="I180" s="47"/>
    </row>
    <row r="181" spans="1:9" x14ac:dyDescent="0.25">
      <c r="A181" s="49"/>
      <c r="C181" s="881"/>
      <c r="D181" s="179">
        <v>2019</v>
      </c>
      <c r="E181" s="179">
        <v>2020</v>
      </c>
      <c r="F181" s="179">
        <v>2021</v>
      </c>
      <c r="G181" s="179">
        <v>2022</v>
      </c>
    </row>
    <row r="182" spans="1:9" ht="15.75" thickBot="1" x14ac:dyDescent="0.3">
      <c r="A182" s="49"/>
      <c r="C182" s="882"/>
      <c r="D182" s="180" t="s">
        <v>71</v>
      </c>
      <c r="E182" s="180" t="s">
        <v>71</v>
      </c>
      <c r="F182" s="180" t="s">
        <v>71</v>
      </c>
      <c r="G182" s="180" t="s">
        <v>71</v>
      </c>
    </row>
    <row r="183" spans="1:9" ht="15.75" thickBot="1" x14ac:dyDescent="0.3">
      <c r="A183" s="49"/>
      <c r="C183" s="182" t="s">
        <v>159</v>
      </c>
      <c r="D183" s="183">
        <f>D184+D185+D186+D187</f>
        <v>0</v>
      </c>
      <c r="E183" s="183">
        <f>E184+E185+E186+E187</f>
        <v>0</v>
      </c>
      <c r="F183" s="183">
        <f>F184+F185+F186+F187</f>
        <v>0</v>
      </c>
      <c r="G183" s="183">
        <f>G184+G185+G186+G187</f>
        <v>0</v>
      </c>
    </row>
    <row r="184" spans="1:9" ht="15.75" thickBot="1" x14ac:dyDescent="0.3">
      <c r="A184" s="49"/>
      <c r="C184" s="168" t="s">
        <v>106</v>
      </c>
      <c r="D184" s="183"/>
      <c r="E184" s="183"/>
      <c r="F184" s="183"/>
      <c r="G184" s="183"/>
    </row>
    <row r="185" spans="1:9" ht="15.75" thickBot="1" x14ac:dyDescent="0.3">
      <c r="A185" s="49"/>
      <c r="C185" s="168" t="s">
        <v>160</v>
      </c>
      <c r="D185" s="183"/>
      <c r="E185" s="183"/>
      <c r="F185" s="183"/>
      <c r="G185" s="183"/>
    </row>
    <row r="186" spans="1:9" ht="15.75" thickBot="1" x14ac:dyDescent="0.3">
      <c r="A186" s="49"/>
      <c r="C186" s="168" t="s">
        <v>161</v>
      </c>
      <c r="D186" s="183"/>
      <c r="E186" s="183"/>
      <c r="F186" s="183"/>
      <c r="G186" s="183"/>
    </row>
    <row r="187" spans="1:9" ht="15.75" thickBot="1" x14ac:dyDescent="0.3">
      <c r="A187" s="49"/>
      <c r="C187" s="168" t="s">
        <v>162</v>
      </c>
      <c r="D187" s="183"/>
      <c r="E187" s="183"/>
      <c r="F187" s="183"/>
      <c r="G187" s="183"/>
    </row>
    <row r="188" spans="1:9" ht="15.75" thickBot="1" x14ac:dyDescent="0.3">
      <c r="A188" s="49"/>
      <c r="C188" s="182" t="s">
        <v>163</v>
      </c>
      <c r="D188" s="172">
        <f>D189+D190+D191+D192</f>
        <v>0</v>
      </c>
      <c r="E188" s="172">
        <f>E189+E190+E191+E192</f>
        <v>30000</v>
      </c>
      <c r="F188" s="172">
        <f>F189+F190+F191+F192</f>
        <v>61346.976999999999</v>
      </c>
      <c r="G188" s="172">
        <f>G189+G190+G191+G192</f>
        <v>0</v>
      </c>
    </row>
    <row r="189" spans="1:9" ht="15.75" thickBot="1" x14ac:dyDescent="0.3">
      <c r="A189" s="49"/>
      <c r="C189" s="168" t="s">
        <v>106</v>
      </c>
      <c r="D189" s="183"/>
      <c r="E189" s="183">
        <f>+E175</f>
        <v>30000</v>
      </c>
      <c r="F189" s="183">
        <f>+F175</f>
        <v>61346.976999999999</v>
      </c>
      <c r="G189" s="183"/>
    </row>
    <row r="190" spans="1:9" ht="15.75" thickBot="1" x14ac:dyDescent="0.3">
      <c r="A190" s="49"/>
      <c r="C190" s="168" t="s">
        <v>160</v>
      </c>
      <c r="D190" s="183"/>
      <c r="E190" s="183"/>
      <c r="F190" s="183"/>
      <c r="G190" s="183"/>
    </row>
    <row r="191" spans="1:9" ht="15.75" thickBot="1" x14ac:dyDescent="0.3">
      <c r="A191" s="49"/>
      <c r="C191" s="168" t="s">
        <v>161</v>
      </c>
      <c r="D191" s="183"/>
      <c r="E191" s="183"/>
      <c r="F191" s="183"/>
      <c r="G191" s="183"/>
    </row>
    <row r="192" spans="1:9" ht="15.75" thickBot="1" x14ac:dyDescent="0.3">
      <c r="A192" s="49"/>
      <c r="C192" s="168" t="s">
        <v>162</v>
      </c>
      <c r="D192" s="183"/>
      <c r="E192" s="183"/>
      <c r="F192" s="183"/>
      <c r="G192" s="183"/>
    </row>
    <row r="193" spans="1:9" ht="15.75" thickBot="1" x14ac:dyDescent="0.3">
      <c r="A193" s="49"/>
      <c r="C193" s="171" t="s">
        <v>216</v>
      </c>
      <c r="D193" s="172">
        <f>D183+D188</f>
        <v>0</v>
      </c>
      <c r="E193" s="172">
        <f>E183+E188</f>
        <v>30000</v>
      </c>
      <c r="F193" s="172">
        <f>F183+F188</f>
        <v>61346.976999999999</v>
      </c>
      <c r="G193" s="172">
        <f>G183+G188</f>
        <v>0</v>
      </c>
    </row>
    <row r="194" spans="1:9" ht="34.5" thickBot="1" x14ac:dyDescent="0.3">
      <c r="A194" s="49"/>
      <c r="C194" s="162" t="s">
        <v>130</v>
      </c>
      <c r="D194" s="162" t="s">
        <v>760</v>
      </c>
      <c r="E194" s="177" t="s">
        <v>202</v>
      </c>
      <c r="F194" s="876"/>
      <c r="G194" s="877"/>
    </row>
    <row r="195" spans="1:9" ht="25.9" customHeight="1" thickBot="1" x14ac:dyDescent="0.3">
      <c r="A195" s="49"/>
      <c r="C195" s="154" t="s">
        <v>93</v>
      </c>
      <c r="D195" s="807" t="s">
        <v>761</v>
      </c>
      <c r="E195" s="808"/>
      <c r="F195" s="808"/>
      <c r="G195" s="685"/>
    </row>
    <row r="196" spans="1:9" ht="15.75" thickBot="1" x14ac:dyDescent="0.3">
      <c r="A196" s="49"/>
      <c r="C196" s="154" t="s">
        <v>95</v>
      </c>
      <c r="D196" s="878" t="s">
        <v>195</v>
      </c>
      <c r="E196" s="879"/>
      <c r="F196" s="879"/>
      <c r="G196" s="880"/>
    </row>
    <row r="197" spans="1:9" x14ac:dyDescent="0.25">
      <c r="A197" s="49"/>
      <c r="C197" s="881"/>
      <c r="D197" s="179">
        <v>2019</v>
      </c>
      <c r="E197" s="179">
        <v>2020</v>
      </c>
      <c r="F197" s="179">
        <v>2021</v>
      </c>
      <c r="G197" s="179">
        <v>2022</v>
      </c>
      <c r="I197" s="47"/>
    </row>
    <row r="198" spans="1:9" ht="15.75" thickBot="1" x14ac:dyDescent="0.3">
      <c r="A198" s="49"/>
      <c r="C198" s="882"/>
      <c r="D198" s="180" t="s">
        <v>71</v>
      </c>
      <c r="E198" s="180" t="s">
        <v>71</v>
      </c>
      <c r="F198" s="180" t="s">
        <v>71</v>
      </c>
      <c r="G198" s="180" t="s">
        <v>71</v>
      </c>
      <c r="I198" s="47"/>
    </row>
    <row r="199" spans="1:9" ht="15.75" thickBot="1" x14ac:dyDescent="0.3">
      <c r="A199" s="49"/>
      <c r="C199" s="154" t="s">
        <v>97</v>
      </c>
      <c r="D199" s="185"/>
      <c r="E199" s="552">
        <v>150</v>
      </c>
      <c r="F199" s="552">
        <v>150</v>
      </c>
      <c r="G199" s="154"/>
      <c r="I199" s="47"/>
    </row>
    <row r="200" spans="1:9" ht="15.75" thickBot="1" x14ac:dyDescent="0.3">
      <c r="A200" s="49"/>
      <c r="C200" s="154" t="s">
        <v>98</v>
      </c>
      <c r="D200" s="185"/>
      <c r="E200" s="185">
        <v>15000</v>
      </c>
      <c r="F200" s="185">
        <v>19898.825000000001</v>
      </c>
      <c r="G200" s="185"/>
      <c r="I200" s="47"/>
    </row>
    <row r="201" spans="1:9" ht="15.75" thickBot="1" x14ac:dyDescent="0.3">
      <c r="A201" s="49"/>
      <c r="C201" s="154" t="s">
        <v>99</v>
      </c>
      <c r="D201" s="185" t="e">
        <f>D200/D199</f>
        <v>#DIV/0!</v>
      </c>
      <c r="E201" s="185">
        <f>E200/E199</f>
        <v>100</v>
      </c>
      <c r="F201" s="185">
        <f>F200/F199</f>
        <v>132.65883333333335</v>
      </c>
      <c r="G201" s="185" t="e">
        <f>G200/G199</f>
        <v>#DIV/0!</v>
      </c>
      <c r="I201" s="566"/>
    </row>
    <row r="202" spans="1:9" ht="15.75" thickBot="1" x14ac:dyDescent="0.3">
      <c r="A202" s="49"/>
      <c r="C202" s="154" t="s">
        <v>100</v>
      </c>
      <c r="D202" s="181" t="e">
        <f t="shared" ref="D202:G204" si="6">D199/C199-1</f>
        <v>#VALUE!</v>
      </c>
      <c r="E202" s="181" t="e">
        <f t="shared" si="6"/>
        <v>#DIV/0!</v>
      </c>
      <c r="F202" s="181">
        <f t="shared" si="6"/>
        <v>0</v>
      </c>
      <c r="G202" s="181">
        <f t="shared" si="6"/>
        <v>-1</v>
      </c>
      <c r="I202" s="47"/>
    </row>
    <row r="203" spans="1:9" ht="15.75" thickBot="1" x14ac:dyDescent="0.3">
      <c r="A203" s="49"/>
      <c r="C203" s="154" t="s">
        <v>102</v>
      </c>
      <c r="D203" s="181" t="e">
        <f t="shared" si="6"/>
        <v>#VALUE!</v>
      </c>
      <c r="E203" s="181" t="e">
        <f t="shared" si="6"/>
        <v>#DIV/0!</v>
      </c>
      <c r="F203" s="181">
        <f t="shared" si="6"/>
        <v>0.32658833333333348</v>
      </c>
      <c r="G203" s="181">
        <f t="shared" si="6"/>
        <v>-1</v>
      </c>
      <c r="I203" s="47"/>
    </row>
    <row r="204" spans="1:9" ht="15.75" thickBot="1" x14ac:dyDescent="0.3">
      <c r="A204" s="49"/>
      <c r="C204" s="154" t="s">
        <v>103</v>
      </c>
      <c r="D204" s="181" t="e">
        <f t="shared" si="6"/>
        <v>#DIV/0!</v>
      </c>
      <c r="E204" s="181" t="e">
        <f t="shared" si="6"/>
        <v>#DIV/0!</v>
      </c>
      <c r="F204" s="181">
        <f t="shared" si="6"/>
        <v>0.32658833333333348</v>
      </c>
      <c r="G204" s="181" t="e">
        <f t="shared" si="6"/>
        <v>#DIV/0!</v>
      </c>
      <c r="I204" s="47"/>
    </row>
    <row r="205" spans="1:9" ht="15.75" thickBot="1" x14ac:dyDescent="0.3">
      <c r="A205" s="49"/>
      <c r="C205" s="873" t="s">
        <v>215</v>
      </c>
      <c r="D205" s="874"/>
      <c r="E205" s="874"/>
      <c r="F205" s="874"/>
      <c r="G205" s="875"/>
      <c r="I205" s="47"/>
    </row>
    <row r="206" spans="1:9" x14ac:dyDescent="0.25">
      <c r="A206" s="49"/>
      <c r="C206" s="881"/>
      <c r="D206" s="179">
        <v>2019</v>
      </c>
      <c r="E206" s="179">
        <v>2020</v>
      </c>
      <c r="F206" s="179">
        <v>2021</v>
      </c>
      <c r="G206" s="179">
        <v>2022</v>
      </c>
      <c r="I206" s="47"/>
    </row>
    <row r="207" spans="1:9" ht="15.75" thickBot="1" x14ac:dyDescent="0.3">
      <c r="A207" s="49"/>
      <c r="C207" s="882"/>
      <c r="D207" s="180" t="s">
        <v>71</v>
      </c>
      <c r="E207" s="180" t="s">
        <v>71</v>
      </c>
      <c r="F207" s="180" t="s">
        <v>71</v>
      </c>
      <c r="G207" s="180" t="s">
        <v>71</v>
      </c>
      <c r="I207" s="47"/>
    </row>
    <row r="208" spans="1:9" ht="15.75" thickBot="1" x14ac:dyDescent="0.3">
      <c r="A208" s="49"/>
      <c r="C208" s="182" t="s">
        <v>159</v>
      </c>
      <c r="D208" s="183">
        <f>D209+D210+D211+D212</f>
        <v>0</v>
      </c>
      <c r="E208" s="183">
        <f>E209+E210+E211+E212</f>
        <v>0</v>
      </c>
      <c r="F208" s="183">
        <f>F209+F210+F211+F212</f>
        <v>0</v>
      </c>
      <c r="G208" s="183">
        <f>G209+G210+G211+G212</f>
        <v>0</v>
      </c>
    </row>
    <row r="209" spans="1:9" ht="15.75" thickBot="1" x14ac:dyDescent="0.3">
      <c r="A209" s="49"/>
      <c r="C209" s="168" t="s">
        <v>106</v>
      </c>
      <c r="D209" s="183"/>
      <c r="E209" s="183"/>
      <c r="F209" s="183"/>
      <c r="G209" s="183"/>
    </row>
    <row r="210" spans="1:9" ht="15.75" thickBot="1" x14ac:dyDescent="0.3">
      <c r="A210" s="49"/>
      <c r="C210" s="168" t="s">
        <v>160</v>
      </c>
      <c r="D210" s="183"/>
      <c r="E210" s="183"/>
      <c r="F210" s="183"/>
      <c r="G210" s="183"/>
    </row>
    <row r="211" spans="1:9" ht="15.75" thickBot="1" x14ac:dyDescent="0.3">
      <c r="A211" s="49"/>
      <c r="C211" s="168" t="s">
        <v>161</v>
      </c>
      <c r="D211" s="183"/>
      <c r="E211" s="183"/>
      <c r="F211" s="183"/>
      <c r="G211" s="183"/>
    </row>
    <row r="212" spans="1:9" ht="15.75" thickBot="1" x14ac:dyDescent="0.3">
      <c r="A212" s="49"/>
      <c r="C212" s="168" t="s">
        <v>162</v>
      </c>
      <c r="D212" s="183"/>
      <c r="E212" s="183"/>
      <c r="F212" s="183"/>
      <c r="G212" s="183"/>
    </row>
    <row r="213" spans="1:9" ht="15.75" thickBot="1" x14ac:dyDescent="0.3">
      <c r="A213" s="49"/>
      <c r="C213" s="182" t="s">
        <v>163</v>
      </c>
      <c r="D213" s="172">
        <f>D214+D215+D216+D217</f>
        <v>0</v>
      </c>
      <c r="E213" s="172">
        <f>E214+E215+E216+E217</f>
        <v>15000</v>
      </c>
      <c r="F213" s="172">
        <f>F214+F215+F216+F217</f>
        <v>19898.825000000001</v>
      </c>
      <c r="G213" s="172">
        <f>G214+G215+G216+G217</f>
        <v>0</v>
      </c>
    </row>
    <row r="214" spans="1:9" ht="15.75" thickBot="1" x14ac:dyDescent="0.3">
      <c r="A214" s="49"/>
      <c r="C214" s="168" t="s">
        <v>106</v>
      </c>
      <c r="D214" s="183"/>
      <c r="E214" s="183">
        <f>+E200</f>
        <v>15000</v>
      </c>
      <c r="F214" s="183">
        <f>+F200</f>
        <v>19898.825000000001</v>
      </c>
      <c r="G214" s="183"/>
    </row>
    <row r="215" spans="1:9" ht="15.75" thickBot="1" x14ac:dyDescent="0.3">
      <c r="A215" s="49"/>
      <c r="C215" s="168" t="s">
        <v>160</v>
      </c>
      <c r="D215" s="183"/>
      <c r="E215" s="183"/>
      <c r="F215" s="183"/>
      <c r="G215" s="183"/>
    </row>
    <row r="216" spans="1:9" ht="15.75" thickBot="1" x14ac:dyDescent="0.3">
      <c r="A216" s="49"/>
      <c r="C216" s="168" t="s">
        <v>161</v>
      </c>
      <c r="D216" s="183"/>
      <c r="E216" s="183"/>
      <c r="F216" s="183"/>
      <c r="G216" s="183"/>
    </row>
    <row r="217" spans="1:9" ht="15.75" thickBot="1" x14ac:dyDescent="0.3">
      <c r="A217" s="49"/>
      <c r="C217" s="168" t="s">
        <v>162</v>
      </c>
      <c r="D217" s="183"/>
      <c r="E217" s="183"/>
      <c r="F217" s="183"/>
      <c r="G217" s="183"/>
    </row>
    <row r="218" spans="1:9" ht="15.75" thickBot="1" x14ac:dyDescent="0.3">
      <c r="A218" s="49"/>
      <c r="C218" s="171" t="s">
        <v>216</v>
      </c>
      <c r="D218" s="172">
        <f>D208+D213</f>
        <v>0</v>
      </c>
      <c r="E218" s="172">
        <f>E208+E213</f>
        <v>15000</v>
      </c>
      <c r="F218" s="172">
        <f>F208+F213</f>
        <v>19898.825000000001</v>
      </c>
      <c r="G218" s="172">
        <f>G208+G213</f>
        <v>0</v>
      </c>
    </row>
    <row r="219" spans="1:9" ht="23.25" thickBot="1" x14ac:dyDescent="0.3">
      <c r="A219" s="49"/>
      <c r="C219" s="162" t="s">
        <v>130</v>
      </c>
      <c r="D219" s="162" t="s">
        <v>762</v>
      </c>
      <c r="E219" s="177" t="s">
        <v>202</v>
      </c>
      <c r="F219" s="876"/>
      <c r="G219" s="877"/>
    </row>
    <row r="220" spans="1:9" ht="15.75" thickBot="1" x14ac:dyDescent="0.3">
      <c r="A220" s="49"/>
      <c r="C220" s="154" t="s">
        <v>93</v>
      </c>
      <c r="D220" s="807" t="s">
        <v>763</v>
      </c>
      <c r="E220" s="808"/>
      <c r="F220" s="808"/>
      <c r="G220" s="685"/>
      <c r="I220" s="47"/>
    </row>
    <row r="221" spans="1:9" ht="15.75" thickBot="1" x14ac:dyDescent="0.3">
      <c r="A221" s="49"/>
      <c r="C221" s="154" t="s">
        <v>95</v>
      </c>
      <c r="D221" s="878" t="s">
        <v>764</v>
      </c>
      <c r="E221" s="879"/>
      <c r="F221" s="879"/>
      <c r="G221" s="880"/>
      <c r="I221" s="47"/>
    </row>
    <row r="222" spans="1:9" x14ac:dyDescent="0.25">
      <c r="A222" s="49"/>
      <c r="C222" s="881"/>
      <c r="D222" s="179">
        <v>2019</v>
      </c>
      <c r="E222" s="179">
        <v>2020</v>
      </c>
      <c r="F222" s="179">
        <v>2021</v>
      </c>
      <c r="G222" s="179">
        <v>2022</v>
      </c>
      <c r="I222" s="47"/>
    </row>
    <row r="223" spans="1:9" ht="15.75" thickBot="1" x14ac:dyDescent="0.3">
      <c r="A223" s="49"/>
      <c r="C223" s="882"/>
      <c r="D223" s="180" t="s">
        <v>71</v>
      </c>
      <c r="E223" s="180" t="s">
        <v>71</v>
      </c>
      <c r="F223" s="180" t="s">
        <v>71</v>
      </c>
      <c r="G223" s="180" t="s">
        <v>71</v>
      </c>
      <c r="I223" s="47"/>
    </row>
    <row r="224" spans="1:9" ht="15.75" thickBot="1" x14ac:dyDescent="0.3">
      <c r="A224" s="49"/>
      <c r="C224" s="154" t="s">
        <v>97</v>
      </c>
      <c r="D224" s="185"/>
      <c r="E224" s="552">
        <v>1</v>
      </c>
      <c r="F224" s="552">
        <v>0</v>
      </c>
      <c r="G224" s="154"/>
      <c r="I224" s="47"/>
    </row>
    <row r="225" spans="1:9" ht="15.75" thickBot="1" x14ac:dyDescent="0.3">
      <c r="A225" s="49"/>
      <c r="C225" s="154" t="s">
        <v>98</v>
      </c>
      <c r="D225" s="185"/>
      <c r="E225" s="185">
        <v>7287.1570000000002</v>
      </c>
      <c r="F225" s="185">
        <v>0</v>
      </c>
      <c r="G225" s="185"/>
      <c r="I225" s="569"/>
    </row>
    <row r="226" spans="1:9" ht="15.75" thickBot="1" x14ac:dyDescent="0.3">
      <c r="A226" s="49"/>
      <c r="C226" s="154" t="s">
        <v>99</v>
      </c>
      <c r="D226" s="185" t="e">
        <f>D225/D224</f>
        <v>#DIV/0!</v>
      </c>
      <c r="E226" s="185">
        <f>E225/E224</f>
        <v>7287.1570000000002</v>
      </c>
      <c r="F226" s="185" t="e">
        <f>F225/F224</f>
        <v>#DIV/0!</v>
      </c>
      <c r="G226" s="185" t="e">
        <f>G225/G224</f>
        <v>#DIV/0!</v>
      </c>
      <c r="I226" s="566"/>
    </row>
    <row r="227" spans="1:9" ht="15.75" thickBot="1" x14ac:dyDescent="0.3">
      <c r="A227" s="49"/>
      <c r="C227" s="154" t="s">
        <v>100</v>
      </c>
      <c r="D227" s="181" t="e">
        <f t="shared" ref="D227:G229" si="7">D224/C224-1</f>
        <v>#VALUE!</v>
      </c>
      <c r="E227" s="181" t="e">
        <f t="shared" si="7"/>
        <v>#DIV/0!</v>
      </c>
      <c r="F227" s="181">
        <f t="shared" si="7"/>
        <v>-1</v>
      </c>
      <c r="G227" s="181" t="e">
        <f t="shared" si="7"/>
        <v>#DIV/0!</v>
      </c>
      <c r="I227" s="47"/>
    </row>
    <row r="228" spans="1:9" ht="15.75" thickBot="1" x14ac:dyDescent="0.3">
      <c r="A228" s="49"/>
      <c r="C228" s="154" t="s">
        <v>102</v>
      </c>
      <c r="D228" s="181" t="e">
        <f t="shared" si="7"/>
        <v>#VALUE!</v>
      </c>
      <c r="E228" s="181" t="e">
        <f t="shared" si="7"/>
        <v>#DIV/0!</v>
      </c>
      <c r="F228" s="181">
        <f t="shared" si="7"/>
        <v>-1</v>
      </c>
      <c r="G228" s="181" t="e">
        <f t="shared" si="7"/>
        <v>#DIV/0!</v>
      </c>
      <c r="I228" s="47"/>
    </row>
    <row r="229" spans="1:9" ht="15.75" thickBot="1" x14ac:dyDescent="0.3">
      <c r="A229" s="49"/>
      <c r="C229" s="154" t="s">
        <v>103</v>
      </c>
      <c r="D229" s="181" t="e">
        <f t="shared" si="7"/>
        <v>#DIV/0!</v>
      </c>
      <c r="E229" s="181" t="e">
        <f t="shared" si="7"/>
        <v>#DIV/0!</v>
      </c>
      <c r="F229" s="181" t="e">
        <f t="shared" si="7"/>
        <v>#DIV/0!</v>
      </c>
      <c r="G229" s="181" t="e">
        <f t="shared" si="7"/>
        <v>#DIV/0!</v>
      </c>
      <c r="I229" s="47"/>
    </row>
    <row r="230" spans="1:9" ht="15.75" thickBot="1" x14ac:dyDescent="0.3">
      <c r="A230" s="49"/>
      <c r="C230" s="873" t="s">
        <v>215</v>
      </c>
      <c r="D230" s="874"/>
      <c r="E230" s="874"/>
      <c r="F230" s="874"/>
      <c r="G230" s="875"/>
      <c r="I230" s="47"/>
    </row>
    <row r="231" spans="1:9" x14ac:dyDescent="0.25">
      <c r="A231" s="49"/>
      <c r="C231" s="881"/>
      <c r="D231" s="179">
        <v>2019</v>
      </c>
      <c r="E231" s="179">
        <v>2020</v>
      </c>
      <c r="F231" s="179">
        <v>2021</v>
      </c>
      <c r="G231" s="179">
        <v>2022</v>
      </c>
      <c r="I231" s="47"/>
    </row>
    <row r="232" spans="1:9" ht="15.75" thickBot="1" x14ac:dyDescent="0.3">
      <c r="A232" s="49"/>
      <c r="C232" s="882"/>
      <c r="D232" s="180" t="s">
        <v>71</v>
      </c>
      <c r="E232" s="180" t="s">
        <v>71</v>
      </c>
      <c r="F232" s="180" t="s">
        <v>71</v>
      </c>
      <c r="G232" s="180" t="s">
        <v>71</v>
      </c>
    </row>
    <row r="233" spans="1:9" ht="15.75" thickBot="1" x14ac:dyDescent="0.3">
      <c r="A233" s="49"/>
      <c r="C233" s="182" t="s">
        <v>159</v>
      </c>
      <c r="D233" s="183">
        <f>D234+D235+D236+D237</f>
        <v>0</v>
      </c>
      <c r="E233" s="183">
        <f>E234+E235+E236+E237</f>
        <v>0</v>
      </c>
      <c r="F233" s="183">
        <f>F234+F235+F236+F237</f>
        <v>0</v>
      </c>
      <c r="G233" s="183">
        <f>G234+G235+G236+G237</f>
        <v>0</v>
      </c>
    </row>
    <row r="234" spans="1:9" ht="15.75" thickBot="1" x14ac:dyDescent="0.3">
      <c r="A234" s="49"/>
      <c r="C234" s="168" t="s">
        <v>106</v>
      </c>
      <c r="D234" s="183"/>
      <c r="E234" s="183"/>
      <c r="F234" s="183"/>
      <c r="G234" s="183"/>
    </row>
    <row r="235" spans="1:9" ht="15.75" thickBot="1" x14ac:dyDescent="0.3">
      <c r="A235" s="49"/>
      <c r="C235" s="168" t="s">
        <v>160</v>
      </c>
      <c r="D235" s="183"/>
      <c r="E235" s="183"/>
      <c r="F235" s="183"/>
      <c r="G235" s="183"/>
    </row>
    <row r="236" spans="1:9" ht="15.75" thickBot="1" x14ac:dyDescent="0.3">
      <c r="A236" s="49"/>
      <c r="C236" s="168" t="s">
        <v>161</v>
      </c>
      <c r="D236" s="183"/>
      <c r="E236" s="183"/>
      <c r="F236" s="183"/>
      <c r="G236" s="183"/>
    </row>
    <row r="237" spans="1:9" ht="15.75" thickBot="1" x14ac:dyDescent="0.3">
      <c r="A237" s="49"/>
      <c r="C237" s="168" t="s">
        <v>162</v>
      </c>
      <c r="D237" s="183"/>
      <c r="E237" s="183"/>
      <c r="F237" s="183"/>
      <c r="G237" s="183"/>
    </row>
    <row r="238" spans="1:9" ht="15.75" thickBot="1" x14ac:dyDescent="0.3">
      <c r="A238" s="49"/>
      <c r="C238" s="182" t="s">
        <v>163</v>
      </c>
      <c r="D238" s="172">
        <f>D239+D240+D241+D242</f>
        <v>0</v>
      </c>
      <c r="E238" s="172">
        <f>E239+E240+E241+E242</f>
        <v>7287.1570000000002</v>
      </c>
      <c r="F238" s="172">
        <f>F239+F240+F241+F242</f>
        <v>0</v>
      </c>
      <c r="G238" s="172">
        <f>G239+G240+G241+G242</f>
        <v>0</v>
      </c>
    </row>
    <row r="239" spans="1:9" ht="15.75" thickBot="1" x14ac:dyDescent="0.3">
      <c r="A239" s="49"/>
      <c r="C239" s="168" t="s">
        <v>106</v>
      </c>
      <c r="D239" s="183"/>
      <c r="E239" s="183">
        <f>+E225</f>
        <v>7287.1570000000002</v>
      </c>
      <c r="F239" s="183">
        <f>+F225</f>
        <v>0</v>
      </c>
      <c r="G239" s="183"/>
    </row>
    <row r="240" spans="1:9" ht="15.75" thickBot="1" x14ac:dyDescent="0.3">
      <c r="A240" s="49"/>
      <c r="C240" s="168" t="s">
        <v>160</v>
      </c>
      <c r="D240" s="183"/>
      <c r="E240" s="183"/>
      <c r="F240" s="183"/>
      <c r="G240" s="183"/>
    </row>
    <row r="241" spans="1:7" ht="15.75" thickBot="1" x14ac:dyDescent="0.3">
      <c r="A241" s="49"/>
      <c r="C241" s="168" t="s">
        <v>161</v>
      </c>
      <c r="D241" s="183"/>
      <c r="E241" s="183"/>
      <c r="F241" s="183"/>
      <c r="G241" s="183"/>
    </row>
    <row r="242" spans="1:7" ht="15.75" thickBot="1" x14ac:dyDescent="0.3">
      <c r="A242" s="49"/>
      <c r="C242" s="168" t="s">
        <v>162</v>
      </c>
      <c r="D242" s="183"/>
      <c r="E242" s="183"/>
      <c r="F242" s="183"/>
      <c r="G242" s="183"/>
    </row>
    <row r="243" spans="1:7" ht="15.75" thickBot="1" x14ac:dyDescent="0.3">
      <c r="A243" s="49"/>
      <c r="C243" s="171" t="s">
        <v>216</v>
      </c>
      <c r="D243" s="172">
        <f>D233+D238</f>
        <v>0</v>
      </c>
      <c r="E243" s="172">
        <f>E233+E238</f>
        <v>7287.1570000000002</v>
      </c>
      <c r="F243" s="172">
        <f>F233+F238</f>
        <v>0</v>
      </c>
      <c r="G243" s="172">
        <f>G233+G238</f>
        <v>0</v>
      </c>
    </row>
    <row r="244" spans="1:7" ht="34.5" thickBot="1" x14ac:dyDescent="0.3">
      <c r="A244" s="49"/>
      <c r="C244" s="162" t="s">
        <v>130</v>
      </c>
      <c r="D244" s="162" t="s">
        <v>765</v>
      </c>
      <c r="E244" s="177" t="s">
        <v>202</v>
      </c>
      <c r="F244" s="876"/>
      <c r="G244" s="877"/>
    </row>
    <row r="245" spans="1:7" ht="15" customHeight="1" thickBot="1" x14ac:dyDescent="0.3">
      <c r="A245" s="49"/>
      <c r="C245" s="154" t="s">
        <v>93</v>
      </c>
      <c r="D245" s="807" t="s">
        <v>766</v>
      </c>
      <c r="E245" s="808"/>
      <c r="F245" s="808"/>
      <c r="G245" s="685"/>
    </row>
    <row r="246" spans="1:7" ht="15" customHeight="1" thickBot="1" x14ac:dyDescent="0.3">
      <c r="A246" s="49"/>
      <c r="C246" s="154" t="s">
        <v>95</v>
      </c>
      <c r="D246" s="878" t="s">
        <v>195</v>
      </c>
      <c r="E246" s="879"/>
      <c r="F246" s="879"/>
      <c r="G246" s="880"/>
    </row>
    <row r="247" spans="1:7" ht="15" customHeight="1" x14ac:dyDescent="0.25">
      <c r="A247" s="49"/>
      <c r="C247" s="881"/>
      <c r="D247" s="179">
        <v>2019</v>
      </c>
      <c r="E247" s="179">
        <v>2020</v>
      </c>
      <c r="F247" s="179">
        <v>2021</v>
      </c>
      <c r="G247" s="179">
        <v>2022</v>
      </c>
    </row>
    <row r="248" spans="1:7" ht="15" customHeight="1" thickBot="1" x14ac:dyDescent="0.3">
      <c r="A248" s="49"/>
      <c r="C248" s="882"/>
      <c r="D248" s="180" t="s">
        <v>71</v>
      </c>
      <c r="E248" s="180" t="s">
        <v>71</v>
      </c>
      <c r="F248" s="180" t="s">
        <v>71</v>
      </c>
      <c r="G248" s="180" t="s">
        <v>71</v>
      </c>
    </row>
    <row r="249" spans="1:7" ht="15" customHeight="1" thickBot="1" x14ac:dyDescent="0.3">
      <c r="A249" s="49"/>
      <c r="C249" s="154" t="s">
        <v>97</v>
      </c>
      <c r="D249" s="185"/>
      <c r="E249" s="552">
        <v>100</v>
      </c>
      <c r="F249" s="552">
        <v>200</v>
      </c>
      <c r="G249" s="154"/>
    </row>
    <row r="250" spans="1:7" ht="15" customHeight="1" thickBot="1" x14ac:dyDescent="0.3">
      <c r="A250" s="49"/>
      <c r="C250" s="154" t="s">
        <v>98</v>
      </c>
      <c r="D250" s="185"/>
      <c r="E250" s="185">
        <v>15000</v>
      </c>
      <c r="F250" s="185">
        <v>25239</v>
      </c>
      <c r="G250" s="185"/>
    </row>
    <row r="251" spans="1:7" ht="15" customHeight="1" thickBot="1" x14ac:dyDescent="0.3">
      <c r="A251" s="49"/>
      <c r="C251" s="154" t="s">
        <v>99</v>
      </c>
      <c r="D251" s="185" t="e">
        <f>D250/D249</f>
        <v>#DIV/0!</v>
      </c>
      <c r="E251" s="185">
        <f>E250/E249</f>
        <v>150</v>
      </c>
      <c r="F251" s="185">
        <f>F250/F249</f>
        <v>126.19499999999999</v>
      </c>
      <c r="G251" s="185" t="e">
        <f>G250/G249</f>
        <v>#DIV/0!</v>
      </c>
    </row>
    <row r="252" spans="1:7" ht="15" customHeight="1" thickBot="1" x14ac:dyDescent="0.3">
      <c r="A252" s="49"/>
      <c r="C252" s="154" t="s">
        <v>100</v>
      </c>
      <c r="D252" s="181" t="e">
        <f t="shared" ref="D252:G254" si="8">D249/C249-1</f>
        <v>#VALUE!</v>
      </c>
      <c r="E252" s="181" t="e">
        <f t="shared" si="8"/>
        <v>#DIV/0!</v>
      </c>
      <c r="F252" s="181">
        <f t="shared" si="8"/>
        <v>1</v>
      </c>
      <c r="G252" s="181">
        <f t="shared" si="8"/>
        <v>-1</v>
      </c>
    </row>
    <row r="253" spans="1:7" ht="15" customHeight="1" thickBot="1" x14ac:dyDescent="0.3">
      <c r="A253" s="49"/>
      <c r="C253" s="154" t="s">
        <v>102</v>
      </c>
      <c r="D253" s="181" t="e">
        <f t="shared" si="8"/>
        <v>#VALUE!</v>
      </c>
      <c r="E253" s="181" t="e">
        <f t="shared" si="8"/>
        <v>#DIV/0!</v>
      </c>
      <c r="F253" s="181">
        <f t="shared" si="8"/>
        <v>0.6826000000000001</v>
      </c>
      <c r="G253" s="181">
        <f t="shared" si="8"/>
        <v>-1</v>
      </c>
    </row>
    <row r="254" spans="1:7" ht="15" customHeight="1" thickBot="1" x14ac:dyDescent="0.3">
      <c r="A254" s="49"/>
      <c r="C254" s="154" t="s">
        <v>103</v>
      </c>
      <c r="D254" s="181" t="e">
        <f t="shared" si="8"/>
        <v>#DIV/0!</v>
      </c>
      <c r="E254" s="181" t="e">
        <f t="shared" si="8"/>
        <v>#DIV/0!</v>
      </c>
      <c r="F254" s="181">
        <f t="shared" si="8"/>
        <v>-0.15870000000000006</v>
      </c>
      <c r="G254" s="181" t="e">
        <f t="shared" si="8"/>
        <v>#DIV/0!</v>
      </c>
    </row>
    <row r="255" spans="1:7" ht="15" customHeight="1" thickBot="1" x14ac:dyDescent="0.3">
      <c r="A255" s="49"/>
      <c r="C255" s="873" t="s">
        <v>215</v>
      </c>
      <c r="D255" s="874"/>
      <c r="E255" s="874"/>
      <c r="F255" s="874"/>
      <c r="G255" s="875"/>
    </row>
    <row r="256" spans="1:7" ht="15" customHeight="1" x14ac:dyDescent="0.25">
      <c r="A256" s="49"/>
      <c r="C256" s="881"/>
      <c r="D256" s="179">
        <v>2019</v>
      </c>
      <c r="E256" s="179">
        <v>2020</v>
      </c>
      <c r="F256" s="179">
        <v>2021</v>
      </c>
      <c r="G256" s="179">
        <v>2022</v>
      </c>
    </row>
    <row r="257" spans="1:7" ht="15" customHeight="1" thickBot="1" x14ac:dyDescent="0.3">
      <c r="A257" s="49"/>
      <c r="C257" s="882"/>
      <c r="D257" s="180" t="s">
        <v>71</v>
      </c>
      <c r="E257" s="180" t="s">
        <v>71</v>
      </c>
      <c r="F257" s="180" t="s">
        <v>71</v>
      </c>
      <c r="G257" s="180" t="s">
        <v>71</v>
      </c>
    </row>
    <row r="258" spans="1:7" ht="15" customHeight="1" thickBot="1" x14ac:dyDescent="0.3">
      <c r="A258" s="49"/>
      <c r="C258" s="182" t="s">
        <v>159</v>
      </c>
      <c r="D258" s="183">
        <f>D259+D260+D261+D262</f>
        <v>0</v>
      </c>
      <c r="E258" s="183">
        <f>E259+E260+E261+E262</f>
        <v>0</v>
      </c>
      <c r="F258" s="183">
        <f>F259+F260+F261+F262</f>
        <v>0</v>
      </c>
      <c r="G258" s="183">
        <f>G259+G260+G261+G262</f>
        <v>0</v>
      </c>
    </row>
    <row r="259" spans="1:7" ht="15" customHeight="1" thickBot="1" x14ac:dyDescent="0.3">
      <c r="A259" s="49"/>
      <c r="C259" s="168" t="s">
        <v>106</v>
      </c>
      <c r="D259" s="183"/>
      <c r="E259" s="183"/>
      <c r="F259" s="183"/>
      <c r="G259" s="183"/>
    </row>
    <row r="260" spans="1:7" ht="15" customHeight="1" thickBot="1" x14ac:dyDescent="0.3">
      <c r="A260" s="49"/>
      <c r="C260" s="168" t="s">
        <v>160</v>
      </c>
      <c r="D260" s="183"/>
      <c r="E260" s="183"/>
      <c r="F260" s="183"/>
      <c r="G260" s="183"/>
    </row>
    <row r="261" spans="1:7" ht="15" customHeight="1" thickBot="1" x14ac:dyDescent="0.3">
      <c r="A261" s="49"/>
      <c r="C261" s="168" t="s">
        <v>161</v>
      </c>
      <c r="D261" s="183"/>
      <c r="E261" s="183"/>
      <c r="F261" s="183"/>
      <c r="G261" s="183"/>
    </row>
    <row r="262" spans="1:7" ht="15" customHeight="1" thickBot="1" x14ac:dyDescent="0.3">
      <c r="A262" s="49"/>
      <c r="C262" s="168" t="s">
        <v>162</v>
      </c>
      <c r="D262" s="183"/>
      <c r="E262" s="183"/>
      <c r="F262" s="183"/>
      <c r="G262" s="183"/>
    </row>
    <row r="263" spans="1:7" ht="15" customHeight="1" thickBot="1" x14ac:dyDescent="0.3">
      <c r="A263" s="49"/>
      <c r="C263" s="182" t="s">
        <v>163</v>
      </c>
      <c r="D263" s="172">
        <f>D264+D265+D266+D267</f>
        <v>0</v>
      </c>
      <c r="E263" s="172">
        <f>E264+E265+E266+E267</f>
        <v>15000</v>
      </c>
      <c r="F263" s="172">
        <f>F264+F265+F266+F267</f>
        <v>25239</v>
      </c>
      <c r="G263" s="172">
        <f>G264+G265+G266+G267</f>
        <v>0</v>
      </c>
    </row>
    <row r="264" spans="1:7" ht="15" customHeight="1" thickBot="1" x14ac:dyDescent="0.3">
      <c r="A264" s="49"/>
      <c r="C264" s="168" t="s">
        <v>106</v>
      </c>
      <c r="D264" s="183"/>
      <c r="E264" s="183">
        <f>+E250</f>
        <v>15000</v>
      </c>
      <c r="F264" s="183">
        <f>+F250</f>
        <v>25239</v>
      </c>
      <c r="G264" s="183"/>
    </row>
    <row r="265" spans="1:7" ht="15" customHeight="1" thickBot="1" x14ac:dyDescent="0.3">
      <c r="A265" s="49"/>
      <c r="C265" s="168" t="s">
        <v>160</v>
      </c>
      <c r="D265" s="183"/>
      <c r="E265" s="183"/>
      <c r="F265" s="183"/>
      <c r="G265" s="183"/>
    </row>
    <row r="266" spans="1:7" ht="15" customHeight="1" thickBot="1" x14ac:dyDescent="0.3">
      <c r="A266" s="49"/>
      <c r="C266" s="168" t="s">
        <v>161</v>
      </c>
      <c r="D266" s="183"/>
      <c r="E266" s="183"/>
      <c r="F266" s="183"/>
      <c r="G266" s="183"/>
    </row>
    <row r="267" spans="1:7" ht="15" customHeight="1" thickBot="1" x14ac:dyDescent="0.3">
      <c r="A267" s="49"/>
      <c r="C267" s="168" t="s">
        <v>162</v>
      </c>
      <c r="D267" s="183"/>
      <c r="E267" s="183"/>
      <c r="F267" s="183"/>
      <c r="G267" s="183"/>
    </row>
    <row r="268" spans="1:7" ht="15" customHeight="1" thickBot="1" x14ac:dyDescent="0.3">
      <c r="A268" s="49"/>
      <c r="C268" s="171" t="s">
        <v>216</v>
      </c>
      <c r="D268" s="172">
        <f>D258+D263</f>
        <v>0</v>
      </c>
      <c r="E268" s="172">
        <f>E258+E263</f>
        <v>15000</v>
      </c>
      <c r="F268" s="172">
        <f>F258+F263</f>
        <v>25239</v>
      </c>
      <c r="G268" s="172">
        <f>G258+G263</f>
        <v>0</v>
      </c>
    </row>
    <row r="269" spans="1:7" ht="25.9" customHeight="1" thickBot="1" x14ac:dyDescent="0.3">
      <c r="A269" s="49"/>
      <c r="C269" s="162" t="s">
        <v>130</v>
      </c>
      <c r="D269" s="162" t="s">
        <v>767</v>
      </c>
      <c r="E269" s="177" t="s">
        <v>202</v>
      </c>
      <c r="F269" s="876"/>
      <c r="G269" s="877"/>
    </row>
    <row r="270" spans="1:7" ht="15" customHeight="1" thickBot="1" x14ac:dyDescent="0.3">
      <c r="A270" s="49"/>
      <c r="C270" s="154" t="s">
        <v>93</v>
      </c>
      <c r="D270" s="807" t="s">
        <v>768</v>
      </c>
      <c r="E270" s="808"/>
      <c r="F270" s="808"/>
      <c r="G270" s="685"/>
    </row>
    <row r="271" spans="1:7" ht="15" customHeight="1" thickBot="1" x14ac:dyDescent="0.3">
      <c r="A271" s="49"/>
      <c r="C271" s="154" t="s">
        <v>95</v>
      </c>
      <c r="D271" s="878" t="s">
        <v>221</v>
      </c>
      <c r="E271" s="879"/>
      <c r="F271" s="879"/>
      <c r="G271" s="880"/>
    </row>
    <row r="272" spans="1:7" ht="15" customHeight="1" x14ac:dyDescent="0.25">
      <c r="A272" s="49"/>
      <c r="C272" s="881"/>
      <c r="D272" s="179">
        <v>2019</v>
      </c>
      <c r="E272" s="179">
        <v>2020</v>
      </c>
      <c r="F272" s="179">
        <v>2021</v>
      </c>
      <c r="G272" s="179">
        <v>2022</v>
      </c>
    </row>
    <row r="273" spans="1:7" ht="15" customHeight="1" thickBot="1" x14ac:dyDescent="0.3">
      <c r="A273" s="49"/>
      <c r="C273" s="882"/>
      <c r="D273" s="180" t="s">
        <v>71</v>
      </c>
      <c r="E273" s="180" t="s">
        <v>71</v>
      </c>
      <c r="F273" s="180" t="s">
        <v>71</v>
      </c>
      <c r="G273" s="180" t="s">
        <v>71</v>
      </c>
    </row>
    <row r="274" spans="1:7" ht="15" customHeight="1" thickBot="1" x14ac:dyDescent="0.3">
      <c r="A274" s="49"/>
      <c r="C274" s="154" t="s">
        <v>97</v>
      </c>
      <c r="D274" s="185"/>
      <c r="E274" s="552"/>
      <c r="F274" s="552">
        <v>1</v>
      </c>
      <c r="G274" s="154"/>
    </row>
    <row r="275" spans="1:7" ht="15" customHeight="1" thickBot="1" x14ac:dyDescent="0.3">
      <c r="A275" s="49"/>
      <c r="C275" s="154" t="s">
        <v>98</v>
      </c>
      <c r="D275" s="185"/>
      <c r="E275" s="185">
        <v>15000</v>
      </c>
      <c r="F275" s="185">
        <v>16600</v>
      </c>
      <c r="G275" s="185"/>
    </row>
    <row r="276" spans="1:7" ht="15" customHeight="1" thickBot="1" x14ac:dyDescent="0.3">
      <c r="A276" s="49"/>
      <c r="C276" s="154" t="s">
        <v>99</v>
      </c>
      <c r="D276" s="185" t="e">
        <f>D275/D274</f>
        <v>#DIV/0!</v>
      </c>
      <c r="E276" s="185" t="e">
        <f>E275/E274</f>
        <v>#DIV/0!</v>
      </c>
      <c r="F276" s="185">
        <f>F275/F274</f>
        <v>16600</v>
      </c>
      <c r="G276" s="185" t="e">
        <f>G275/G274</f>
        <v>#DIV/0!</v>
      </c>
    </row>
    <row r="277" spans="1:7" ht="15" customHeight="1" thickBot="1" x14ac:dyDescent="0.3">
      <c r="A277" s="49"/>
      <c r="C277" s="154" t="s">
        <v>100</v>
      </c>
      <c r="D277" s="181" t="e">
        <f t="shared" ref="D277:G279" si="9">D274/C274-1</f>
        <v>#VALUE!</v>
      </c>
      <c r="E277" s="181" t="e">
        <f t="shared" si="9"/>
        <v>#DIV/0!</v>
      </c>
      <c r="F277" s="181" t="e">
        <f t="shared" si="9"/>
        <v>#DIV/0!</v>
      </c>
      <c r="G277" s="181">
        <f t="shared" si="9"/>
        <v>-1</v>
      </c>
    </row>
    <row r="278" spans="1:7" ht="15" customHeight="1" thickBot="1" x14ac:dyDescent="0.3">
      <c r="A278" s="49"/>
      <c r="C278" s="154" t="s">
        <v>102</v>
      </c>
      <c r="D278" s="181" t="e">
        <f t="shared" si="9"/>
        <v>#VALUE!</v>
      </c>
      <c r="E278" s="181" t="e">
        <f t="shared" si="9"/>
        <v>#DIV/0!</v>
      </c>
      <c r="F278" s="181">
        <f t="shared" si="9"/>
        <v>0.10666666666666669</v>
      </c>
      <c r="G278" s="181">
        <f t="shared" si="9"/>
        <v>-1</v>
      </c>
    </row>
    <row r="279" spans="1:7" ht="15" customHeight="1" thickBot="1" x14ac:dyDescent="0.3">
      <c r="A279" s="49"/>
      <c r="C279" s="154" t="s">
        <v>103</v>
      </c>
      <c r="D279" s="181" t="e">
        <f t="shared" si="9"/>
        <v>#DIV/0!</v>
      </c>
      <c r="E279" s="181" t="e">
        <f t="shared" si="9"/>
        <v>#DIV/0!</v>
      </c>
      <c r="F279" s="181" t="e">
        <f t="shared" si="9"/>
        <v>#DIV/0!</v>
      </c>
      <c r="G279" s="181" t="e">
        <f t="shared" si="9"/>
        <v>#DIV/0!</v>
      </c>
    </row>
    <row r="280" spans="1:7" ht="15" customHeight="1" thickBot="1" x14ac:dyDescent="0.3">
      <c r="A280" s="49"/>
      <c r="C280" s="873" t="s">
        <v>215</v>
      </c>
      <c r="D280" s="874"/>
      <c r="E280" s="874"/>
      <c r="F280" s="874"/>
      <c r="G280" s="875"/>
    </row>
    <row r="281" spans="1:7" ht="15" customHeight="1" x14ac:dyDescent="0.25">
      <c r="A281" s="49"/>
      <c r="C281" s="881"/>
      <c r="D281" s="179">
        <v>2019</v>
      </c>
      <c r="E281" s="179">
        <v>2020</v>
      </c>
      <c r="F281" s="179">
        <v>2021</v>
      </c>
      <c r="G281" s="179">
        <v>2022</v>
      </c>
    </row>
    <row r="282" spans="1:7" ht="15" customHeight="1" thickBot="1" x14ac:dyDescent="0.3">
      <c r="A282" s="49"/>
      <c r="C282" s="882"/>
      <c r="D282" s="180" t="s">
        <v>71</v>
      </c>
      <c r="E282" s="180" t="s">
        <v>71</v>
      </c>
      <c r="F282" s="180" t="s">
        <v>71</v>
      </c>
      <c r="G282" s="180" t="s">
        <v>71</v>
      </c>
    </row>
    <row r="283" spans="1:7" ht="15" customHeight="1" thickBot="1" x14ac:dyDescent="0.3">
      <c r="A283" s="49"/>
      <c r="C283" s="182" t="s">
        <v>159</v>
      </c>
      <c r="D283" s="183">
        <f>D284+D285+D286+D287</f>
        <v>0</v>
      </c>
      <c r="E283" s="183">
        <f>E284+E285+E286+E287</f>
        <v>0</v>
      </c>
      <c r="F283" s="183">
        <f>F284+F285+F286+F287</f>
        <v>0</v>
      </c>
      <c r="G283" s="183">
        <f>G284+G285+G286+G287</f>
        <v>0</v>
      </c>
    </row>
    <row r="284" spans="1:7" ht="15" customHeight="1" thickBot="1" x14ac:dyDescent="0.3">
      <c r="A284" s="49"/>
      <c r="C284" s="168" t="s">
        <v>106</v>
      </c>
      <c r="D284" s="183"/>
      <c r="E284" s="183"/>
      <c r="F284" s="183"/>
      <c r="G284" s="183"/>
    </row>
    <row r="285" spans="1:7" ht="15" customHeight="1" thickBot="1" x14ac:dyDescent="0.3">
      <c r="A285" s="49"/>
      <c r="C285" s="168" t="s">
        <v>160</v>
      </c>
      <c r="D285" s="183"/>
      <c r="E285" s="183"/>
      <c r="F285" s="183"/>
      <c r="G285" s="183"/>
    </row>
    <row r="286" spans="1:7" ht="15" customHeight="1" thickBot="1" x14ac:dyDescent="0.3">
      <c r="A286" s="49"/>
      <c r="C286" s="168" t="s">
        <v>161</v>
      </c>
      <c r="D286" s="183"/>
      <c r="E286" s="183"/>
      <c r="F286" s="183"/>
      <c r="G286" s="183"/>
    </row>
    <row r="287" spans="1:7" ht="15" customHeight="1" thickBot="1" x14ac:dyDescent="0.3">
      <c r="A287" s="49"/>
      <c r="C287" s="168" t="s">
        <v>162</v>
      </c>
      <c r="D287" s="183"/>
      <c r="E287" s="183"/>
      <c r="F287" s="183"/>
      <c r="G287" s="183"/>
    </row>
    <row r="288" spans="1:7" ht="15" customHeight="1" thickBot="1" x14ac:dyDescent="0.3">
      <c r="A288" s="49"/>
      <c r="C288" s="182" t="s">
        <v>163</v>
      </c>
      <c r="D288" s="172">
        <f>D289+D290+D291+D292</f>
        <v>0</v>
      </c>
      <c r="E288" s="172">
        <f>E289+E290+E291+E292</f>
        <v>15000</v>
      </c>
      <c r="F288" s="172">
        <f>F289+F290+F291+F292</f>
        <v>16600</v>
      </c>
      <c r="G288" s="172">
        <f>G289+G290+G291+G292</f>
        <v>0</v>
      </c>
    </row>
    <row r="289" spans="1:9" ht="15" customHeight="1" thickBot="1" x14ac:dyDescent="0.3">
      <c r="A289" s="49"/>
      <c r="C289" s="168" t="s">
        <v>106</v>
      </c>
      <c r="D289" s="183"/>
      <c r="E289" s="183">
        <f>+E275</f>
        <v>15000</v>
      </c>
      <c r="F289" s="183">
        <f>+F275</f>
        <v>16600</v>
      </c>
      <c r="G289" s="183"/>
    </row>
    <row r="290" spans="1:9" ht="15" customHeight="1" thickBot="1" x14ac:dyDescent="0.3">
      <c r="A290" s="49"/>
      <c r="C290" s="168" t="s">
        <v>160</v>
      </c>
      <c r="D290" s="183"/>
      <c r="E290" s="183"/>
      <c r="F290" s="183"/>
      <c r="G290" s="183"/>
    </row>
    <row r="291" spans="1:9" ht="15" customHeight="1" thickBot="1" x14ac:dyDescent="0.3">
      <c r="A291" s="49"/>
      <c r="C291" s="168" t="s">
        <v>161</v>
      </c>
      <c r="D291" s="183"/>
      <c r="E291" s="183"/>
      <c r="F291" s="183"/>
      <c r="G291" s="183"/>
    </row>
    <row r="292" spans="1:9" ht="15" customHeight="1" thickBot="1" x14ac:dyDescent="0.3">
      <c r="A292" s="49"/>
      <c r="C292" s="168" t="s">
        <v>162</v>
      </c>
      <c r="D292" s="183"/>
      <c r="E292" s="183"/>
      <c r="F292" s="183"/>
      <c r="G292" s="183"/>
    </row>
    <row r="293" spans="1:9" ht="15" customHeight="1" thickBot="1" x14ac:dyDescent="0.3">
      <c r="A293" s="49"/>
      <c r="C293" s="171" t="s">
        <v>216</v>
      </c>
      <c r="D293" s="172">
        <f>D283+D288</f>
        <v>0</v>
      </c>
      <c r="E293" s="172">
        <f>E283+E288</f>
        <v>15000</v>
      </c>
      <c r="F293" s="172">
        <f>F283+F288</f>
        <v>16600</v>
      </c>
      <c r="G293" s="172">
        <f>G283+G288</f>
        <v>0</v>
      </c>
    </row>
    <row r="294" spans="1:9" ht="37.15" customHeight="1" thickBot="1" x14ac:dyDescent="0.3">
      <c r="A294" s="562"/>
      <c r="B294" s="562"/>
      <c r="C294" s="570" t="s">
        <v>224</v>
      </c>
      <c r="D294" s="571" t="s">
        <v>769</v>
      </c>
      <c r="E294" s="572" t="s">
        <v>202</v>
      </c>
      <c r="F294" s="893"/>
      <c r="G294" s="894"/>
    </row>
    <row r="295" spans="1:9" ht="15" customHeight="1" thickBot="1" x14ac:dyDescent="0.3">
      <c r="A295" s="49"/>
      <c r="C295" s="190" t="s">
        <v>93</v>
      </c>
      <c r="D295" s="885" t="s">
        <v>770</v>
      </c>
      <c r="E295" s="886"/>
      <c r="F295" s="886"/>
      <c r="G295" s="887"/>
      <c r="I295" s="47"/>
    </row>
    <row r="296" spans="1:9" ht="15" customHeight="1" thickBot="1" x14ac:dyDescent="0.3">
      <c r="A296" s="49"/>
      <c r="C296" s="190" t="s">
        <v>95</v>
      </c>
      <c r="D296" s="888" t="s">
        <v>771</v>
      </c>
      <c r="E296" s="889"/>
      <c r="F296" s="889"/>
      <c r="G296" s="890"/>
      <c r="I296" s="47"/>
    </row>
    <row r="297" spans="1:9" ht="15" customHeight="1" x14ac:dyDescent="0.25">
      <c r="A297" s="49"/>
      <c r="C297" s="891"/>
      <c r="D297" s="200">
        <v>2019</v>
      </c>
      <c r="E297" s="200">
        <v>2020</v>
      </c>
      <c r="F297" s="200">
        <v>2021</v>
      </c>
      <c r="G297" s="200">
        <v>2022</v>
      </c>
      <c r="I297" s="47"/>
    </row>
    <row r="298" spans="1:9" ht="15" customHeight="1" thickBot="1" x14ac:dyDescent="0.3">
      <c r="A298" s="49"/>
      <c r="C298" s="892"/>
      <c r="D298" s="201" t="s">
        <v>71</v>
      </c>
      <c r="E298" s="201" t="s">
        <v>71</v>
      </c>
      <c r="F298" s="201" t="s">
        <v>71</v>
      </c>
      <c r="G298" s="201" t="s">
        <v>71</v>
      </c>
      <c r="I298" s="47"/>
    </row>
    <row r="299" spans="1:9" ht="15" customHeight="1" thickBot="1" x14ac:dyDescent="0.3">
      <c r="A299" s="49"/>
      <c r="C299" s="190" t="s">
        <v>97</v>
      </c>
      <c r="D299" s="188">
        <v>1</v>
      </c>
      <c r="E299" s="187"/>
      <c r="F299" s="187"/>
      <c r="G299" s="187"/>
      <c r="I299" s="47"/>
    </row>
    <row r="300" spans="1:9" ht="15" customHeight="1" thickBot="1" x14ac:dyDescent="0.3">
      <c r="A300" s="49"/>
      <c r="C300" s="190" t="s">
        <v>98</v>
      </c>
      <c r="D300" s="188">
        <v>4000</v>
      </c>
      <c r="E300" s="188">
        <v>1159.8240000000001</v>
      </c>
      <c r="F300" s="188"/>
      <c r="G300" s="188"/>
      <c r="I300" s="569"/>
    </row>
    <row r="301" spans="1:9" ht="15" customHeight="1" thickBot="1" x14ac:dyDescent="0.3">
      <c r="A301" s="49"/>
      <c r="C301" s="190" t="s">
        <v>99</v>
      </c>
      <c r="D301" s="188">
        <f>D300/D299</f>
        <v>4000</v>
      </c>
      <c r="E301" s="188" t="e">
        <f>E300/E299</f>
        <v>#DIV/0!</v>
      </c>
      <c r="F301" s="188" t="e">
        <f>F300/F299</f>
        <v>#DIV/0!</v>
      </c>
      <c r="G301" s="188" t="e">
        <f>G300/G299</f>
        <v>#DIV/0!</v>
      </c>
      <c r="I301" s="47"/>
    </row>
    <row r="302" spans="1:9" ht="15" customHeight="1" thickBot="1" x14ac:dyDescent="0.3">
      <c r="A302" s="49"/>
      <c r="C302" s="190" t="s">
        <v>100</v>
      </c>
      <c r="D302" s="153" t="e">
        <f t="shared" ref="D302:G304" si="10">D299/C299-1</f>
        <v>#VALUE!</v>
      </c>
      <c r="E302" s="153">
        <f t="shared" si="10"/>
        <v>-1</v>
      </c>
      <c r="F302" s="153" t="e">
        <f t="shared" si="10"/>
        <v>#DIV/0!</v>
      </c>
      <c r="G302" s="153" t="e">
        <f t="shared" si="10"/>
        <v>#DIV/0!</v>
      </c>
      <c r="I302" s="573"/>
    </row>
    <row r="303" spans="1:9" ht="15" customHeight="1" thickBot="1" x14ac:dyDescent="0.3">
      <c r="A303" s="49"/>
      <c r="C303" s="190" t="s">
        <v>102</v>
      </c>
      <c r="D303" s="153" t="e">
        <f t="shared" si="10"/>
        <v>#VALUE!</v>
      </c>
      <c r="E303" s="153">
        <f t="shared" si="10"/>
        <v>-0.71004400000000001</v>
      </c>
      <c r="F303" s="153">
        <f t="shared" si="10"/>
        <v>-1</v>
      </c>
      <c r="G303" s="153" t="e">
        <f t="shared" si="10"/>
        <v>#DIV/0!</v>
      </c>
      <c r="I303" s="47"/>
    </row>
    <row r="304" spans="1:9" ht="15" customHeight="1" thickBot="1" x14ac:dyDescent="0.3">
      <c r="A304" s="49"/>
      <c r="C304" s="190" t="s">
        <v>103</v>
      </c>
      <c r="D304" s="153" t="e">
        <f t="shared" si="10"/>
        <v>#VALUE!</v>
      </c>
      <c r="E304" s="153" t="e">
        <f t="shared" si="10"/>
        <v>#DIV/0!</v>
      </c>
      <c r="F304" s="153" t="e">
        <f t="shared" si="10"/>
        <v>#DIV/0!</v>
      </c>
      <c r="G304" s="153" t="e">
        <f t="shared" si="10"/>
        <v>#DIV/0!</v>
      </c>
      <c r="I304" s="573"/>
    </row>
    <row r="305" spans="1:9" ht="15" customHeight="1" thickBot="1" x14ac:dyDescent="0.3">
      <c r="A305" s="49"/>
      <c r="C305" s="895" t="s">
        <v>225</v>
      </c>
      <c r="D305" s="896"/>
      <c r="E305" s="896"/>
      <c r="F305" s="896"/>
      <c r="G305" s="897"/>
      <c r="I305" s="47"/>
    </row>
    <row r="306" spans="1:9" ht="15" customHeight="1" x14ac:dyDescent="0.25">
      <c r="A306" s="49"/>
      <c r="C306" s="891"/>
      <c r="D306" s="200">
        <v>2019</v>
      </c>
      <c r="E306" s="200">
        <v>2020</v>
      </c>
      <c r="F306" s="200">
        <v>2021</v>
      </c>
      <c r="G306" s="200">
        <v>2022</v>
      </c>
      <c r="I306" s="47"/>
    </row>
    <row r="307" spans="1:9" ht="15" customHeight="1" thickBot="1" x14ac:dyDescent="0.3">
      <c r="A307" s="49"/>
      <c r="C307" s="892"/>
      <c r="D307" s="201" t="s">
        <v>71</v>
      </c>
      <c r="E307" s="201" t="s">
        <v>71</v>
      </c>
      <c r="F307" s="201" t="s">
        <v>71</v>
      </c>
      <c r="G307" s="201" t="s">
        <v>71</v>
      </c>
    </row>
    <row r="308" spans="1:9" ht="15" customHeight="1" thickBot="1" x14ac:dyDescent="0.3">
      <c r="A308" s="49"/>
      <c r="C308" s="574" t="s">
        <v>159</v>
      </c>
      <c r="D308" s="575">
        <f>D309+D310+D311+D312</f>
        <v>0</v>
      </c>
      <c r="E308" s="575">
        <f>E309+E310+E311+E312</f>
        <v>0</v>
      </c>
      <c r="F308" s="575">
        <f>F309+F310+F311+F312</f>
        <v>0</v>
      </c>
      <c r="G308" s="575">
        <f>G309+G310+G311+G312</f>
        <v>0</v>
      </c>
    </row>
    <row r="309" spans="1:9" ht="15" customHeight="1" thickBot="1" x14ac:dyDescent="0.3">
      <c r="A309" s="49"/>
      <c r="C309" s="576" t="s">
        <v>106</v>
      </c>
      <c r="D309" s="575"/>
      <c r="E309" s="575"/>
      <c r="F309" s="575"/>
      <c r="G309" s="575"/>
    </row>
    <row r="310" spans="1:9" ht="15" customHeight="1" thickBot="1" x14ac:dyDescent="0.3">
      <c r="A310" s="49"/>
      <c r="C310" s="576" t="s">
        <v>160</v>
      </c>
      <c r="D310" s="575"/>
      <c r="E310" s="575"/>
      <c r="F310" s="575"/>
      <c r="G310" s="575"/>
    </row>
    <row r="311" spans="1:9" ht="15" customHeight="1" thickBot="1" x14ac:dyDescent="0.3">
      <c r="A311" s="49"/>
      <c r="C311" s="576" t="s">
        <v>161</v>
      </c>
      <c r="D311" s="575"/>
      <c r="E311" s="575"/>
      <c r="F311" s="575"/>
      <c r="G311" s="575"/>
    </row>
    <row r="312" spans="1:9" ht="15" customHeight="1" thickBot="1" x14ac:dyDescent="0.3">
      <c r="A312" s="49"/>
      <c r="C312" s="576" t="s">
        <v>162</v>
      </c>
      <c r="D312" s="575"/>
      <c r="E312" s="575"/>
      <c r="F312" s="575"/>
      <c r="G312" s="575"/>
    </row>
    <row r="313" spans="1:9" ht="15" customHeight="1" thickBot="1" x14ac:dyDescent="0.3">
      <c r="A313" s="49"/>
      <c r="C313" s="574" t="s">
        <v>163</v>
      </c>
      <c r="D313" s="577">
        <f>D314+D315+D316+D317</f>
        <v>4000</v>
      </c>
      <c r="E313" s="577">
        <f>E314+E315+E316+E317</f>
        <v>1159.8240000000001</v>
      </c>
      <c r="F313" s="577">
        <f>F314+F315+F316+F317</f>
        <v>0</v>
      </c>
      <c r="G313" s="577">
        <f>G314+G315+G316+G317</f>
        <v>0</v>
      </c>
    </row>
    <row r="314" spans="1:9" ht="15" customHeight="1" thickBot="1" x14ac:dyDescent="0.3">
      <c r="A314" s="49"/>
      <c r="C314" s="576" t="s">
        <v>106</v>
      </c>
      <c r="D314" s="575">
        <f>+D300</f>
        <v>4000</v>
      </c>
      <c r="E314" s="575">
        <f>+E300</f>
        <v>1159.8240000000001</v>
      </c>
      <c r="F314" s="575">
        <f>+F300</f>
        <v>0</v>
      </c>
      <c r="G314" s="575">
        <f>+G300</f>
        <v>0</v>
      </c>
    </row>
    <row r="315" spans="1:9" ht="15" customHeight="1" thickBot="1" x14ac:dyDescent="0.3">
      <c r="A315" s="49"/>
      <c r="C315" s="576" t="s">
        <v>160</v>
      </c>
      <c r="D315" s="575"/>
      <c r="E315" s="575"/>
      <c r="F315" s="575"/>
      <c r="G315" s="575"/>
    </row>
    <row r="316" spans="1:9" ht="15" customHeight="1" thickBot="1" x14ac:dyDescent="0.3">
      <c r="A316" s="49"/>
      <c r="C316" s="576" t="s">
        <v>161</v>
      </c>
      <c r="D316" s="575"/>
      <c r="E316" s="575"/>
      <c r="F316" s="575"/>
      <c r="G316" s="575"/>
    </row>
    <row r="317" spans="1:9" ht="15" customHeight="1" thickBot="1" x14ac:dyDescent="0.3">
      <c r="A317" s="49"/>
      <c r="C317" s="576" t="s">
        <v>162</v>
      </c>
      <c r="D317" s="575"/>
      <c r="E317" s="575"/>
      <c r="F317" s="575"/>
      <c r="G317" s="575"/>
    </row>
    <row r="318" spans="1:9" ht="15" customHeight="1" thickBot="1" x14ac:dyDescent="0.3">
      <c r="A318" s="49"/>
      <c r="C318" s="578" t="s">
        <v>226</v>
      </c>
      <c r="D318" s="577">
        <f>D308+D313</f>
        <v>4000</v>
      </c>
      <c r="E318" s="577">
        <f>E308+E313</f>
        <v>1159.8240000000001</v>
      </c>
      <c r="F318" s="577">
        <f>F308+F313</f>
        <v>0</v>
      </c>
      <c r="G318" s="577">
        <f>G308+G313</f>
        <v>0</v>
      </c>
    </row>
    <row r="319" spans="1:9" ht="23.25" thickBot="1" x14ac:dyDescent="0.3">
      <c r="A319" s="49"/>
      <c r="B319" s="49"/>
      <c r="C319" s="186" t="s">
        <v>217</v>
      </c>
      <c r="D319" s="162" t="s">
        <v>218</v>
      </c>
      <c r="E319" s="177" t="s">
        <v>202</v>
      </c>
      <c r="F319" s="876"/>
      <c r="G319" s="877"/>
    </row>
    <row r="320" spans="1:9" ht="15.75" customHeight="1" thickBot="1" x14ac:dyDescent="0.3">
      <c r="A320" s="49"/>
      <c r="C320" s="154" t="s">
        <v>93</v>
      </c>
      <c r="D320" s="807" t="s">
        <v>219</v>
      </c>
      <c r="E320" s="808"/>
      <c r="F320" s="808"/>
      <c r="G320" s="685"/>
    </row>
    <row r="321" spans="1:9" ht="15.75" thickBot="1" x14ac:dyDescent="0.3">
      <c r="C321" s="154" t="s">
        <v>95</v>
      </c>
      <c r="D321" s="878" t="s">
        <v>195</v>
      </c>
      <c r="E321" s="879"/>
      <c r="F321" s="879"/>
      <c r="G321" s="880"/>
    </row>
    <row r="322" spans="1:9" x14ac:dyDescent="0.25">
      <c r="C322" s="881"/>
      <c r="D322" s="179">
        <v>2019</v>
      </c>
      <c r="E322" s="179">
        <v>2020</v>
      </c>
      <c r="F322" s="179">
        <v>2021</v>
      </c>
      <c r="G322" s="179">
        <v>2022</v>
      </c>
      <c r="I322" s="47"/>
    </row>
    <row r="323" spans="1:9" ht="15.75" thickBot="1" x14ac:dyDescent="0.3">
      <c r="C323" s="882"/>
      <c r="D323" s="180" t="s">
        <v>71</v>
      </c>
      <c r="E323" s="180" t="s">
        <v>71</v>
      </c>
      <c r="F323" s="180" t="s">
        <v>71</v>
      </c>
      <c r="G323" s="180" t="s">
        <v>71</v>
      </c>
      <c r="I323" s="47"/>
    </row>
    <row r="324" spans="1:9" ht="15.75" thickBot="1" x14ac:dyDescent="0.3">
      <c r="C324" s="154" t="s">
        <v>97</v>
      </c>
      <c r="D324" s="185"/>
      <c r="E324" s="187"/>
      <c r="F324" s="187"/>
      <c r="G324" s="187">
        <v>3000</v>
      </c>
      <c r="I324" s="47"/>
    </row>
    <row r="325" spans="1:9" ht="15.75" thickBot="1" x14ac:dyDescent="0.3">
      <c r="C325" s="154" t="s">
        <v>98</v>
      </c>
      <c r="D325" s="185"/>
      <c r="E325" s="188"/>
      <c r="F325" s="188"/>
      <c r="G325" s="188">
        <v>200000</v>
      </c>
      <c r="I325" s="47"/>
    </row>
    <row r="326" spans="1:9" ht="15.75" thickBot="1" x14ac:dyDescent="0.3">
      <c r="C326" s="154" t="s">
        <v>99</v>
      </c>
      <c r="D326" s="185" t="e">
        <f>D325/D324</f>
        <v>#DIV/0!</v>
      </c>
      <c r="E326" s="185" t="e">
        <f>E325/E324</f>
        <v>#DIV/0!</v>
      </c>
      <c r="F326" s="185" t="e">
        <f>F325/F324</f>
        <v>#DIV/0!</v>
      </c>
      <c r="G326" s="185">
        <f>G325/G324</f>
        <v>66.666666666666671</v>
      </c>
      <c r="I326" s="566"/>
    </row>
    <row r="327" spans="1:9" ht="15.75" thickBot="1" x14ac:dyDescent="0.3">
      <c r="C327" s="154" t="s">
        <v>100</v>
      </c>
      <c r="D327" s="181" t="e">
        <f t="shared" ref="D327:F329" si="11">D324/C324-1</f>
        <v>#VALUE!</v>
      </c>
      <c r="E327" s="181" t="e">
        <f t="shared" si="11"/>
        <v>#DIV/0!</v>
      </c>
      <c r="F327" s="181" t="e">
        <f t="shared" si="11"/>
        <v>#DIV/0!</v>
      </c>
      <c r="G327" s="181" t="e">
        <f>G324/F324-1</f>
        <v>#DIV/0!</v>
      </c>
      <c r="I327" s="47"/>
    </row>
    <row r="328" spans="1:9" ht="15.75" thickBot="1" x14ac:dyDescent="0.3">
      <c r="C328" s="154" t="s">
        <v>102</v>
      </c>
      <c r="D328" s="181" t="e">
        <f t="shared" si="11"/>
        <v>#VALUE!</v>
      </c>
      <c r="E328" s="181" t="e">
        <f t="shared" si="11"/>
        <v>#DIV/0!</v>
      </c>
      <c r="F328" s="181" t="e">
        <f t="shared" si="11"/>
        <v>#DIV/0!</v>
      </c>
      <c r="G328" s="181" t="e">
        <f>G325/F325-1</f>
        <v>#DIV/0!</v>
      </c>
      <c r="I328" s="47"/>
    </row>
    <row r="329" spans="1:9" ht="15.75" thickBot="1" x14ac:dyDescent="0.3">
      <c r="C329" s="154" t="s">
        <v>103</v>
      </c>
      <c r="D329" s="181" t="e">
        <f t="shared" si="11"/>
        <v>#DIV/0!</v>
      </c>
      <c r="E329" s="181" t="e">
        <f t="shared" si="11"/>
        <v>#DIV/0!</v>
      </c>
      <c r="F329" s="181" t="e">
        <f t="shared" si="11"/>
        <v>#DIV/0!</v>
      </c>
      <c r="G329" s="181" t="e">
        <f>G326/F326-1</f>
        <v>#DIV/0!</v>
      </c>
      <c r="I329" s="47"/>
    </row>
    <row r="330" spans="1:9" ht="15.75" customHeight="1" thickBot="1" x14ac:dyDescent="0.3">
      <c r="C330" s="873" t="s">
        <v>222</v>
      </c>
      <c r="D330" s="874"/>
      <c r="E330" s="874"/>
      <c r="F330" s="874"/>
      <c r="G330" s="875"/>
      <c r="I330" s="47"/>
    </row>
    <row r="331" spans="1:9" x14ac:dyDescent="0.25">
      <c r="C331" s="881"/>
      <c r="D331" s="179">
        <v>2019</v>
      </c>
      <c r="E331" s="179">
        <v>2020</v>
      </c>
      <c r="F331" s="179">
        <v>2021</v>
      </c>
      <c r="G331" s="179">
        <v>2022</v>
      </c>
      <c r="I331" s="47"/>
    </row>
    <row r="332" spans="1:9" ht="15.75" thickBot="1" x14ac:dyDescent="0.3">
      <c r="C332" s="882"/>
      <c r="D332" s="180" t="s">
        <v>71</v>
      </c>
      <c r="E332" s="180" t="s">
        <v>71</v>
      </c>
      <c r="F332" s="180" t="s">
        <v>71</v>
      </c>
      <c r="G332" s="180" t="s">
        <v>71</v>
      </c>
      <c r="I332" s="47"/>
    </row>
    <row r="333" spans="1:9" ht="15.75" thickBot="1" x14ac:dyDescent="0.3">
      <c r="A333" s="49"/>
      <c r="B333" s="49"/>
      <c r="C333" s="182" t="s">
        <v>159</v>
      </c>
      <c r="D333" s="183">
        <f>D334+D335+D336+D337</f>
        <v>0</v>
      </c>
      <c r="E333" s="183">
        <f>E334+E335+E336+E337</f>
        <v>0</v>
      </c>
      <c r="F333" s="183">
        <f>F334+F335+F336+F337</f>
        <v>0</v>
      </c>
      <c r="G333" s="183">
        <f>G334+G335+G336+G337</f>
        <v>0</v>
      </c>
      <c r="I333" s="47"/>
    </row>
    <row r="334" spans="1:9" ht="15.75" thickBot="1" x14ac:dyDescent="0.3">
      <c r="A334" s="49"/>
      <c r="B334" s="49"/>
      <c r="C334" s="168" t="s">
        <v>106</v>
      </c>
      <c r="D334" s="183"/>
      <c r="E334" s="183"/>
      <c r="F334" s="183"/>
      <c r="G334" s="183"/>
      <c r="I334" s="47"/>
    </row>
    <row r="335" spans="1:9" ht="15.75" thickBot="1" x14ac:dyDescent="0.3">
      <c r="A335" s="49"/>
      <c r="B335" s="49"/>
      <c r="C335" s="168" t="s">
        <v>160</v>
      </c>
      <c r="D335" s="183"/>
      <c r="E335" s="183"/>
      <c r="F335" s="183"/>
      <c r="G335" s="183"/>
      <c r="I335" s="47"/>
    </row>
    <row r="336" spans="1:9" ht="15.75" thickBot="1" x14ac:dyDescent="0.3">
      <c r="A336" s="49"/>
      <c r="B336" s="49"/>
      <c r="C336" s="168" t="s">
        <v>161</v>
      </c>
      <c r="D336" s="183"/>
      <c r="E336" s="183"/>
      <c r="F336" s="183"/>
      <c r="G336" s="183"/>
    </row>
    <row r="337" spans="1:7" ht="15.75" thickBot="1" x14ac:dyDescent="0.3">
      <c r="A337" s="49"/>
      <c r="B337" s="49"/>
      <c r="C337" s="168" t="s">
        <v>162</v>
      </c>
      <c r="D337" s="183"/>
      <c r="E337" s="183"/>
      <c r="F337" s="183"/>
      <c r="G337" s="183"/>
    </row>
    <row r="338" spans="1:7" ht="15.75" thickBot="1" x14ac:dyDescent="0.3">
      <c r="A338" s="49"/>
      <c r="B338" s="49"/>
      <c r="C338" s="182" t="s">
        <v>163</v>
      </c>
      <c r="D338" s="172">
        <f>D339+D340+D341+D342</f>
        <v>0</v>
      </c>
      <c r="E338" s="172">
        <f>E339+E340+E341+E342</f>
        <v>0</v>
      </c>
      <c r="F338" s="172">
        <f>F339+F340+F341+F342</f>
        <v>0</v>
      </c>
      <c r="G338" s="172">
        <f>G339+G340+G341+G342</f>
        <v>200000</v>
      </c>
    </row>
    <row r="339" spans="1:7" ht="15.75" thickBot="1" x14ac:dyDescent="0.3">
      <c r="A339" s="49"/>
      <c r="B339" s="49"/>
      <c r="C339" s="168" t="s">
        <v>106</v>
      </c>
      <c r="D339" s="183"/>
      <c r="E339" s="183"/>
      <c r="F339" s="183">
        <f>+F325</f>
        <v>0</v>
      </c>
      <c r="G339" s="183">
        <f>+G325</f>
        <v>200000</v>
      </c>
    </row>
    <row r="340" spans="1:7" ht="15.75" thickBot="1" x14ac:dyDescent="0.3">
      <c r="A340" s="49"/>
      <c r="B340" s="49"/>
      <c r="C340" s="168" t="s">
        <v>160</v>
      </c>
      <c r="D340" s="183"/>
      <c r="E340" s="183"/>
      <c r="F340" s="183"/>
      <c r="G340" s="183"/>
    </row>
    <row r="341" spans="1:7" ht="15.75" thickBot="1" x14ac:dyDescent="0.3">
      <c r="A341" s="49"/>
      <c r="B341" s="49"/>
      <c r="C341" s="168" t="s">
        <v>161</v>
      </c>
      <c r="D341" s="183"/>
      <c r="E341" s="183"/>
      <c r="F341" s="183"/>
      <c r="G341" s="183"/>
    </row>
    <row r="342" spans="1:7" ht="15.75" thickBot="1" x14ac:dyDescent="0.3">
      <c r="A342" s="49"/>
      <c r="B342" s="49"/>
      <c r="C342" s="168" t="s">
        <v>162</v>
      </c>
      <c r="D342" s="183"/>
      <c r="E342" s="183"/>
      <c r="F342" s="183"/>
      <c r="G342" s="183"/>
    </row>
    <row r="343" spans="1:7" ht="15.75" thickBot="1" x14ac:dyDescent="0.3">
      <c r="A343" s="49"/>
      <c r="B343" s="49"/>
      <c r="C343" s="189" t="s">
        <v>223</v>
      </c>
      <c r="D343" s="172">
        <f>D333+D338</f>
        <v>0</v>
      </c>
      <c r="E343" s="172">
        <f>E333+E338</f>
        <v>0</v>
      </c>
      <c r="F343" s="172">
        <f>F333+F338</f>
        <v>0</v>
      </c>
      <c r="G343" s="172">
        <f>G333+G338</f>
        <v>200000</v>
      </c>
    </row>
    <row r="344" spans="1:7" ht="34.5" thickBot="1" x14ac:dyDescent="0.3">
      <c r="A344" s="562"/>
      <c r="B344" s="562"/>
      <c r="C344" s="570" t="s">
        <v>224</v>
      </c>
      <c r="D344" s="571" t="s">
        <v>769</v>
      </c>
      <c r="E344" s="572" t="s">
        <v>202</v>
      </c>
      <c r="F344" s="893"/>
      <c r="G344" s="894"/>
    </row>
    <row r="345" spans="1:7" ht="15.75" thickBot="1" x14ac:dyDescent="0.3">
      <c r="A345" s="49"/>
      <c r="B345" s="49"/>
      <c r="C345" s="190" t="s">
        <v>93</v>
      </c>
      <c r="D345" s="885" t="s">
        <v>770</v>
      </c>
      <c r="E345" s="886"/>
      <c r="F345" s="886"/>
      <c r="G345" s="887"/>
    </row>
    <row r="346" spans="1:7" ht="15.75" thickBot="1" x14ac:dyDescent="0.3">
      <c r="A346" s="49"/>
      <c r="B346" s="49"/>
      <c r="C346" s="190" t="s">
        <v>95</v>
      </c>
      <c r="D346" s="888" t="s">
        <v>771</v>
      </c>
      <c r="E346" s="889"/>
      <c r="F346" s="889"/>
      <c r="G346" s="890"/>
    </row>
    <row r="347" spans="1:7" x14ac:dyDescent="0.25">
      <c r="A347" s="49"/>
      <c r="B347" s="49"/>
      <c r="C347" s="891"/>
      <c r="D347" s="200">
        <v>2019</v>
      </c>
      <c r="E347" s="200">
        <v>2020</v>
      </c>
      <c r="F347" s="200">
        <v>2021</v>
      </c>
      <c r="G347" s="200">
        <v>2022</v>
      </c>
    </row>
    <row r="348" spans="1:7" ht="15.75" thickBot="1" x14ac:dyDescent="0.3">
      <c r="A348" s="49"/>
      <c r="B348" s="49"/>
      <c r="C348" s="892"/>
      <c r="D348" s="201" t="s">
        <v>71</v>
      </c>
      <c r="E348" s="201" t="s">
        <v>71</v>
      </c>
      <c r="F348" s="201" t="s">
        <v>71</v>
      </c>
      <c r="G348" s="201" t="s">
        <v>71</v>
      </c>
    </row>
    <row r="349" spans="1:7" ht="15.75" thickBot="1" x14ac:dyDescent="0.3">
      <c r="A349" s="49"/>
      <c r="B349" s="49"/>
      <c r="C349" s="190" t="s">
        <v>97</v>
      </c>
      <c r="D349" s="188">
        <v>1</v>
      </c>
      <c r="E349" s="187"/>
      <c r="F349" s="187"/>
      <c r="G349" s="187"/>
    </row>
    <row r="350" spans="1:7" ht="15.75" thickBot="1" x14ac:dyDescent="0.3">
      <c r="A350" s="49"/>
      <c r="B350" s="49"/>
      <c r="C350" s="190" t="s">
        <v>98</v>
      </c>
      <c r="D350" s="188">
        <v>4000</v>
      </c>
      <c r="E350" s="188"/>
      <c r="F350" s="188"/>
      <c r="G350" s="188"/>
    </row>
    <row r="351" spans="1:7" ht="15.75" thickBot="1" x14ac:dyDescent="0.3">
      <c r="A351" s="49"/>
      <c r="B351" s="49"/>
      <c r="C351" s="190" t="s">
        <v>99</v>
      </c>
      <c r="D351" s="188">
        <f>D350/D349</f>
        <v>4000</v>
      </c>
      <c r="E351" s="188" t="e">
        <f>E350/E349</f>
        <v>#DIV/0!</v>
      </c>
      <c r="F351" s="188" t="e">
        <f>F350/F349</f>
        <v>#DIV/0!</v>
      </c>
      <c r="G351" s="188" t="e">
        <f>G350/G349</f>
        <v>#DIV/0!</v>
      </c>
    </row>
    <row r="352" spans="1:7" ht="15.75" thickBot="1" x14ac:dyDescent="0.3">
      <c r="A352" s="49"/>
      <c r="B352" s="49"/>
      <c r="C352" s="190" t="s">
        <v>100</v>
      </c>
      <c r="D352" s="153" t="e">
        <f t="shared" ref="D352:G354" si="12">D349/C349-1</f>
        <v>#VALUE!</v>
      </c>
      <c r="E352" s="153">
        <f t="shared" si="12"/>
        <v>-1</v>
      </c>
      <c r="F352" s="153" t="e">
        <f t="shared" si="12"/>
        <v>#DIV/0!</v>
      </c>
      <c r="G352" s="153" t="e">
        <f t="shared" si="12"/>
        <v>#DIV/0!</v>
      </c>
    </row>
    <row r="353" spans="1:7" ht="15.75" thickBot="1" x14ac:dyDescent="0.3">
      <c r="A353" s="49"/>
      <c r="B353" s="49"/>
      <c r="C353" s="190" t="s">
        <v>102</v>
      </c>
      <c r="D353" s="153" t="e">
        <f t="shared" si="12"/>
        <v>#VALUE!</v>
      </c>
      <c r="E353" s="153">
        <f t="shared" si="12"/>
        <v>-1</v>
      </c>
      <c r="F353" s="153" t="e">
        <f t="shared" si="12"/>
        <v>#DIV/0!</v>
      </c>
      <c r="G353" s="153" t="e">
        <f t="shared" si="12"/>
        <v>#DIV/0!</v>
      </c>
    </row>
    <row r="354" spans="1:7" ht="15.75" thickBot="1" x14ac:dyDescent="0.3">
      <c r="A354" s="49"/>
      <c r="B354" s="49"/>
      <c r="C354" s="190" t="s">
        <v>103</v>
      </c>
      <c r="D354" s="153" t="e">
        <f t="shared" si="12"/>
        <v>#VALUE!</v>
      </c>
      <c r="E354" s="153" t="e">
        <f t="shared" si="12"/>
        <v>#DIV/0!</v>
      </c>
      <c r="F354" s="153" t="e">
        <f t="shared" si="12"/>
        <v>#DIV/0!</v>
      </c>
      <c r="G354" s="153" t="e">
        <f t="shared" si="12"/>
        <v>#DIV/0!</v>
      </c>
    </row>
    <row r="355" spans="1:7" ht="15.75" thickBot="1" x14ac:dyDescent="0.3">
      <c r="A355" s="49"/>
      <c r="B355" s="49"/>
      <c r="C355" s="895" t="s">
        <v>225</v>
      </c>
      <c r="D355" s="896"/>
      <c r="E355" s="896"/>
      <c r="F355" s="896"/>
      <c r="G355" s="897"/>
    </row>
    <row r="356" spans="1:7" x14ac:dyDescent="0.25">
      <c r="A356" s="49"/>
      <c r="B356" s="49"/>
      <c r="C356" s="891"/>
      <c r="D356" s="200">
        <v>2019</v>
      </c>
      <c r="E356" s="200">
        <v>2020</v>
      </c>
      <c r="F356" s="200">
        <v>2021</v>
      </c>
      <c r="G356" s="200">
        <v>2022</v>
      </c>
    </row>
    <row r="357" spans="1:7" ht="15.75" thickBot="1" x14ac:dyDescent="0.3">
      <c r="A357" s="49"/>
      <c r="B357" s="49"/>
      <c r="C357" s="892"/>
      <c r="D357" s="201" t="s">
        <v>71</v>
      </c>
      <c r="E357" s="201" t="s">
        <v>71</v>
      </c>
      <c r="F357" s="201" t="s">
        <v>71</v>
      </c>
      <c r="G357" s="201" t="s">
        <v>71</v>
      </c>
    </row>
    <row r="358" spans="1:7" ht="15.75" thickBot="1" x14ac:dyDescent="0.3">
      <c r="A358" s="49"/>
      <c r="B358" s="49"/>
      <c r="C358" s="574" t="s">
        <v>159</v>
      </c>
      <c r="D358" s="575">
        <f>D359+D360+D361+D362</f>
        <v>0</v>
      </c>
      <c r="E358" s="575">
        <f>E359+E360+E361+E362</f>
        <v>0</v>
      </c>
      <c r="F358" s="575">
        <f>F359+F360+F361+F362</f>
        <v>0</v>
      </c>
      <c r="G358" s="575">
        <f>G359+G360+G361+G362</f>
        <v>0</v>
      </c>
    </row>
    <row r="359" spans="1:7" ht="15.75" thickBot="1" x14ac:dyDescent="0.3">
      <c r="A359" s="49"/>
      <c r="B359" s="49"/>
      <c r="C359" s="576" t="s">
        <v>106</v>
      </c>
      <c r="D359" s="575"/>
      <c r="E359" s="575"/>
      <c r="F359" s="575"/>
      <c r="G359" s="575"/>
    </row>
    <row r="360" spans="1:7" ht="15.75" thickBot="1" x14ac:dyDescent="0.3">
      <c r="A360" s="49"/>
      <c r="B360" s="49"/>
      <c r="C360" s="576" t="s">
        <v>160</v>
      </c>
      <c r="D360" s="575"/>
      <c r="E360" s="575"/>
      <c r="F360" s="575"/>
      <c r="G360" s="575"/>
    </row>
    <row r="361" spans="1:7" ht="15.75" thickBot="1" x14ac:dyDescent="0.3">
      <c r="A361" s="49"/>
      <c r="B361" s="49"/>
      <c r="C361" s="576" t="s">
        <v>161</v>
      </c>
      <c r="D361" s="575"/>
      <c r="E361" s="575"/>
      <c r="F361" s="575"/>
      <c r="G361" s="575"/>
    </row>
    <row r="362" spans="1:7" ht="15.75" thickBot="1" x14ac:dyDescent="0.3">
      <c r="A362" s="49"/>
      <c r="B362" s="49"/>
      <c r="C362" s="576" t="s">
        <v>162</v>
      </c>
      <c r="D362" s="575"/>
      <c r="E362" s="575"/>
      <c r="F362" s="575"/>
      <c r="G362" s="575"/>
    </row>
    <row r="363" spans="1:7" ht="15.75" thickBot="1" x14ac:dyDescent="0.3">
      <c r="A363" s="49"/>
      <c r="B363" s="49"/>
      <c r="C363" s="574" t="s">
        <v>163</v>
      </c>
      <c r="D363" s="577">
        <f>D364+D365+D366+D367</f>
        <v>4000</v>
      </c>
      <c r="E363" s="577">
        <f>E364+E365+E366+E367</f>
        <v>0</v>
      </c>
      <c r="F363" s="577">
        <f>F364+F365+F366+F367</f>
        <v>0</v>
      </c>
      <c r="G363" s="577">
        <f>G364+G365+G366+G367</f>
        <v>0</v>
      </c>
    </row>
    <row r="364" spans="1:7" ht="15.75" thickBot="1" x14ac:dyDescent="0.3">
      <c r="A364" s="49"/>
      <c r="B364" s="49"/>
      <c r="C364" s="576" t="s">
        <v>106</v>
      </c>
      <c r="D364" s="575">
        <f>+D350</f>
        <v>4000</v>
      </c>
      <c r="E364" s="575"/>
      <c r="F364" s="575">
        <f>+F350</f>
        <v>0</v>
      </c>
      <c r="G364" s="575">
        <f>+G350</f>
        <v>0</v>
      </c>
    </row>
    <row r="365" spans="1:7" ht="15.75" thickBot="1" x14ac:dyDescent="0.3">
      <c r="A365" s="49"/>
      <c r="B365" s="49"/>
      <c r="C365" s="576" t="s">
        <v>160</v>
      </c>
      <c r="D365" s="575"/>
      <c r="E365" s="575"/>
      <c r="F365" s="575"/>
      <c r="G365" s="575"/>
    </row>
    <row r="366" spans="1:7" ht="15.75" thickBot="1" x14ac:dyDescent="0.3">
      <c r="A366" s="49"/>
      <c r="B366" s="49"/>
      <c r="C366" s="576" t="s">
        <v>161</v>
      </c>
      <c r="D366" s="575"/>
      <c r="E366" s="575"/>
      <c r="F366" s="575"/>
      <c r="G366" s="575"/>
    </row>
    <row r="367" spans="1:7" ht="15.75" thickBot="1" x14ac:dyDescent="0.3">
      <c r="A367" s="49"/>
      <c r="B367" s="49"/>
      <c r="C367" s="576" t="s">
        <v>162</v>
      </c>
      <c r="D367" s="575"/>
      <c r="E367" s="575"/>
      <c r="F367" s="575"/>
      <c r="G367" s="575"/>
    </row>
    <row r="368" spans="1:7" ht="15.75" thickBot="1" x14ac:dyDescent="0.3">
      <c r="A368" s="49"/>
      <c r="B368" s="49"/>
      <c r="C368" s="578" t="s">
        <v>226</v>
      </c>
      <c r="D368" s="577">
        <f>D358+D363</f>
        <v>4000</v>
      </c>
      <c r="E368" s="577">
        <f>E358+E363</f>
        <v>0</v>
      </c>
      <c r="F368" s="577">
        <f>F358+F363</f>
        <v>0</v>
      </c>
      <c r="G368" s="577">
        <f>G358+G363</f>
        <v>0</v>
      </c>
    </row>
    <row r="369" spans="1:7" ht="34.5" thickBot="1" x14ac:dyDescent="0.3">
      <c r="A369" s="562"/>
      <c r="B369" s="562"/>
      <c r="C369" s="570" t="s">
        <v>227</v>
      </c>
      <c r="D369" s="571" t="s">
        <v>772</v>
      </c>
      <c r="E369" s="572" t="s">
        <v>202</v>
      </c>
      <c r="F369" s="893"/>
      <c r="G369" s="894"/>
    </row>
    <row r="370" spans="1:7" ht="25.9" customHeight="1" thickBot="1" x14ac:dyDescent="0.3">
      <c r="A370" s="49"/>
      <c r="B370" s="49"/>
      <c r="C370" s="190" t="s">
        <v>93</v>
      </c>
      <c r="D370" s="885" t="s">
        <v>773</v>
      </c>
      <c r="E370" s="886"/>
      <c r="F370" s="886"/>
      <c r="G370" s="887"/>
    </row>
    <row r="371" spans="1:7" ht="15.75" thickBot="1" x14ac:dyDescent="0.3">
      <c r="A371" s="49"/>
      <c r="B371" s="49"/>
      <c r="C371" s="190" t="s">
        <v>95</v>
      </c>
      <c r="D371" s="888" t="s">
        <v>774</v>
      </c>
      <c r="E371" s="889"/>
      <c r="F371" s="889"/>
      <c r="G371" s="890"/>
    </row>
    <row r="372" spans="1:7" x14ac:dyDescent="0.25">
      <c r="A372" s="49"/>
      <c r="B372" s="49"/>
      <c r="C372" s="891"/>
      <c r="D372" s="200">
        <v>2019</v>
      </c>
      <c r="E372" s="200">
        <v>2020</v>
      </c>
      <c r="F372" s="200">
        <v>2021</v>
      </c>
      <c r="G372" s="200">
        <v>2022</v>
      </c>
    </row>
    <row r="373" spans="1:7" ht="15.75" thickBot="1" x14ac:dyDescent="0.3">
      <c r="A373" s="49"/>
      <c r="B373" s="49"/>
      <c r="C373" s="892"/>
      <c r="D373" s="201" t="s">
        <v>71</v>
      </c>
      <c r="E373" s="201" t="s">
        <v>71</v>
      </c>
      <c r="F373" s="201" t="s">
        <v>71</v>
      </c>
      <c r="G373" s="201" t="s">
        <v>71</v>
      </c>
    </row>
    <row r="374" spans="1:7" ht="15.75" thickBot="1" x14ac:dyDescent="0.3">
      <c r="A374" s="49"/>
      <c r="B374" s="49"/>
      <c r="C374" s="190" t="s">
        <v>97</v>
      </c>
      <c r="D374" s="188">
        <v>1</v>
      </c>
      <c r="E374" s="187"/>
      <c r="F374" s="187"/>
      <c r="G374" s="187"/>
    </row>
    <row r="375" spans="1:7" ht="15.75" thickBot="1" x14ac:dyDescent="0.3">
      <c r="A375" s="49"/>
      <c r="B375" s="49"/>
      <c r="C375" s="190" t="s">
        <v>98</v>
      </c>
      <c r="D375" s="188">
        <v>3000</v>
      </c>
      <c r="E375" s="188"/>
      <c r="F375" s="188"/>
      <c r="G375" s="188"/>
    </row>
    <row r="376" spans="1:7" ht="15.75" thickBot="1" x14ac:dyDescent="0.3">
      <c r="A376" s="49"/>
      <c r="B376" s="49"/>
      <c r="C376" s="190" t="s">
        <v>99</v>
      </c>
      <c r="D376" s="188">
        <v>3000</v>
      </c>
      <c r="E376" s="188" t="e">
        <f>E375/E374</f>
        <v>#DIV/0!</v>
      </c>
      <c r="F376" s="188" t="e">
        <f>F375/F374</f>
        <v>#DIV/0!</v>
      </c>
      <c r="G376" s="188" t="e">
        <f>G375/G374</f>
        <v>#DIV/0!</v>
      </c>
    </row>
    <row r="377" spans="1:7" ht="15.75" thickBot="1" x14ac:dyDescent="0.3">
      <c r="A377" s="49"/>
      <c r="B377" s="49"/>
      <c r="C377" s="190" t="s">
        <v>100</v>
      </c>
      <c r="D377" s="153" t="e">
        <f t="shared" ref="D377:G379" si="13">D374/C374-1</f>
        <v>#VALUE!</v>
      </c>
      <c r="E377" s="153">
        <f t="shared" si="13"/>
        <v>-1</v>
      </c>
      <c r="F377" s="153" t="e">
        <f t="shared" si="13"/>
        <v>#DIV/0!</v>
      </c>
      <c r="G377" s="153" t="e">
        <f t="shared" si="13"/>
        <v>#DIV/0!</v>
      </c>
    </row>
    <row r="378" spans="1:7" ht="15.75" thickBot="1" x14ac:dyDescent="0.3">
      <c r="A378" s="49"/>
      <c r="B378" s="49"/>
      <c r="C378" s="190" t="s">
        <v>102</v>
      </c>
      <c r="D378" s="153" t="e">
        <f t="shared" si="13"/>
        <v>#VALUE!</v>
      </c>
      <c r="E378" s="153">
        <f t="shared" si="13"/>
        <v>-1</v>
      </c>
      <c r="F378" s="153" t="e">
        <f t="shared" si="13"/>
        <v>#DIV/0!</v>
      </c>
      <c r="G378" s="153" t="e">
        <f t="shared" si="13"/>
        <v>#DIV/0!</v>
      </c>
    </row>
    <row r="379" spans="1:7" ht="15.75" thickBot="1" x14ac:dyDescent="0.3">
      <c r="A379" s="49"/>
      <c r="B379" s="49"/>
      <c r="C379" s="190" t="s">
        <v>103</v>
      </c>
      <c r="D379" s="153" t="e">
        <f t="shared" si="13"/>
        <v>#VALUE!</v>
      </c>
      <c r="E379" s="153" t="e">
        <f t="shared" si="13"/>
        <v>#DIV/0!</v>
      </c>
      <c r="F379" s="153" t="e">
        <f t="shared" si="13"/>
        <v>#DIV/0!</v>
      </c>
      <c r="G379" s="153" t="e">
        <f t="shared" si="13"/>
        <v>#DIV/0!</v>
      </c>
    </row>
    <row r="380" spans="1:7" ht="15.75" thickBot="1" x14ac:dyDescent="0.3">
      <c r="A380" s="49"/>
      <c r="B380" s="49"/>
      <c r="C380" s="895" t="s">
        <v>228</v>
      </c>
      <c r="D380" s="896"/>
      <c r="E380" s="896"/>
      <c r="F380" s="896"/>
      <c r="G380" s="897"/>
    </row>
    <row r="381" spans="1:7" x14ac:dyDescent="0.25">
      <c r="A381" s="49"/>
      <c r="B381" s="49"/>
      <c r="C381" s="891"/>
      <c r="D381" s="200">
        <v>2019</v>
      </c>
      <c r="E381" s="200">
        <v>2020</v>
      </c>
      <c r="F381" s="200">
        <v>2021</v>
      </c>
      <c r="G381" s="200">
        <v>2022</v>
      </c>
    </row>
    <row r="382" spans="1:7" ht="15.75" thickBot="1" x14ac:dyDescent="0.3">
      <c r="A382" s="49"/>
      <c r="B382" s="49"/>
      <c r="C382" s="892"/>
      <c r="D382" s="201" t="s">
        <v>71</v>
      </c>
      <c r="E382" s="201" t="s">
        <v>71</v>
      </c>
      <c r="F382" s="201" t="s">
        <v>71</v>
      </c>
      <c r="G382" s="201" t="s">
        <v>71</v>
      </c>
    </row>
    <row r="383" spans="1:7" ht="15.75" thickBot="1" x14ac:dyDescent="0.3">
      <c r="A383" s="49"/>
      <c r="B383" s="49"/>
      <c r="C383" s="574" t="s">
        <v>159</v>
      </c>
      <c r="D383" s="575">
        <f>D384+D385+D386+D387</f>
        <v>0</v>
      </c>
      <c r="E383" s="575">
        <f>E384+E385+E386+E387</f>
        <v>0</v>
      </c>
      <c r="F383" s="575">
        <f>F384+F385+F386+F387</f>
        <v>0</v>
      </c>
      <c r="G383" s="575">
        <f>G384+G385+G386+G387</f>
        <v>0</v>
      </c>
    </row>
    <row r="384" spans="1:7" ht="15.75" thickBot="1" x14ac:dyDescent="0.3">
      <c r="A384" s="49"/>
      <c r="B384" s="49"/>
      <c r="C384" s="576" t="s">
        <v>106</v>
      </c>
      <c r="D384" s="575"/>
      <c r="E384" s="575"/>
      <c r="F384" s="575"/>
      <c r="G384" s="575"/>
    </row>
    <row r="385" spans="1:7" ht="15.75" thickBot="1" x14ac:dyDescent="0.3">
      <c r="A385" s="49"/>
      <c r="B385" s="49"/>
      <c r="C385" s="576" t="s">
        <v>160</v>
      </c>
      <c r="D385" s="575"/>
      <c r="E385" s="575"/>
      <c r="F385" s="575"/>
      <c r="G385" s="575"/>
    </row>
    <row r="386" spans="1:7" ht="15.75" thickBot="1" x14ac:dyDescent="0.3">
      <c r="A386" s="49"/>
      <c r="B386" s="49"/>
      <c r="C386" s="576" t="s">
        <v>161</v>
      </c>
      <c r="D386" s="575"/>
      <c r="E386" s="575"/>
      <c r="F386" s="575"/>
      <c r="G386" s="575"/>
    </row>
    <row r="387" spans="1:7" ht="15.75" thickBot="1" x14ac:dyDescent="0.3">
      <c r="A387" s="49"/>
      <c r="B387" s="49"/>
      <c r="C387" s="576" t="s">
        <v>162</v>
      </c>
      <c r="D387" s="575"/>
      <c r="E387" s="575"/>
      <c r="F387" s="575"/>
      <c r="G387" s="575"/>
    </row>
    <row r="388" spans="1:7" ht="15.75" thickBot="1" x14ac:dyDescent="0.3">
      <c r="A388" s="49"/>
      <c r="B388" s="49"/>
      <c r="C388" s="574" t="s">
        <v>163</v>
      </c>
      <c r="D388" s="577">
        <f>D389+D390+D391+D392</f>
        <v>3000</v>
      </c>
      <c r="E388" s="577">
        <f>E389+E390+E391+E392</f>
        <v>0</v>
      </c>
      <c r="F388" s="577">
        <f>F389+F390+F391+F392</f>
        <v>0</v>
      </c>
      <c r="G388" s="577">
        <f>G389+G390+G391+G392</f>
        <v>0</v>
      </c>
    </row>
    <row r="389" spans="1:7" ht="15.75" thickBot="1" x14ac:dyDescent="0.3">
      <c r="A389" s="49"/>
      <c r="B389" s="49"/>
      <c r="C389" s="576" t="s">
        <v>106</v>
      </c>
      <c r="D389" s="575">
        <f>+D375</f>
        <v>3000</v>
      </c>
      <c r="E389" s="575"/>
      <c r="F389" s="575">
        <f>+F375</f>
        <v>0</v>
      </c>
      <c r="G389" s="575">
        <f>+G375</f>
        <v>0</v>
      </c>
    </row>
    <row r="390" spans="1:7" ht="15.75" thickBot="1" x14ac:dyDescent="0.3">
      <c r="A390" s="49"/>
      <c r="B390" s="49"/>
      <c r="C390" s="576" t="s">
        <v>160</v>
      </c>
      <c r="D390" s="575"/>
      <c r="E390" s="575"/>
      <c r="F390" s="575"/>
      <c r="G390" s="575"/>
    </row>
    <row r="391" spans="1:7" ht="15.75" thickBot="1" x14ac:dyDescent="0.3">
      <c r="A391" s="49"/>
      <c r="B391" s="49"/>
      <c r="C391" s="576" t="s">
        <v>161</v>
      </c>
      <c r="D391" s="575"/>
      <c r="E391" s="575"/>
      <c r="F391" s="575"/>
      <c r="G391" s="575"/>
    </row>
    <row r="392" spans="1:7" ht="15.75" thickBot="1" x14ac:dyDescent="0.3">
      <c r="A392" s="49"/>
      <c r="B392" s="49"/>
      <c r="C392" s="576" t="s">
        <v>162</v>
      </c>
      <c r="D392" s="575"/>
      <c r="E392" s="575"/>
      <c r="F392" s="575"/>
      <c r="G392" s="575"/>
    </row>
    <row r="393" spans="1:7" ht="15.75" thickBot="1" x14ac:dyDescent="0.3">
      <c r="A393" s="49"/>
      <c r="B393" s="49"/>
      <c r="C393" s="578" t="s">
        <v>229</v>
      </c>
      <c r="D393" s="577">
        <f>D383+D388</f>
        <v>3000</v>
      </c>
      <c r="E393" s="577">
        <f>E383+E388</f>
        <v>0</v>
      </c>
      <c r="F393" s="577">
        <f>F383+F388</f>
        <v>0</v>
      </c>
      <c r="G393" s="577">
        <f>G383+G388</f>
        <v>0</v>
      </c>
    </row>
    <row r="394" spans="1:7" ht="34.5" thickBot="1" x14ac:dyDescent="0.3">
      <c r="A394" s="562"/>
      <c r="B394" s="562"/>
      <c r="C394" s="570" t="s">
        <v>230</v>
      </c>
      <c r="D394" s="571" t="s">
        <v>775</v>
      </c>
      <c r="E394" s="572" t="s">
        <v>202</v>
      </c>
      <c r="F394" s="893"/>
      <c r="G394" s="894"/>
    </row>
    <row r="395" spans="1:7" ht="28.9" customHeight="1" thickBot="1" x14ac:dyDescent="0.3">
      <c r="A395" s="49"/>
      <c r="B395" s="49"/>
      <c r="C395" s="190" t="s">
        <v>93</v>
      </c>
      <c r="D395" s="885" t="s">
        <v>776</v>
      </c>
      <c r="E395" s="886"/>
      <c r="F395" s="886"/>
      <c r="G395" s="887"/>
    </row>
    <row r="396" spans="1:7" ht="15.75" thickBot="1" x14ac:dyDescent="0.3">
      <c r="A396" s="49"/>
      <c r="B396" s="49"/>
      <c r="C396" s="190" t="s">
        <v>95</v>
      </c>
      <c r="D396" s="888" t="s">
        <v>777</v>
      </c>
      <c r="E396" s="889"/>
      <c r="F396" s="889"/>
      <c r="G396" s="890"/>
    </row>
    <row r="397" spans="1:7" x14ac:dyDescent="0.25">
      <c r="A397" s="49"/>
      <c r="B397" s="49"/>
      <c r="C397" s="891"/>
      <c r="D397" s="200">
        <v>2019</v>
      </c>
      <c r="E397" s="200">
        <v>2020</v>
      </c>
      <c r="F397" s="200">
        <v>2021</v>
      </c>
      <c r="G397" s="200">
        <v>2022</v>
      </c>
    </row>
    <row r="398" spans="1:7" ht="15.75" thickBot="1" x14ac:dyDescent="0.3">
      <c r="A398" s="49"/>
      <c r="B398" s="49"/>
      <c r="C398" s="892"/>
      <c r="D398" s="201" t="s">
        <v>71</v>
      </c>
      <c r="E398" s="201" t="s">
        <v>71</v>
      </c>
      <c r="F398" s="201" t="s">
        <v>71</v>
      </c>
      <c r="G398" s="201" t="s">
        <v>71</v>
      </c>
    </row>
    <row r="399" spans="1:7" ht="15.75" thickBot="1" x14ac:dyDescent="0.3">
      <c r="A399" s="49"/>
      <c r="B399" s="49"/>
      <c r="C399" s="190" t="s">
        <v>97</v>
      </c>
      <c r="D399" s="188">
        <v>1</v>
      </c>
      <c r="E399" s="187"/>
      <c r="F399" s="187"/>
      <c r="G399" s="187"/>
    </row>
    <row r="400" spans="1:7" ht="15.75" thickBot="1" x14ac:dyDescent="0.3">
      <c r="A400" s="49"/>
      <c r="B400" s="49"/>
      <c r="C400" s="190" t="s">
        <v>98</v>
      </c>
      <c r="D400" s="188">
        <v>5974</v>
      </c>
      <c r="E400" s="188">
        <v>1918.655</v>
      </c>
      <c r="F400" s="188"/>
      <c r="G400" s="188"/>
    </row>
    <row r="401" spans="1:7" ht="15.75" thickBot="1" x14ac:dyDescent="0.3">
      <c r="A401" s="49"/>
      <c r="B401" s="49"/>
      <c r="C401" s="190" t="s">
        <v>99</v>
      </c>
      <c r="D401" s="188">
        <v>5974</v>
      </c>
      <c r="E401" s="188" t="e">
        <f>E400/E399</f>
        <v>#DIV/0!</v>
      </c>
      <c r="F401" s="188" t="e">
        <f>F400/F399</f>
        <v>#DIV/0!</v>
      </c>
      <c r="G401" s="188" t="e">
        <f>G400/G399</f>
        <v>#DIV/0!</v>
      </c>
    </row>
    <row r="402" spans="1:7" ht="15.75" thickBot="1" x14ac:dyDescent="0.3">
      <c r="A402" s="49"/>
      <c r="B402" s="49"/>
      <c r="C402" s="190" t="s">
        <v>100</v>
      </c>
      <c r="D402" s="153" t="e">
        <f t="shared" ref="D402:G404" si="14">D399/C399-1</f>
        <v>#VALUE!</v>
      </c>
      <c r="E402" s="153">
        <f t="shared" si="14"/>
        <v>-1</v>
      </c>
      <c r="F402" s="153" t="e">
        <f t="shared" si="14"/>
        <v>#DIV/0!</v>
      </c>
      <c r="G402" s="153" t="e">
        <f t="shared" si="14"/>
        <v>#DIV/0!</v>
      </c>
    </row>
    <row r="403" spans="1:7" ht="15.75" thickBot="1" x14ac:dyDescent="0.3">
      <c r="A403" s="49"/>
      <c r="B403" s="49"/>
      <c r="C403" s="190" t="s">
        <v>102</v>
      </c>
      <c r="D403" s="153" t="e">
        <f t="shared" si="14"/>
        <v>#VALUE!</v>
      </c>
      <c r="E403" s="153">
        <f t="shared" si="14"/>
        <v>-0.67883244057582859</v>
      </c>
      <c r="F403" s="153">
        <f t="shared" si="14"/>
        <v>-1</v>
      </c>
      <c r="G403" s="153" t="e">
        <f t="shared" si="14"/>
        <v>#DIV/0!</v>
      </c>
    </row>
    <row r="404" spans="1:7" ht="15.75" thickBot="1" x14ac:dyDescent="0.3">
      <c r="A404" s="49"/>
      <c r="B404" s="49"/>
      <c r="C404" s="190" t="s">
        <v>103</v>
      </c>
      <c r="D404" s="153" t="e">
        <f t="shared" si="14"/>
        <v>#VALUE!</v>
      </c>
      <c r="E404" s="153" t="e">
        <f t="shared" si="14"/>
        <v>#DIV/0!</v>
      </c>
      <c r="F404" s="153" t="e">
        <f t="shared" si="14"/>
        <v>#DIV/0!</v>
      </c>
      <c r="G404" s="153" t="e">
        <f t="shared" si="14"/>
        <v>#DIV/0!</v>
      </c>
    </row>
    <row r="405" spans="1:7" ht="15.75" thickBot="1" x14ac:dyDescent="0.3">
      <c r="A405" s="49"/>
      <c r="B405" s="49"/>
      <c r="C405" s="895" t="s">
        <v>231</v>
      </c>
      <c r="D405" s="896"/>
      <c r="E405" s="896"/>
      <c r="F405" s="896"/>
      <c r="G405" s="897"/>
    </row>
    <row r="406" spans="1:7" x14ac:dyDescent="0.25">
      <c r="A406" s="49"/>
      <c r="B406" s="49"/>
      <c r="C406" s="891"/>
      <c r="D406" s="200">
        <v>2019</v>
      </c>
      <c r="E406" s="200">
        <v>2020</v>
      </c>
      <c r="F406" s="200">
        <v>2021</v>
      </c>
      <c r="G406" s="200">
        <v>2022</v>
      </c>
    </row>
    <row r="407" spans="1:7" ht="15.75" thickBot="1" x14ac:dyDescent="0.3">
      <c r="A407" s="49"/>
      <c r="B407" s="49"/>
      <c r="C407" s="892"/>
      <c r="D407" s="201" t="s">
        <v>71</v>
      </c>
      <c r="E407" s="201" t="s">
        <v>71</v>
      </c>
      <c r="F407" s="201" t="s">
        <v>71</v>
      </c>
      <c r="G407" s="201" t="s">
        <v>71</v>
      </c>
    </row>
    <row r="408" spans="1:7" ht="15.75" thickBot="1" x14ac:dyDescent="0.3">
      <c r="A408" s="49"/>
      <c r="B408" s="49"/>
      <c r="C408" s="574" t="s">
        <v>159</v>
      </c>
      <c r="D408" s="575">
        <f>D409+D410+D411+D412</f>
        <v>0</v>
      </c>
      <c r="E408" s="575">
        <f>E409+E410+E411+E412</f>
        <v>0</v>
      </c>
      <c r="F408" s="575">
        <f>F409+F410+F411+F412</f>
        <v>0</v>
      </c>
      <c r="G408" s="575">
        <f>G409+G410+G411+G412</f>
        <v>0</v>
      </c>
    </row>
    <row r="409" spans="1:7" ht="15.75" thickBot="1" x14ac:dyDescent="0.3">
      <c r="A409" s="49"/>
      <c r="B409" s="49"/>
      <c r="C409" s="576" t="s">
        <v>106</v>
      </c>
      <c r="D409" s="575"/>
      <c r="E409" s="575"/>
      <c r="F409" s="575"/>
      <c r="G409" s="575"/>
    </row>
    <row r="410" spans="1:7" ht="15.75" thickBot="1" x14ac:dyDescent="0.3">
      <c r="A410" s="49"/>
      <c r="B410" s="49"/>
      <c r="C410" s="576" t="s">
        <v>160</v>
      </c>
      <c r="D410" s="575"/>
      <c r="E410" s="575"/>
      <c r="F410" s="575"/>
      <c r="G410" s="575"/>
    </row>
    <row r="411" spans="1:7" ht="15.75" thickBot="1" x14ac:dyDescent="0.3">
      <c r="A411" s="49"/>
      <c r="B411" s="49"/>
      <c r="C411" s="576" t="s">
        <v>161</v>
      </c>
      <c r="D411" s="575"/>
      <c r="E411" s="575"/>
      <c r="F411" s="575"/>
      <c r="G411" s="575"/>
    </row>
    <row r="412" spans="1:7" ht="15.75" thickBot="1" x14ac:dyDescent="0.3">
      <c r="A412" s="49"/>
      <c r="B412" s="49"/>
      <c r="C412" s="576" t="s">
        <v>162</v>
      </c>
      <c r="D412" s="575"/>
      <c r="E412" s="575"/>
      <c r="F412" s="575"/>
      <c r="G412" s="575"/>
    </row>
    <row r="413" spans="1:7" ht="15.75" thickBot="1" x14ac:dyDescent="0.3">
      <c r="A413" s="49"/>
      <c r="B413" s="49"/>
      <c r="C413" s="574" t="s">
        <v>163</v>
      </c>
      <c r="D413" s="577">
        <f>D414+D415+D416+D417</f>
        <v>5974</v>
      </c>
      <c r="E413" s="577">
        <f>E414+E415+E416+E417</f>
        <v>1918.655</v>
      </c>
      <c r="F413" s="577">
        <f>F414+F415+F416+F417</f>
        <v>0</v>
      </c>
      <c r="G413" s="577">
        <f>G414+G415+G416+G417</f>
        <v>0</v>
      </c>
    </row>
    <row r="414" spans="1:7" ht="15.75" thickBot="1" x14ac:dyDescent="0.3">
      <c r="A414" s="49"/>
      <c r="B414" s="49"/>
      <c r="C414" s="576" t="s">
        <v>106</v>
      </c>
      <c r="D414" s="575">
        <f>+D400</f>
        <v>5974</v>
      </c>
      <c r="E414" s="575">
        <f>+E400</f>
        <v>1918.655</v>
      </c>
      <c r="F414" s="575">
        <f>+F400</f>
        <v>0</v>
      </c>
      <c r="G414" s="575">
        <f>+G400</f>
        <v>0</v>
      </c>
    </row>
    <row r="415" spans="1:7" ht="15.75" thickBot="1" x14ac:dyDescent="0.3">
      <c r="A415" s="49"/>
      <c r="B415" s="49"/>
      <c r="C415" s="576" t="s">
        <v>160</v>
      </c>
      <c r="D415" s="575"/>
      <c r="E415" s="575"/>
      <c r="F415" s="575"/>
      <c r="G415" s="575"/>
    </row>
    <row r="416" spans="1:7" ht="15.75" thickBot="1" x14ac:dyDescent="0.3">
      <c r="A416" s="49"/>
      <c r="B416" s="49"/>
      <c r="C416" s="576" t="s">
        <v>161</v>
      </c>
      <c r="D416" s="575"/>
      <c r="E416" s="575"/>
      <c r="F416" s="575"/>
      <c r="G416" s="575"/>
    </row>
    <row r="417" spans="1:7" ht="15.75" thickBot="1" x14ac:dyDescent="0.3">
      <c r="A417" s="49"/>
      <c r="B417" s="49"/>
      <c r="C417" s="576" t="s">
        <v>162</v>
      </c>
      <c r="D417" s="575"/>
      <c r="E417" s="575"/>
      <c r="F417" s="575"/>
      <c r="G417" s="575"/>
    </row>
    <row r="418" spans="1:7" ht="15.75" thickBot="1" x14ac:dyDescent="0.3">
      <c r="A418" s="49"/>
      <c r="B418" s="49"/>
      <c r="C418" s="578" t="s">
        <v>232</v>
      </c>
      <c r="D418" s="577">
        <f>D408+D413</f>
        <v>5974</v>
      </c>
      <c r="E418" s="577">
        <f>E408+E413</f>
        <v>1918.655</v>
      </c>
      <c r="F418" s="577">
        <f>F408+F413</f>
        <v>0</v>
      </c>
      <c r="G418" s="577">
        <f>G408+G413</f>
        <v>0</v>
      </c>
    </row>
    <row r="419" spans="1:7" ht="23.25" thickBot="1" x14ac:dyDescent="0.3">
      <c r="A419" s="562"/>
      <c r="B419" s="562"/>
      <c r="C419" s="570" t="s">
        <v>233</v>
      </c>
      <c r="D419" s="571" t="s">
        <v>778</v>
      </c>
      <c r="E419" s="572" t="s">
        <v>202</v>
      </c>
      <c r="F419" s="893"/>
      <c r="G419" s="894"/>
    </row>
    <row r="420" spans="1:7" ht="25.15" customHeight="1" thickBot="1" x14ac:dyDescent="0.3">
      <c r="A420" s="49"/>
      <c r="B420" s="49"/>
      <c r="C420" s="190" t="s">
        <v>93</v>
      </c>
      <c r="D420" s="885" t="s">
        <v>779</v>
      </c>
      <c r="E420" s="886"/>
      <c r="F420" s="886"/>
      <c r="G420" s="887"/>
    </row>
    <row r="421" spans="1:7" ht="15.75" thickBot="1" x14ac:dyDescent="0.3">
      <c r="A421" s="49"/>
      <c r="B421" s="49"/>
      <c r="C421" s="190" t="s">
        <v>95</v>
      </c>
      <c r="D421" s="888" t="s">
        <v>780</v>
      </c>
      <c r="E421" s="889"/>
      <c r="F421" s="889"/>
      <c r="G421" s="890"/>
    </row>
    <row r="422" spans="1:7" x14ac:dyDescent="0.25">
      <c r="A422" s="49"/>
      <c r="B422" s="49"/>
      <c r="C422" s="891"/>
      <c r="D422" s="200">
        <v>2019</v>
      </c>
      <c r="E422" s="200">
        <v>2020</v>
      </c>
      <c r="F422" s="200">
        <v>2021</v>
      </c>
      <c r="G422" s="200">
        <v>2022</v>
      </c>
    </row>
    <row r="423" spans="1:7" ht="15.75" thickBot="1" x14ac:dyDescent="0.3">
      <c r="A423" s="49"/>
      <c r="B423" s="49"/>
      <c r="C423" s="892"/>
      <c r="D423" s="201" t="s">
        <v>71</v>
      </c>
      <c r="E423" s="201" t="s">
        <v>71</v>
      </c>
      <c r="F423" s="201" t="s">
        <v>71</v>
      </c>
      <c r="G423" s="201" t="s">
        <v>71</v>
      </c>
    </row>
    <row r="424" spans="1:7" ht="15.75" thickBot="1" x14ac:dyDescent="0.3">
      <c r="A424" s="49"/>
      <c r="B424" s="49"/>
      <c r="C424" s="190" t="s">
        <v>97</v>
      </c>
      <c r="D424" s="188">
        <v>1</v>
      </c>
      <c r="E424" s="187"/>
      <c r="F424" s="187"/>
      <c r="G424" s="187"/>
    </row>
    <row r="425" spans="1:7" ht="15.75" thickBot="1" x14ac:dyDescent="0.3">
      <c r="A425" s="49"/>
      <c r="B425" s="49"/>
      <c r="C425" s="190" t="s">
        <v>98</v>
      </c>
      <c r="D425" s="188">
        <v>3600</v>
      </c>
      <c r="E425" s="188"/>
      <c r="F425" s="188"/>
      <c r="G425" s="188"/>
    </row>
    <row r="426" spans="1:7" ht="15.75" thickBot="1" x14ac:dyDescent="0.3">
      <c r="A426" s="49"/>
      <c r="B426" s="49"/>
      <c r="C426" s="190" t="s">
        <v>99</v>
      </c>
      <c r="D426" s="188">
        <v>3600</v>
      </c>
      <c r="E426" s="188" t="e">
        <f>E425/E424</f>
        <v>#DIV/0!</v>
      </c>
      <c r="F426" s="188" t="e">
        <f>F425/F424</f>
        <v>#DIV/0!</v>
      </c>
      <c r="G426" s="188" t="e">
        <f>G425/G424</f>
        <v>#DIV/0!</v>
      </c>
    </row>
    <row r="427" spans="1:7" ht="15.75" thickBot="1" x14ac:dyDescent="0.3">
      <c r="A427" s="49"/>
      <c r="B427" s="49"/>
      <c r="C427" s="190" t="s">
        <v>100</v>
      </c>
      <c r="D427" s="153" t="e">
        <f t="shared" ref="D427:G429" si="15">D424/C424-1</f>
        <v>#VALUE!</v>
      </c>
      <c r="E427" s="153">
        <f t="shared" si="15"/>
        <v>-1</v>
      </c>
      <c r="F427" s="153" t="e">
        <f t="shared" si="15"/>
        <v>#DIV/0!</v>
      </c>
      <c r="G427" s="153" t="e">
        <f t="shared" si="15"/>
        <v>#DIV/0!</v>
      </c>
    </row>
    <row r="428" spans="1:7" ht="15.75" thickBot="1" x14ac:dyDescent="0.3">
      <c r="A428" s="49"/>
      <c r="B428" s="49"/>
      <c r="C428" s="190" t="s">
        <v>102</v>
      </c>
      <c r="D428" s="153" t="e">
        <f t="shared" si="15"/>
        <v>#VALUE!</v>
      </c>
      <c r="E428" s="153">
        <f t="shared" si="15"/>
        <v>-1</v>
      </c>
      <c r="F428" s="153" t="e">
        <f t="shared" si="15"/>
        <v>#DIV/0!</v>
      </c>
      <c r="G428" s="153" t="e">
        <f t="shared" si="15"/>
        <v>#DIV/0!</v>
      </c>
    </row>
    <row r="429" spans="1:7" ht="15.75" thickBot="1" x14ac:dyDescent="0.3">
      <c r="A429" s="49"/>
      <c r="B429" s="49"/>
      <c r="C429" s="190" t="s">
        <v>103</v>
      </c>
      <c r="D429" s="153" t="e">
        <f t="shared" si="15"/>
        <v>#VALUE!</v>
      </c>
      <c r="E429" s="153" t="e">
        <f t="shared" si="15"/>
        <v>#DIV/0!</v>
      </c>
      <c r="F429" s="153" t="e">
        <f t="shared" si="15"/>
        <v>#DIV/0!</v>
      </c>
      <c r="G429" s="153" t="e">
        <f t="shared" si="15"/>
        <v>#DIV/0!</v>
      </c>
    </row>
    <row r="430" spans="1:7" ht="15.75" thickBot="1" x14ac:dyDescent="0.3">
      <c r="A430" s="49"/>
      <c r="B430" s="49"/>
      <c r="C430" s="895" t="s">
        <v>235</v>
      </c>
      <c r="D430" s="896"/>
      <c r="E430" s="896"/>
      <c r="F430" s="896"/>
      <c r="G430" s="897"/>
    </row>
    <row r="431" spans="1:7" x14ac:dyDescent="0.25">
      <c r="A431" s="49"/>
      <c r="B431" s="49"/>
      <c r="C431" s="891"/>
      <c r="D431" s="200">
        <v>2019</v>
      </c>
      <c r="E431" s="200">
        <v>2020</v>
      </c>
      <c r="F431" s="200">
        <v>2021</v>
      </c>
      <c r="G431" s="200">
        <v>2022</v>
      </c>
    </row>
    <row r="432" spans="1:7" ht="15.75" thickBot="1" x14ac:dyDescent="0.3">
      <c r="A432" s="49"/>
      <c r="B432" s="49"/>
      <c r="C432" s="892"/>
      <c r="D432" s="201" t="s">
        <v>71</v>
      </c>
      <c r="E432" s="201" t="s">
        <v>71</v>
      </c>
      <c r="F432" s="201" t="s">
        <v>71</v>
      </c>
      <c r="G432" s="201" t="s">
        <v>71</v>
      </c>
    </row>
    <row r="433" spans="1:7" ht="15.75" thickBot="1" x14ac:dyDescent="0.3">
      <c r="A433" s="49"/>
      <c r="B433" s="49"/>
      <c r="C433" s="574" t="s">
        <v>159</v>
      </c>
      <c r="D433" s="575">
        <f>D434+D435+D436+D437</f>
        <v>0</v>
      </c>
      <c r="E433" s="575">
        <f>E434+E435+E436+E437</f>
        <v>0</v>
      </c>
      <c r="F433" s="575">
        <f>F434+F435+F436+F437</f>
        <v>0</v>
      </c>
      <c r="G433" s="575">
        <f>G434+G435+G436+G437</f>
        <v>0</v>
      </c>
    </row>
    <row r="434" spans="1:7" ht="15.75" thickBot="1" x14ac:dyDescent="0.3">
      <c r="A434" s="49"/>
      <c r="B434" s="49"/>
      <c r="C434" s="576" t="s">
        <v>106</v>
      </c>
      <c r="D434" s="575"/>
      <c r="E434" s="575"/>
      <c r="F434" s="575"/>
      <c r="G434" s="575"/>
    </row>
    <row r="435" spans="1:7" ht="15.75" thickBot="1" x14ac:dyDescent="0.3">
      <c r="A435" s="49"/>
      <c r="B435" s="49"/>
      <c r="C435" s="576" t="s">
        <v>160</v>
      </c>
      <c r="D435" s="575"/>
      <c r="E435" s="575"/>
      <c r="F435" s="575"/>
      <c r="G435" s="575"/>
    </row>
    <row r="436" spans="1:7" ht="15.75" thickBot="1" x14ac:dyDescent="0.3">
      <c r="A436" s="49"/>
      <c r="B436" s="49"/>
      <c r="C436" s="576" t="s">
        <v>161</v>
      </c>
      <c r="D436" s="575"/>
      <c r="E436" s="575"/>
      <c r="F436" s="575"/>
      <c r="G436" s="575"/>
    </row>
    <row r="437" spans="1:7" ht="15.75" thickBot="1" x14ac:dyDescent="0.3">
      <c r="A437" s="49"/>
      <c r="B437" s="49"/>
      <c r="C437" s="576" t="s">
        <v>162</v>
      </c>
      <c r="D437" s="575"/>
      <c r="E437" s="575"/>
      <c r="F437" s="575"/>
      <c r="G437" s="575"/>
    </row>
    <row r="438" spans="1:7" ht="15.75" thickBot="1" x14ac:dyDescent="0.3">
      <c r="A438" s="49"/>
      <c r="B438" s="49"/>
      <c r="C438" s="574" t="s">
        <v>163</v>
      </c>
      <c r="D438" s="577">
        <f>D439+D440+D441+D442</f>
        <v>3600</v>
      </c>
      <c r="E438" s="577">
        <f>E439+E440+E441+E442</f>
        <v>0</v>
      </c>
      <c r="F438" s="577">
        <f>F439+F440+F441+F442</f>
        <v>0</v>
      </c>
      <c r="G438" s="577">
        <f>G439+G440+G441+G442</f>
        <v>0</v>
      </c>
    </row>
    <row r="439" spans="1:7" ht="15.75" thickBot="1" x14ac:dyDescent="0.3">
      <c r="A439" s="49"/>
      <c r="B439" s="49"/>
      <c r="C439" s="576" t="s">
        <v>106</v>
      </c>
      <c r="D439" s="575">
        <f>+D425</f>
        <v>3600</v>
      </c>
      <c r="E439" s="575"/>
      <c r="F439" s="575">
        <f>+F425</f>
        <v>0</v>
      </c>
      <c r="G439" s="575">
        <f>+G425</f>
        <v>0</v>
      </c>
    </row>
    <row r="440" spans="1:7" ht="15.75" thickBot="1" x14ac:dyDescent="0.3">
      <c r="A440" s="49"/>
      <c r="B440" s="49"/>
      <c r="C440" s="576" t="s">
        <v>160</v>
      </c>
      <c r="D440" s="575"/>
      <c r="E440" s="575"/>
      <c r="F440" s="575"/>
      <c r="G440" s="575"/>
    </row>
    <row r="441" spans="1:7" ht="15.75" thickBot="1" x14ac:dyDescent="0.3">
      <c r="A441" s="49"/>
      <c r="B441" s="49"/>
      <c r="C441" s="576" t="s">
        <v>161</v>
      </c>
      <c r="D441" s="575"/>
      <c r="E441" s="575"/>
      <c r="F441" s="575"/>
      <c r="G441" s="575"/>
    </row>
    <row r="442" spans="1:7" ht="15.75" thickBot="1" x14ac:dyDescent="0.3">
      <c r="A442" s="49"/>
      <c r="B442" s="49"/>
      <c r="C442" s="576" t="s">
        <v>162</v>
      </c>
      <c r="D442" s="575"/>
      <c r="E442" s="575"/>
      <c r="F442" s="575"/>
      <c r="G442" s="575"/>
    </row>
    <row r="443" spans="1:7" ht="15.75" thickBot="1" x14ac:dyDescent="0.3">
      <c r="A443" s="49"/>
      <c r="B443" s="49"/>
      <c r="C443" s="578" t="s">
        <v>236</v>
      </c>
      <c r="D443" s="577">
        <f>D433+D438</f>
        <v>3600</v>
      </c>
      <c r="E443" s="577">
        <f>E433+E438</f>
        <v>0</v>
      </c>
      <c r="F443" s="577">
        <f>F433+F438</f>
        <v>0</v>
      </c>
      <c r="G443" s="577">
        <f>G433+G438</f>
        <v>0</v>
      </c>
    </row>
    <row r="444" spans="1:7" ht="15.75" thickBot="1" x14ac:dyDescent="0.3">
      <c r="A444" s="49"/>
      <c r="B444" s="49"/>
      <c r="C444" s="866" t="s">
        <v>198</v>
      </c>
      <c r="D444" s="867"/>
      <c r="E444" s="867"/>
      <c r="F444" s="867"/>
      <c r="G444" s="868"/>
    </row>
    <row r="445" spans="1:7" ht="15.75" thickBot="1" x14ac:dyDescent="0.3">
      <c r="A445" s="49"/>
      <c r="B445" s="49"/>
      <c r="C445" s="866" t="s">
        <v>199</v>
      </c>
      <c r="D445" s="867"/>
      <c r="E445" s="867"/>
      <c r="F445" s="867"/>
      <c r="G445" s="868"/>
    </row>
    <row r="446" spans="1:7" ht="30.75" customHeight="1" thickBot="1" x14ac:dyDescent="0.3">
      <c r="A446" s="49"/>
      <c r="B446" s="49"/>
      <c r="C446" s="162" t="s">
        <v>151</v>
      </c>
      <c r="D446" s="906" t="s">
        <v>220</v>
      </c>
      <c r="E446" s="907"/>
      <c r="F446" s="907"/>
      <c r="G446" s="908"/>
    </row>
    <row r="447" spans="1:7" ht="57" thickBot="1" x14ac:dyDescent="0.3">
      <c r="A447" s="579"/>
      <c r="B447" s="579"/>
      <c r="C447" s="580" t="s">
        <v>246</v>
      </c>
      <c r="D447" s="581" t="s">
        <v>247</v>
      </c>
      <c r="E447" s="582" t="s">
        <v>202</v>
      </c>
      <c r="F447" s="898"/>
      <c r="G447" s="899"/>
    </row>
    <row r="448" spans="1:7" ht="31.9" customHeight="1" thickBot="1" x14ac:dyDescent="0.3">
      <c r="A448" s="579"/>
      <c r="B448" s="579"/>
      <c r="C448" s="583" t="s">
        <v>93</v>
      </c>
      <c r="D448" s="900" t="s">
        <v>781</v>
      </c>
      <c r="E448" s="901"/>
      <c r="F448" s="901"/>
      <c r="G448" s="902"/>
    </row>
    <row r="449" spans="1:9" ht="15.75" thickBot="1" x14ac:dyDescent="0.3">
      <c r="A449" s="579"/>
      <c r="B449" s="579"/>
      <c r="C449" s="583" t="s">
        <v>95</v>
      </c>
      <c r="D449" s="903" t="s">
        <v>248</v>
      </c>
      <c r="E449" s="904"/>
      <c r="F449" s="904"/>
      <c r="G449" s="905"/>
    </row>
    <row r="450" spans="1:9" x14ac:dyDescent="0.25">
      <c r="A450" s="579"/>
      <c r="B450" s="579"/>
      <c r="C450" s="909"/>
      <c r="D450" s="584">
        <v>2019</v>
      </c>
      <c r="E450" s="584">
        <v>2020</v>
      </c>
      <c r="F450" s="584">
        <v>2021</v>
      </c>
      <c r="G450" s="584">
        <v>2022</v>
      </c>
    </row>
    <row r="451" spans="1:9" ht="15.75" thickBot="1" x14ac:dyDescent="0.3">
      <c r="A451" s="579"/>
      <c r="B451" s="579"/>
      <c r="C451" s="910"/>
      <c r="D451" s="585" t="s">
        <v>71</v>
      </c>
      <c r="E451" s="585" t="s">
        <v>71</v>
      </c>
      <c r="F451" s="585" t="s">
        <v>71</v>
      </c>
      <c r="G451" s="585" t="s">
        <v>71</v>
      </c>
    </row>
    <row r="452" spans="1:9" ht="15.75" thickBot="1" x14ac:dyDescent="0.3">
      <c r="A452" s="579"/>
      <c r="B452" s="579"/>
      <c r="C452" s="583" t="s">
        <v>97</v>
      </c>
      <c r="D452" s="586"/>
      <c r="E452" s="587"/>
      <c r="F452" s="583"/>
      <c r="G452" s="583"/>
      <c r="I452" s="588"/>
    </row>
    <row r="453" spans="1:9" ht="15.75" thickBot="1" x14ac:dyDescent="0.3">
      <c r="A453" s="579"/>
      <c r="B453" s="579"/>
      <c r="C453" s="583" t="s">
        <v>98</v>
      </c>
      <c r="D453" s="589">
        <v>1000000</v>
      </c>
      <c r="E453" s="590">
        <v>1085295.959</v>
      </c>
      <c r="F453" s="591">
        <v>1000000</v>
      </c>
      <c r="G453" s="591">
        <v>1000000</v>
      </c>
      <c r="I453" s="588"/>
    </row>
    <row r="454" spans="1:9" ht="15.75" thickBot="1" x14ac:dyDescent="0.3">
      <c r="A454" s="49"/>
      <c r="B454" s="49"/>
      <c r="C454" s="154" t="s">
        <v>99</v>
      </c>
      <c r="D454" s="185" t="e">
        <f>D453/D452</f>
        <v>#DIV/0!</v>
      </c>
      <c r="E454" s="185" t="e">
        <f>E453/E452</f>
        <v>#DIV/0!</v>
      </c>
      <c r="F454" s="185" t="e">
        <f>F453/F452</f>
        <v>#DIV/0!</v>
      </c>
      <c r="G454" s="185" t="e">
        <f>G453/G452</f>
        <v>#DIV/0!</v>
      </c>
      <c r="I454" s="588"/>
    </row>
    <row r="455" spans="1:9" ht="15.75" thickBot="1" x14ac:dyDescent="0.3">
      <c r="A455" s="49"/>
      <c r="B455" s="49"/>
      <c r="C455" s="154" t="s">
        <v>100</v>
      </c>
      <c r="D455" s="181" t="e">
        <f t="shared" ref="D455:G457" si="16">D452/C452-1</f>
        <v>#VALUE!</v>
      </c>
      <c r="E455" s="181" t="e">
        <f t="shared" si="16"/>
        <v>#DIV/0!</v>
      </c>
      <c r="F455" s="181" t="e">
        <f t="shared" si="16"/>
        <v>#DIV/0!</v>
      </c>
      <c r="G455" s="181" t="e">
        <f t="shared" si="16"/>
        <v>#DIV/0!</v>
      </c>
      <c r="I455" s="588"/>
    </row>
    <row r="456" spans="1:9" ht="15.75" thickBot="1" x14ac:dyDescent="0.3">
      <c r="A456" s="49"/>
      <c r="B456" s="49"/>
      <c r="C456" s="154" t="s">
        <v>102</v>
      </c>
      <c r="D456" s="181" t="e">
        <f t="shared" si="16"/>
        <v>#VALUE!</v>
      </c>
      <c r="E456" s="181">
        <f t="shared" si="16"/>
        <v>8.5295958999999977E-2</v>
      </c>
      <c r="F456" s="181">
        <f t="shared" si="16"/>
        <v>-7.8592349204536172E-2</v>
      </c>
      <c r="G456" s="181">
        <f t="shared" si="16"/>
        <v>0</v>
      </c>
    </row>
    <row r="457" spans="1:9" ht="15.75" thickBot="1" x14ac:dyDescent="0.3">
      <c r="A457" s="49"/>
      <c r="B457" s="49"/>
      <c r="C457" s="154" t="s">
        <v>103</v>
      </c>
      <c r="D457" s="181" t="e">
        <f t="shared" si="16"/>
        <v>#DIV/0!</v>
      </c>
      <c r="E457" s="181" t="e">
        <f t="shared" si="16"/>
        <v>#DIV/0!</v>
      </c>
      <c r="F457" s="181" t="e">
        <f t="shared" si="16"/>
        <v>#DIV/0!</v>
      </c>
      <c r="G457" s="181" t="e">
        <f t="shared" si="16"/>
        <v>#DIV/0!</v>
      </c>
    </row>
    <row r="458" spans="1:9" ht="15.75" thickBot="1" x14ac:dyDescent="0.3">
      <c r="A458" s="49"/>
      <c r="B458" s="49"/>
      <c r="C458" s="873" t="s">
        <v>249</v>
      </c>
      <c r="D458" s="874"/>
      <c r="E458" s="874"/>
      <c r="F458" s="874"/>
      <c r="G458" s="875"/>
    </row>
    <row r="459" spans="1:9" x14ac:dyDescent="0.25">
      <c r="A459" s="49"/>
      <c r="B459" s="49"/>
      <c r="C459" s="881"/>
      <c r="D459" s="179">
        <v>2019</v>
      </c>
      <c r="E459" s="179">
        <v>2020</v>
      </c>
      <c r="F459" s="179">
        <v>2021</v>
      </c>
      <c r="G459" s="179">
        <v>2022</v>
      </c>
    </row>
    <row r="460" spans="1:9" ht="15.75" thickBot="1" x14ac:dyDescent="0.3">
      <c r="A460" s="49"/>
      <c r="B460" s="49"/>
      <c r="C460" s="882"/>
      <c r="D460" s="180" t="s">
        <v>71</v>
      </c>
      <c r="E460" s="180" t="s">
        <v>71</v>
      </c>
      <c r="F460" s="180" t="s">
        <v>71</v>
      </c>
      <c r="G460" s="180" t="s">
        <v>71</v>
      </c>
    </row>
    <row r="461" spans="1:9" ht="15.75" thickBot="1" x14ac:dyDescent="0.3">
      <c r="A461" s="49"/>
      <c r="B461" s="49"/>
      <c r="C461" s="182" t="s">
        <v>159</v>
      </c>
      <c r="D461" s="183">
        <f>D462+D463+D464+D465</f>
        <v>0</v>
      </c>
      <c r="E461" s="183">
        <f>E462+E463+E464+E465</f>
        <v>0</v>
      </c>
      <c r="F461" s="183">
        <f>F462+F463+F464+F465</f>
        <v>0</v>
      </c>
      <c r="G461" s="183">
        <f>G462+G463+G464+G465</f>
        <v>0</v>
      </c>
    </row>
    <row r="462" spans="1:9" ht="15.75" thickBot="1" x14ac:dyDescent="0.3">
      <c r="A462" s="49"/>
      <c r="B462" s="49"/>
      <c r="C462" s="168" t="s">
        <v>106</v>
      </c>
      <c r="D462" s="183"/>
      <c r="E462" s="183"/>
      <c r="F462" s="183"/>
      <c r="G462" s="183"/>
    </row>
    <row r="463" spans="1:9" ht="15.75" thickBot="1" x14ac:dyDescent="0.3">
      <c r="A463" s="49"/>
      <c r="B463" s="49"/>
      <c r="C463" s="168" t="s">
        <v>160</v>
      </c>
      <c r="D463" s="183"/>
      <c r="E463" s="183"/>
      <c r="F463" s="183"/>
      <c r="G463" s="183"/>
    </row>
    <row r="464" spans="1:9" ht="15.75" thickBot="1" x14ac:dyDescent="0.3">
      <c r="A464" s="49"/>
      <c r="B464" s="49"/>
      <c r="C464" s="168" t="s">
        <v>161</v>
      </c>
      <c r="D464" s="183"/>
      <c r="E464" s="183"/>
      <c r="F464" s="183"/>
      <c r="G464" s="183"/>
    </row>
    <row r="465" spans="1:7" ht="15.75" thickBot="1" x14ac:dyDescent="0.3">
      <c r="A465" s="49"/>
      <c r="B465" s="49"/>
      <c r="C465" s="168" t="s">
        <v>162</v>
      </c>
      <c r="D465" s="183"/>
      <c r="E465" s="183"/>
      <c r="F465" s="183"/>
      <c r="G465" s="183"/>
    </row>
    <row r="466" spans="1:7" ht="15.75" thickBot="1" x14ac:dyDescent="0.3">
      <c r="A466" s="49"/>
      <c r="B466" s="49"/>
      <c r="C466" s="182" t="s">
        <v>163</v>
      </c>
      <c r="D466" s="172">
        <f>D467+D468+D469+D470</f>
        <v>1000000</v>
      </c>
      <c r="E466" s="172">
        <f>E467+E468+E469+E470</f>
        <v>1085295.959</v>
      </c>
      <c r="F466" s="172">
        <f>F467+F468+F469+F470</f>
        <v>1000000</v>
      </c>
      <c r="G466" s="172">
        <f>G467+G468+G469+G470</f>
        <v>1000000</v>
      </c>
    </row>
    <row r="467" spans="1:7" ht="15.75" thickBot="1" x14ac:dyDescent="0.3">
      <c r="A467" s="49"/>
      <c r="B467" s="49"/>
      <c r="C467" s="168" t="s">
        <v>106</v>
      </c>
      <c r="D467" s="183">
        <f>+D453</f>
        <v>1000000</v>
      </c>
      <c r="E467" s="183">
        <f>+E453</f>
        <v>1085295.959</v>
      </c>
      <c r="F467" s="183">
        <f>+F453</f>
        <v>1000000</v>
      </c>
      <c r="G467" s="183">
        <f>+G453</f>
        <v>1000000</v>
      </c>
    </row>
    <row r="468" spans="1:7" ht="15.75" thickBot="1" x14ac:dyDescent="0.3">
      <c r="A468" s="49"/>
      <c r="B468" s="49"/>
      <c r="C468" s="168" t="s">
        <v>160</v>
      </c>
      <c r="D468" s="183"/>
      <c r="E468" s="183"/>
      <c r="F468" s="183"/>
      <c r="G468" s="183"/>
    </row>
    <row r="469" spans="1:7" ht="15.75" thickBot="1" x14ac:dyDescent="0.3">
      <c r="A469" s="49"/>
      <c r="B469" s="49"/>
      <c r="C469" s="168" t="s">
        <v>161</v>
      </c>
      <c r="D469" s="183"/>
      <c r="E469" s="183"/>
      <c r="F469" s="183"/>
      <c r="G469" s="183"/>
    </row>
    <row r="470" spans="1:7" ht="15.75" thickBot="1" x14ac:dyDescent="0.3">
      <c r="A470" s="49"/>
      <c r="B470" s="49"/>
      <c r="C470" s="168" t="s">
        <v>162</v>
      </c>
      <c r="D470" s="183"/>
      <c r="E470" s="183"/>
      <c r="F470" s="183"/>
      <c r="G470" s="183"/>
    </row>
    <row r="471" spans="1:7" ht="15.75" thickBot="1" x14ac:dyDescent="0.3">
      <c r="A471" s="49"/>
      <c r="B471" s="49"/>
      <c r="C471" s="171" t="s">
        <v>250</v>
      </c>
      <c r="D471" s="172">
        <f>D461+D466</f>
        <v>1000000</v>
      </c>
      <c r="E471" s="172">
        <f>E461+E466</f>
        <v>1085295.959</v>
      </c>
      <c r="F471" s="172">
        <f>F461+F466</f>
        <v>1000000</v>
      </c>
      <c r="G471" s="172">
        <f>G461+G466</f>
        <v>1000000</v>
      </c>
    </row>
    <row r="472" spans="1:7" ht="15.75" thickBot="1" x14ac:dyDescent="0.3">
      <c r="A472" s="49"/>
      <c r="B472" s="49"/>
      <c r="C472" s="866" t="s">
        <v>198</v>
      </c>
      <c r="D472" s="867"/>
      <c r="E472" s="867"/>
      <c r="F472" s="867"/>
      <c r="G472" s="868"/>
    </row>
    <row r="473" spans="1:7" ht="15.75" thickBot="1" x14ac:dyDescent="0.3">
      <c r="A473" s="49"/>
      <c r="B473" s="49"/>
      <c r="C473" s="866" t="s">
        <v>199</v>
      </c>
      <c r="D473" s="867"/>
      <c r="E473" s="867"/>
      <c r="F473" s="867"/>
      <c r="G473" s="868"/>
    </row>
    <row r="474" spans="1:7" ht="15.75" thickBot="1" x14ac:dyDescent="0.3">
      <c r="A474" s="49"/>
      <c r="B474" s="49"/>
      <c r="C474" s="162" t="s">
        <v>151</v>
      </c>
      <c r="D474" s="869" t="s">
        <v>251</v>
      </c>
      <c r="E474" s="871"/>
      <c r="F474" s="871"/>
      <c r="G474" s="872"/>
    </row>
    <row r="475" spans="1:7" ht="180.75" thickBot="1" x14ac:dyDescent="0.3">
      <c r="A475" s="49"/>
      <c r="B475" s="49"/>
      <c r="C475" s="162" t="s">
        <v>152</v>
      </c>
      <c r="D475" s="162" t="s">
        <v>252</v>
      </c>
      <c r="E475" s="177" t="s">
        <v>202</v>
      </c>
      <c r="F475" s="883" t="s">
        <v>253</v>
      </c>
      <c r="G475" s="884"/>
    </row>
    <row r="476" spans="1:7" ht="15.75" thickBot="1" x14ac:dyDescent="0.3">
      <c r="C476" s="154" t="s">
        <v>93</v>
      </c>
      <c r="D476" s="807" t="s">
        <v>254</v>
      </c>
      <c r="E476" s="808"/>
      <c r="F476" s="808"/>
      <c r="G476" s="685"/>
    </row>
    <row r="477" spans="1:7" ht="15.75" thickBot="1" x14ac:dyDescent="0.3">
      <c r="C477" s="154" t="s">
        <v>95</v>
      </c>
      <c r="D477" s="878" t="s">
        <v>195</v>
      </c>
      <c r="E477" s="879"/>
      <c r="F477" s="879"/>
      <c r="G477" s="880"/>
    </row>
    <row r="478" spans="1:7" x14ac:dyDescent="0.25">
      <c r="C478" s="881"/>
      <c r="D478" s="179">
        <v>2019</v>
      </c>
      <c r="E478" s="179">
        <v>2020</v>
      </c>
      <c r="F478" s="179">
        <v>2021</v>
      </c>
      <c r="G478" s="179">
        <v>2022</v>
      </c>
    </row>
    <row r="479" spans="1:7" ht="15.75" thickBot="1" x14ac:dyDescent="0.3">
      <c r="C479" s="882"/>
      <c r="D479" s="180" t="s">
        <v>71</v>
      </c>
      <c r="E479" s="180" t="s">
        <v>71</v>
      </c>
      <c r="F479" s="180" t="s">
        <v>71</v>
      </c>
      <c r="G479" s="180" t="s">
        <v>71</v>
      </c>
    </row>
    <row r="480" spans="1:7" ht="15.75" thickBot="1" x14ac:dyDescent="0.3">
      <c r="C480" s="154" t="s">
        <v>97</v>
      </c>
      <c r="D480" s="185">
        <v>7000</v>
      </c>
      <c r="E480" s="185">
        <v>7000</v>
      </c>
      <c r="F480" s="185">
        <v>7000</v>
      </c>
      <c r="G480" s="185">
        <v>7000</v>
      </c>
    </row>
    <row r="481" spans="3:7" ht="15.75" thickBot="1" x14ac:dyDescent="0.3">
      <c r="C481" s="154" t="s">
        <v>98</v>
      </c>
      <c r="D481" s="185">
        <v>656800</v>
      </c>
      <c r="E481" s="185">
        <v>745800</v>
      </c>
      <c r="F481" s="185">
        <v>755800</v>
      </c>
      <c r="G481" s="185">
        <v>755800</v>
      </c>
    </row>
    <row r="482" spans="3:7" ht="15.75" thickBot="1" x14ac:dyDescent="0.3">
      <c r="C482" s="154" t="s">
        <v>99</v>
      </c>
      <c r="D482" s="185">
        <f>D481/D480</f>
        <v>93.828571428571422</v>
      </c>
      <c r="E482" s="185">
        <f>E481/E480</f>
        <v>106.54285714285714</v>
      </c>
      <c r="F482" s="185">
        <f>F481/F480</f>
        <v>107.97142857142858</v>
      </c>
      <c r="G482" s="185">
        <f>G481/G480</f>
        <v>107.97142857142858</v>
      </c>
    </row>
    <row r="483" spans="3:7" ht="15.75" thickBot="1" x14ac:dyDescent="0.3">
      <c r="C483" s="154" t="s">
        <v>100</v>
      </c>
      <c r="D483" s="181" t="e">
        <f>D480/C480-1</f>
        <v>#VALUE!</v>
      </c>
      <c r="E483" s="181">
        <f t="shared" ref="E483:F485" si="17">E480/D480-1</f>
        <v>0</v>
      </c>
      <c r="F483" s="181">
        <f t="shared" si="17"/>
        <v>0</v>
      </c>
      <c r="G483" s="181">
        <f>G480/F480-1</f>
        <v>0</v>
      </c>
    </row>
    <row r="484" spans="3:7" ht="15.75" thickBot="1" x14ac:dyDescent="0.3">
      <c r="C484" s="154" t="s">
        <v>102</v>
      </c>
      <c r="D484" s="181" t="e">
        <f>D481/C481-1</f>
        <v>#VALUE!</v>
      </c>
      <c r="E484" s="181">
        <f t="shared" si="17"/>
        <v>0.13550548112058469</v>
      </c>
      <c r="F484" s="181">
        <f t="shared" si="17"/>
        <v>1.3408420488066453E-2</v>
      </c>
      <c r="G484" s="181">
        <f>G481/F481-1</f>
        <v>0</v>
      </c>
    </row>
    <row r="485" spans="3:7" ht="15.75" thickBot="1" x14ac:dyDescent="0.3">
      <c r="C485" s="154" t="s">
        <v>103</v>
      </c>
      <c r="D485" s="181" t="e">
        <f>D482/C482-1</f>
        <v>#VALUE!</v>
      </c>
      <c r="E485" s="181">
        <f t="shared" si="17"/>
        <v>0.13550548112058469</v>
      </c>
      <c r="F485" s="181">
        <f t="shared" si="17"/>
        <v>1.3408420488066453E-2</v>
      </c>
      <c r="G485" s="181">
        <f>G482/F482-1</f>
        <v>0</v>
      </c>
    </row>
    <row r="486" spans="3:7" ht="15.75" customHeight="1" thickBot="1" x14ac:dyDescent="0.3">
      <c r="C486" s="873" t="s">
        <v>196</v>
      </c>
      <c r="D486" s="874"/>
      <c r="E486" s="874"/>
      <c r="F486" s="874"/>
      <c r="G486" s="875"/>
    </row>
    <row r="487" spans="3:7" x14ac:dyDescent="0.25">
      <c r="C487" s="881"/>
      <c r="D487" s="179">
        <v>2019</v>
      </c>
      <c r="E487" s="179">
        <v>2020</v>
      </c>
      <c r="F487" s="179">
        <v>2021</v>
      </c>
      <c r="G487" s="179">
        <v>2021</v>
      </c>
    </row>
    <row r="488" spans="3:7" ht="15.75" thickBot="1" x14ac:dyDescent="0.3">
      <c r="C488" s="882"/>
      <c r="D488" s="180" t="s">
        <v>71</v>
      </c>
      <c r="E488" s="180" t="s">
        <v>71</v>
      </c>
      <c r="F488" s="180" t="s">
        <v>71</v>
      </c>
      <c r="G488" s="180" t="s">
        <v>71</v>
      </c>
    </row>
    <row r="489" spans="3:7" ht="15.75" thickBot="1" x14ac:dyDescent="0.3">
      <c r="C489" s="182" t="s">
        <v>159</v>
      </c>
      <c r="D489" s="183">
        <f>D490+D491+D492+D493</f>
        <v>0</v>
      </c>
      <c r="E489" s="183">
        <f>E490+E491+E492+E493</f>
        <v>0</v>
      </c>
      <c r="F489" s="183">
        <f>F490+F491+F492+F493</f>
        <v>0</v>
      </c>
      <c r="G489" s="183">
        <f>G490+G491+G492+G493</f>
        <v>0</v>
      </c>
    </row>
    <row r="490" spans="3:7" ht="15.75" thickBot="1" x14ac:dyDescent="0.3">
      <c r="C490" s="168" t="s">
        <v>106</v>
      </c>
      <c r="D490" s="183"/>
      <c r="E490" s="183"/>
      <c r="F490" s="183"/>
      <c r="G490" s="183"/>
    </row>
    <row r="491" spans="3:7" ht="15.75" thickBot="1" x14ac:dyDescent="0.3">
      <c r="C491" s="168" t="s">
        <v>160</v>
      </c>
      <c r="D491" s="183"/>
      <c r="E491" s="183"/>
      <c r="F491" s="183"/>
      <c r="G491" s="183"/>
    </row>
    <row r="492" spans="3:7" ht="15.75" thickBot="1" x14ac:dyDescent="0.3">
      <c r="C492" s="168" t="s">
        <v>161</v>
      </c>
      <c r="D492" s="183"/>
      <c r="E492" s="183"/>
      <c r="F492" s="183"/>
      <c r="G492" s="183"/>
    </row>
    <row r="493" spans="3:7" ht="15.75" thickBot="1" x14ac:dyDescent="0.3">
      <c r="C493" s="168" t="s">
        <v>162</v>
      </c>
      <c r="D493" s="183"/>
      <c r="E493" s="183"/>
      <c r="F493" s="183"/>
      <c r="G493" s="183"/>
    </row>
    <row r="494" spans="3:7" ht="15.75" thickBot="1" x14ac:dyDescent="0.3">
      <c r="C494" s="182" t="s">
        <v>163</v>
      </c>
      <c r="D494" s="172">
        <f>D495+D496+D497+D498</f>
        <v>656800</v>
      </c>
      <c r="E494" s="172">
        <f>E495+E496+E497+E498</f>
        <v>745800</v>
      </c>
      <c r="F494" s="172">
        <f>F495+F496+F497+F498</f>
        <v>755800</v>
      </c>
      <c r="G494" s="172">
        <f>G495+G496+G497+G498</f>
        <v>755800</v>
      </c>
    </row>
    <row r="495" spans="3:7" ht="15.75" thickBot="1" x14ac:dyDescent="0.3">
      <c r="C495" s="168" t="s">
        <v>106</v>
      </c>
      <c r="D495" s="183">
        <v>0</v>
      </c>
      <c r="E495" s="183"/>
      <c r="F495" s="183"/>
      <c r="G495" s="183"/>
    </row>
    <row r="496" spans="3:7" ht="15.75" thickBot="1" x14ac:dyDescent="0.3">
      <c r="C496" s="168" t="s">
        <v>160</v>
      </c>
      <c r="D496" s="183">
        <v>656800</v>
      </c>
      <c r="E496" s="183">
        <v>745800</v>
      </c>
      <c r="F496" s="183">
        <v>755800</v>
      </c>
      <c r="G496" s="183">
        <v>755800</v>
      </c>
    </row>
    <row r="497" spans="3:7" ht="15.75" thickBot="1" x14ac:dyDescent="0.3">
      <c r="C497" s="168" t="s">
        <v>161</v>
      </c>
      <c r="D497" s="183"/>
      <c r="E497" s="183"/>
      <c r="F497" s="183"/>
      <c r="G497" s="183"/>
    </row>
    <row r="498" spans="3:7" ht="15.75" thickBot="1" x14ac:dyDescent="0.3">
      <c r="C498" s="168" t="s">
        <v>162</v>
      </c>
      <c r="D498" s="183"/>
      <c r="E498" s="183"/>
      <c r="F498" s="183"/>
      <c r="G498" s="183"/>
    </row>
    <row r="499" spans="3:7" ht="15.75" thickBot="1" x14ac:dyDescent="0.3">
      <c r="C499" s="184" t="s">
        <v>114</v>
      </c>
      <c r="D499" s="172">
        <f>D489+D494</f>
        <v>656800</v>
      </c>
      <c r="E499" s="172">
        <f>E489+E494</f>
        <v>745800</v>
      </c>
      <c r="F499" s="172">
        <f>F489+F494</f>
        <v>755800</v>
      </c>
      <c r="G499" s="172">
        <f>G489+G494</f>
        <v>755800</v>
      </c>
    </row>
    <row r="500" spans="3:7" ht="57" thickBot="1" x14ac:dyDescent="0.3">
      <c r="C500" s="162" t="s">
        <v>116</v>
      </c>
      <c r="D500" s="162" t="s">
        <v>255</v>
      </c>
      <c r="E500" s="177" t="s">
        <v>202</v>
      </c>
      <c r="F500" s="871" t="s">
        <v>256</v>
      </c>
      <c r="G500" s="872"/>
    </row>
    <row r="501" spans="3:7" ht="37.5" customHeight="1" thickBot="1" x14ac:dyDescent="0.3">
      <c r="C501" s="154" t="s">
        <v>93</v>
      </c>
      <c r="D501" s="906" t="s">
        <v>252</v>
      </c>
      <c r="E501" s="907"/>
      <c r="F501" s="907"/>
      <c r="G501" s="908"/>
    </row>
    <row r="502" spans="3:7" ht="15.75" thickBot="1" x14ac:dyDescent="0.3">
      <c r="C502" s="154" t="s">
        <v>95</v>
      </c>
      <c r="D502" s="878" t="s">
        <v>195</v>
      </c>
      <c r="E502" s="879"/>
      <c r="F502" s="879"/>
      <c r="G502" s="880"/>
    </row>
    <row r="503" spans="3:7" x14ac:dyDescent="0.25">
      <c r="C503" s="881"/>
      <c r="D503" s="179">
        <v>2019</v>
      </c>
      <c r="E503" s="179">
        <v>2020</v>
      </c>
      <c r="F503" s="179">
        <v>2021</v>
      </c>
      <c r="G503" s="179">
        <v>2022</v>
      </c>
    </row>
    <row r="504" spans="3:7" ht="15.75" thickBot="1" x14ac:dyDescent="0.3">
      <c r="C504" s="882"/>
      <c r="D504" s="180" t="s">
        <v>71</v>
      </c>
      <c r="E504" s="180" t="s">
        <v>71</v>
      </c>
      <c r="F504" s="180" t="s">
        <v>71</v>
      </c>
      <c r="G504" s="180" t="s">
        <v>71</v>
      </c>
    </row>
    <row r="505" spans="3:7" ht="15.75" thickBot="1" x14ac:dyDescent="0.3">
      <c r="C505" s="154" t="s">
        <v>97</v>
      </c>
      <c r="D505" s="185">
        <v>0</v>
      </c>
      <c r="E505" s="154"/>
      <c r="F505" s="154"/>
      <c r="G505" s="154"/>
    </row>
    <row r="506" spans="3:7" ht="15.75" thickBot="1" x14ac:dyDescent="0.3">
      <c r="C506" s="154" t="s">
        <v>98</v>
      </c>
      <c r="D506" s="185">
        <v>186202</v>
      </c>
      <c r="E506" s="185">
        <v>158000</v>
      </c>
      <c r="F506" s="185">
        <v>160000</v>
      </c>
      <c r="G506" s="185">
        <v>160000</v>
      </c>
    </row>
    <row r="507" spans="3:7" ht="15.75" thickBot="1" x14ac:dyDescent="0.3">
      <c r="C507" s="154" t="s">
        <v>99</v>
      </c>
      <c r="D507" s="185" t="e">
        <f>D506/D505</f>
        <v>#DIV/0!</v>
      </c>
      <c r="E507" s="185" t="e">
        <f>E506/E505</f>
        <v>#DIV/0!</v>
      </c>
      <c r="F507" s="185" t="e">
        <f>F506/F505</f>
        <v>#DIV/0!</v>
      </c>
      <c r="G507" s="185" t="e">
        <f>G506/G505</f>
        <v>#DIV/0!</v>
      </c>
    </row>
    <row r="508" spans="3:7" ht="15.75" thickBot="1" x14ac:dyDescent="0.3">
      <c r="C508" s="154" t="s">
        <v>100</v>
      </c>
      <c r="D508" s="181" t="e">
        <f>D505/C505-1</f>
        <v>#VALUE!</v>
      </c>
      <c r="E508" s="181" t="e">
        <f t="shared" ref="E508:F510" si="18">E505/D505-1</f>
        <v>#DIV/0!</v>
      </c>
      <c r="F508" s="181" t="e">
        <f t="shared" si="18"/>
        <v>#DIV/0!</v>
      </c>
      <c r="G508" s="181" t="e">
        <f>G505/F505-1</f>
        <v>#DIV/0!</v>
      </c>
    </row>
    <row r="509" spans="3:7" ht="15.75" thickBot="1" x14ac:dyDescent="0.3">
      <c r="C509" s="154" t="s">
        <v>102</v>
      </c>
      <c r="D509" s="181" t="e">
        <f>D506/C506-1</f>
        <v>#VALUE!</v>
      </c>
      <c r="E509" s="181">
        <f t="shared" si="18"/>
        <v>-0.15145916800034376</v>
      </c>
      <c r="F509" s="181">
        <f t="shared" si="18"/>
        <v>1.2658227848101333E-2</v>
      </c>
      <c r="G509" s="181">
        <f>G506/F506-1</f>
        <v>0</v>
      </c>
    </row>
    <row r="510" spans="3:7" ht="15.75" thickBot="1" x14ac:dyDescent="0.3">
      <c r="C510" s="154" t="s">
        <v>103</v>
      </c>
      <c r="D510" s="181" t="e">
        <f>D507/C507-1</f>
        <v>#DIV/0!</v>
      </c>
      <c r="E510" s="181" t="e">
        <f t="shared" si="18"/>
        <v>#DIV/0!</v>
      </c>
      <c r="F510" s="181" t="e">
        <f t="shared" si="18"/>
        <v>#DIV/0!</v>
      </c>
      <c r="G510" s="181" t="e">
        <f>G507/F507-1</f>
        <v>#DIV/0!</v>
      </c>
    </row>
    <row r="511" spans="3:7" ht="15.75" customHeight="1" thickBot="1" x14ac:dyDescent="0.3">
      <c r="C511" s="873" t="s">
        <v>208</v>
      </c>
      <c r="D511" s="874"/>
      <c r="E511" s="874"/>
      <c r="F511" s="874"/>
      <c r="G511" s="875"/>
    </row>
    <row r="512" spans="3:7" x14ac:dyDescent="0.25">
      <c r="C512" s="881"/>
      <c r="D512" s="179">
        <v>2019</v>
      </c>
      <c r="E512" s="179">
        <v>2020</v>
      </c>
      <c r="F512" s="179">
        <v>2021</v>
      </c>
      <c r="G512" s="179">
        <v>2021</v>
      </c>
    </row>
    <row r="513" spans="3:7" ht="15.75" thickBot="1" x14ac:dyDescent="0.3">
      <c r="C513" s="882"/>
      <c r="D513" s="180" t="s">
        <v>71</v>
      </c>
      <c r="E513" s="180" t="s">
        <v>71</v>
      </c>
      <c r="F513" s="180" t="s">
        <v>71</v>
      </c>
      <c r="G513" s="180" t="s">
        <v>71</v>
      </c>
    </row>
    <row r="514" spans="3:7" ht="15.75" thickBot="1" x14ac:dyDescent="0.3">
      <c r="C514" s="182" t="s">
        <v>159</v>
      </c>
      <c r="D514" s="183">
        <f>D515+D516+D517+D518</f>
        <v>0</v>
      </c>
      <c r="E514" s="183">
        <f>E515+E516+E517+E518</f>
        <v>0</v>
      </c>
      <c r="F514" s="183">
        <f>F515+F516+F517+F518</f>
        <v>0</v>
      </c>
      <c r="G514" s="183">
        <f>G515+G516+G517+G518</f>
        <v>0</v>
      </c>
    </row>
    <row r="515" spans="3:7" ht="15.75" thickBot="1" x14ac:dyDescent="0.3">
      <c r="C515" s="168" t="s">
        <v>106</v>
      </c>
      <c r="D515" s="183"/>
      <c r="E515" s="183"/>
      <c r="F515" s="183"/>
      <c r="G515" s="183"/>
    </row>
    <row r="516" spans="3:7" ht="15.75" thickBot="1" x14ac:dyDescent="0.3">
      <c r="C516" s="168" t="s">
        <v>160</v>
      </c>
      <c r="D516" s="183"/>
      <c r="E516" s="183"/>
      <c r="F516" s="183"/>
      <c r="G516" s="183"/>
    </row>
    <row r="517" spans="3:7" ht="15.75" thickBot="1" x14ac:dyDescent="0.3">
      <c r="C517" s="168" t="s">
        <v>161</v>
      </c>
      <c r="D517" s="183"/>
      <c r="E517" s="183"/>
      <c r="F517" s="183"/>
      <c r="G517" s="183"/>
    </row>
    <row r="518" spans="3:7" ht="15.75" thickBot="1" x14ac:dyDescent="0.3">
      <c r="C518" s="168" t="s">
        <v>162</v>
      </c>
      <c r="D518" s="183"/>
      <c r="E518" s="183"/>
      <c r="F518" s="183"/>
      <c r="G518" s="183"/>
    </row>
    <row r="519" spans="3:7" ht="15.75" thickBot="1" x14ac:dyDescent="0.3">
      <c r="C519" s="182" t="s">
        <v>163</v>
      </c>
      <c r="D519" s="172">
        <f>D520+D521+D522+D523</f>
        <v>186202</v>
      </c>
      <c r="E519" s="172">
        <f>E520+E521+E522+E523</f>
        <v>158000</v>
      </c>
      <c r="F519" s="172">
        <f>F520+F521+F522+F523</f>
        <v>160000</v>
      </c>
      <c r="G519" s="172">
        <f>G520+G521+G522+G523</f>
        <v>160000</v>
      </c>
    </row>
    <row r="520" spans="3:7" ht="15.75" thickBot="1" x14ac:dyDescent="0.3">
      <c r="C520" s="168" t="s">
        <v>106</v>
      </c>
      <c r="D520" s="183">
        <v>0</v>
      </c>
      <c r="E520" s="183"/>
      <c r="F520" s="183"/>
      <c r="G520" s="183"/>
    </row>
    <row r="521" spans="3:7" ht="15.75" thickBot="1" x14ac:dyDescent="0.3">
      <c r="C521" s="168" t="s">
        <v>160</v>
      </c>
      <c r="D521" s="183"/>
      <c r="E521" s="183"/>
      <c r="F521" s="183"/>
      <c r="G521" s="183"/>
    </row>
    <row r="522" spans="3:7" ht="15.75" thickBot="1" x14ac:dyDescent="0.3">
      <c r="C522" s="168" t="s">
        <v>161</v>
      </c>
      <c r="D522" s="183">
        <v>51202</v>
      </c>
      <c r="E522" s="183">
        <v>10000</v>
      </c>
      <c r="F522" s="183">
        <v>10000</v>
      </c>
      <c r="G522" s="183">
        <v>10000</v>
      </c>
    </row>
    <row r="523" spans="3:7" ht="15.75" thickBot="1" x14ac:dyDescent="0.3">
      <c r="C523" s="168" t="s">
        <v>162</v>
      </c>
      <c r="D523" s="183">
        <v>135000</v>
      </c>
      <c r="E523" s="183">
        <v>148000</v>
      </c>
      <c r="F523" s="183">
        <v>150000</v>
      </c>
      <c r="G523" s="183">
        <v>150000</v>
      </c>
    </row>
    <row r="524" spans="3:7" ht="15.75" thickBot="1" x14ac:dyDescent="0.3">
      <c r="C524" s="171" t="s">
        <v>209</v>
      </c>
      <c r="D524" s="191">
        <f>D514+D519</f>
        <v>186202</v>
      </c>
      <c r="E524" s="191">
        <f>E514+E519</f>
        <v>158000</v>
      </c>
      <c r="F524" s="191">
        <f>F514+F519</f>
        <v>160000</v>
      </c>
      <c r="G524" s="191">
        <f>G514+G519</f>
        <v>160000</v>
      </c>
    </row>
    <row r="525" spans="3:7" ht="15.75" thickBot="1" x14ac:dyDescent="0.3">
      <c r="C525" s="186" t="s">
        <v>151</v>
      </c>
      <c r="D525" s="906" t="s">
        <v>257</v>
      </c>
      <c r="E525" s="907"/>
      <c r="F525" s="907"/>
      <c r="G525" s="908"/>
    </row>
    <row r="526" spans="3:7" ht="45.75" thickBot="1" x14ac:dyDescent="0.3">
      <c r="C526" s="162" t="s">
        <v>152</v>
      </c>
      <c r="D526" s="162" t="s">
        <v>258</v>
      </c>
      <c r="E526" s="177" t="s">
        <v>202</v>
      </c>
      <c r="F526" s="883" t="s">
        <v>259</v>
      </c>
      <c r="G526" s="884"/>
    </row>
    <row r="527" spans="3:7" ht="37.5" customHeight="1" thickBot="1" x14ac:dyDescent="0.3">
      <c r="C527" s="154" t="s">
        <v>93</v>
      </c>
      <c r="D527" s="807" t="s">
        <v>260</v>
      </c>
      <c r="E527" s="808"/>
      <c r="F527" s="808"/>
      <c r="G527" s="685"/>
    </row>
    <row r="528" spans="3:7" ht="15.75" thickBot="1" x14ac:dyDescent="0.3">
      <c r="C528" s="154" t="s">
        <v>95</v>
      </c>
      <c r="D528" s="878" t="s">
        <v>261</v>
      </c>
      <c r="E528" s="879"/>
      <c r="F528" s="879"/>
      <c r="G528" s="880"/>
    </row>
    <row r="529" spans="3:7" x14ac:dyDescent="0.25">
      <c r="C529" s="881"/>
      <c r="D529" s="179">
        <v>2019</v>
      </c>
      <c r="E529" s="179">
        <v>2020</v>
      </c>
      <c r="F529" s="179">
        <v>2021</v>
      </c>
      <c r="G529" s="179">
        <v>2022</v>
      </c>
    </row>
    <row r="530" spans="3:7" ht="15.75" thickBot="1" x14ac:dyDescent="0.3">
      <c r="C530" s="882"/>
      <c r="D530" s="180" t="s">
        <v>71</v>
      </c>
      <c r="E530" s="180" t="s">
        <v>71</v>
      </c>
      <c r="F530" s="180" t="s">
        <v>71</v>
      </c>
      <c r="G530" s="180" t="s">
        <v>71</v>
      </c>
    </row>
    <row r="531" spans="3:7" ht="15.75" thickBot="1" x14ac:dyDescent="0.3">
      <c r="C531" s="154" t="s">
        <v>97</v>
      </c>
      <c r="D531" s="185">
        <v>2</v>
      </c>
      <c r="E531" s="185">
        <v>0</v>
      </c>
      <c r="F531" s="185">
        <v>0</v>
      </c>
      <c r="G531" s="185">
        <v>0</v>
      </c>
    </row>
    <row r="532" spans="3:7" ht="15.75" thickBot="1" x14ac:dyDescent="0.3">
      <c r="C532" s="154" t="s">
        <v>98</v>
      </c>
      <c r="D532" s="185">
        <v>99000</v>
      </c>
      <c r="E532" s="185">
        <v>10000</v>
      </c>
      <c r="F532" s="185">
        <v>0</v>
      </c>
      <c r="G532" s="185">
        <v>0</v>
      </c>
    </row>
    <row r="533" spans="3:7" ht="15.75" thickBot="1" x14ac:dyDescent="0.3">
      <c r="C533" s="154" t="s">
        <v>99</v>
      </c>
      <c r="D533" s="185">
        <f>D532/D531</f>
        <v>49500</v>
      </c>
      <c r="E533" s="185" t="e">
        <f>E532/E531</f>
        <v>#DIV/0!</v>
      </c>
      <c r="F533" s="185" t="e">
        <f>F532/F531</f>
        <v>#DIV/0!</v>
      </c>
      <c r="G533" s="185" t="e">
        <f>G532/G531</f>
        <v>#DIV/0!</v>
      </c>
    </row>
    <row r="534" spans="3:7" ht="15.75" thickBot="1" x14ac:dyDescent="0.3">
      <c r="C534" s="154" t="s">
        <v>100</v>
      </c>
      <c r="D534" s="181" t="e">
        <f>D531/C531-1</f>
        <v>#VALUE!</v>
      </c>
      <c r="E534" s="181">
        <f t="shared" ref="E534:F536" si="19">E531/D531-1</f>
        <v>-1</v>
      </c>
      <c r="F534" s="181" t="e">
        <f t="shared" si="19"/>
        <v>#DIV/0!</v>
      </c>
      <c r="G534" s="181" t="e">
        <f>G531/F531-1</f>
        <v>#DIV/0!</v>
      </c>
    </row>
    <row r="535" spans="3:7" ht="15.75" thickBot="1" x14ac:dyDescent="0.3">
      <c r="C535" s="154" t="s">
        <v>102</v>
      </c>
      <c r="D535" s="181" t="e">
        <f>D532/C532-1</f>
        <v>#VALUE!</v>
      </c>
      <c r="E535" s="181">
        <f t="shared" si="19"/>
        <v>-0.89898989898989901</v>
      </c>
      <c r="F535" s="181">
        <f t="shared" si="19"/>
        <v>-1</v>
      </c>
      <c r="G535" s="181" t="e">
        <f>G532/F532-1</f>
        <v>#DIV/0!</v>
      </c>
    </row>
    <row r="536" spans="3:7" ht="15.75" thickBot="1" x14ac:dyDescent="0.3">
      <c r="C536" s="154" t="s">
        <v>103</v>
      </c>
      <c r="D536" s="181" t="e">
        <f>D533/C533-1</f>
        <v>#VALUE!</v>
      </c>
      <c r="E536" s="181" t="e">
        <f t="shared" si="19"/>
        <v>#DIV/0!</v>
      </c>
      <c r="F536" s="181" t="e">
        <f t="shared" si="19"/>
        <v>#DIV/0!</v>
      </c>
      <c r="G536" s="181" t="e">
        <f>G533/F533-1</f>
        <v>#DIV/0!</v>
      </c>
    </row>
    <row r="537" spans="3:7" ht="15.75" customHeight="1" thickBot="1" x14ac:dyDescent="0.3">
      <c r="C537" s="873" t="s">
        <v>196</v>
      </c>
      <c r="D537" s="874"/>
      <c r="E537" s="874"/>
      <c r="F537" s="874"/>
      <c r="G537" s="875"/>
    </row>
    <row r="538" spans="3:7" x14ac:dyDescent="0.25">
      <c r="C538" s="881"/>
      <c r="D538" s="179">
        <v>2019</v>
      </c>
      <c r="E538" s="179">
        <v>2020</v>
      </c>
      <c r="F538" s="179">
        <v>2021</v>
      </c>
      <c r="G538" s="179">
        <v>2022</v>
      </c>
    </row>
    <row r="539" spans="3:7" ht="15.75" thickBot="1" x14ac:dyDescent="0.3">
      <c r="C539" s="882"/>
      <c r="D539" s="180" t="s">
        <v>71</v>
      </c>
      <c r="E539" s="180" t="s">
        <v>71</v>
      </c>
      <c r="F539" s="180" t="s">
        <v>71</v>
      </c>
      <c r="G539" s="180" t="s">
        <v>71</v>
      </c>
    </row>
    <row r="540" spans="3:7" ht="15.75" thickBot="1" x14ac:dyDescent="0.3">
      <c r="C540" s="182" t="s">
        <v>159</v>
      </c>
      <c r="D540" s="183">
        <f>D541+D542+D543+D544</f>
        <v>0</v>
      </c>
      <c r="E540" s="183">
        <f>E541+E542+E543+E544</f>
        <v>0</v>
      </c>
      <c r="F540" s="183">
        <f>F541+F542+F543+F544</f>
        <v>0</v>
      </c>
      <c r="G540" s="183">
        <f>G541+G542+G543+G544</f>
        <v>0</v>
      </c>
    </row>
    <row r="541" spans="3:7" ht="15.75" thickBot="1" x14ac:dyDescent="0.3">
      <c r="C541" s="168" t="s">
        <v>106</v>
      </c>
      <c r="D541" s="183"/>
      <c r="E541" s="183"/>
      <c r="F541" s="183"/>
      <c r="G541" s="183"/>
    </row>
    <row r="542" spans="3:7" ht="15.75" thickBot="1" x14ac:dyDescent="0.3">
      <c r="C542" s="168" t="s">
        <v>160</v>
      </c>
      <c r="D542" s="183"/>
      <c r="E542" s="183"/>
      <c r="F542" s="183"/>
      <c r="G542" s="183"/>
    </row>
    <row r="543" spans="3:7" ht="15.75" thickBot="1" x14ac:dyDescent="0.3">
      <c r="C543" s="168" t="s">
        <v>161</v>
      </c>
      <c r="D543" s="183"/>
      <c r="E543" s="183"/>
      <c r="F543" s="183"/>
      <c r="G543" s="183"/>
    </row>
    <row r="544" spans="3:7" ht="15.75" thickBot="1" x14ac:dyDescent="0.3">
      <c r="C544" s="168" t="s">
        <v>162</v>
      </c>
      <c r="D544" s="183"/>
      <c r="E544" s="183"/>
      <c r="F544" s="183"/>
      <c r="G544" s="183"/>
    </row>
    <row r="545" spans="3:7" ht="15.75" thickBot="1" x14ac:dyDescent="0.3">
      <c r="C545" s="182" t="s">
        <v>163</v>
      </c>
      <c r="D545" s="172">
        <f>D546+D547+D548+D549</f>
        <v>99000</v>
      </c>
      <c r="E545" s="172">
        <v>10000</v>
      </c>
      <c r="F545" s="172">
        <f>F546+F547+F548+F549</f>
        <v>0</v>
      </c>
      <c r="G545" s="172">
        <f>G546+G547+G548+G549</f>
        <v>0</v>
      </c>
    </row>
    <row r="546" spans="3:7" ht="15.75" thickBot="1" x14ac:dyDescent="0.3">
      <c r="C546" s="168" t="s">
        <v>106</v>
      </c>
      <c r="D546" s="183">
        <v>0</v>
      </c>
      <c r="E546" s="183"/>
      <c r="F546" s="183"/>
      <c r="G546" s="183"/>
    </row>
    <row r="547" spans="3:7" ht="15.75" thickBot="1" x14ac:dyDescent="0.3">
      <c r="C547" s="168" t="s">
        <v>160</v>
      </c>
      <c r="D547" s="183">
        <v>99000</v>
      </c>
      <c r="E547" s="183">
        <v>10000</v>
      </c>
      <c r="F547" s="183">
        <v>0</v>
      </c>
      <c r="G547" s="183">
        <v>0</v>
      </c>
    </row>
    <row r="548" spans="3:7" ht="15.75" thickBot="1" x14ac:dyDescent="0.3">
      <c r="C548" s="168" t="s">
        <v>161</v>
      </c>
      <c r="D548" s="183"/>
      <c r="E548" s="183"/>
      <c r="F548" s="183"/>
      <c r="G548" s="183"/>
    </row>
    <row r="549" spans="3:7" ht="15.75" thickBot="1" x14ac:dyDescent="0.3">
      <c r="C549" s="168" t="s">
        <v>162</v>
      </c>
      <c r="D549" s="183"/>
      <c r="E549" s="183"/>
      <c r="F549" s="183"/>
      <c r="G549" s="183"/>
    </row>
    <row r="550" spans="3:7" ht="15.75" thickBot="1" x14ac:dyDescent="0.3">
      <c r="C550" s="184" t="s">
        <v>114</v>
      </c>
      <c r="D550" s="172">
        <f>D540+D545</f>
        <v>99000</v>
      </c>
      <c r="E550" s="172">
        <f>E540+E545</f>
        <v>10000</v>
      </c>
      <c r="F550" s="172">
        <f>F540+F545</f>
        <v>0</v>
      </c>
      <c r="G550" s="172">
        <f>G540+G545</f>
        <v>0</v>
      </c>
    </row>
    <row r="551" spans="3:7" ht="45.75" thickBot="1" x14ac:dyDescent="0.3">
      <c r="C551" s="162" t="s">
        <v>116</v>
      </c>
      <c r="D551" s="162" t="s">
        <v>262</v>
      </c>
      <c r="E551" s="177" t="s">
        <v>202</v>
      </c>
      <c r="F551" s="871" t="s">
        <v>263</v>
      </c>
      <c r="G551" s="872"/>
    </row>
    <row r="552" spans="3:7" ht="15.75" thickBot="1" x14ac:dyDescent="0.3">
      <c r="C552" s="154" t="s">
        <v>93</v>
      </c>
      <c r="D552" s="906" t="s">
        <v>264</v>
      </c>
      <c r="E552" s="907"/>
      <c r="F552" s="907"/>
      <c r="G552" s="908"/>
    </row>
    <row r="553" spans="3:7" ht="15.75" thickBot="1" x14ac:dyDescent="0.3">
      <c r="C553" s="154" t="s">
        <v>95</v>
      </c>
      <c r="D553" s="878" t="s">
        <v>261</v>
      </c>
      <c r="E553" s="879"/>
      <c r="F553" s="879"/>
      <c r="G553" s="880"/>
    </row>
    <row r="554" spans="3:7" x14ac:dyDescent="0.25">
      <c r="C554" s="881"/>
      <c r="D554" s="179">
        <v>2019</v>
      </c>
      <c r="E554" s="179">
        <v>2020</v>
      </c>
      <c r="F554" s="179">
        <v>2021</v>
      </c>
      <c r="G554" s="179">
        <v>2022</v>
      </c>
    </row>
    <row r="555" spans="3:7" ht="15.75" thickBot="1" x14ac:dyDescent="0.3">
      <c r="C555" s="882"/>
      <c r="D555" s="180" t="s">
        <v>71</v>
      </c>
      <c r="E555" s="180" t="s">
        <v>71</v>
      </c>
      <c r="F555" s="180" t="s">
        <v>71</v>
      </c>
      <c r="G555" s="180" t="s">
        <v>71</v>
      </c>
    </row>
    <row r="556" spans="3:7" ht="15.75" thickBot="1" x14ac:dyDescent="0.3">
      <c r="C556" s="154" t="s">
        <v>97</v>
      </c>
      <c r="D556" s="185">
        <v>2</v>
      </c>
      <c r="E556" s="154"/>
      <c r="F556" s="154"/>
      <c r="G556" s="154"/>
    </row>
    <row r="557" spans="3:7" ht="15.75" thickBot="1" x14ac:dyDescent="0.3">
      <c r="C557" s="154" t="s">
        <v>98</v>
      </c>
      <c r="D557" s="185">
        <v>25000</v>
      </c>
      <c r="E557" s="185">
        <v>2000</v>
      </c>
      <c r="F557" s="185">
        <v>0</v>
      </c>
      <c r="G557" s="185">
        <v>0</v>
      </c>
    </row>
    <row r="558" spans="3:7" ht="15.75" thickBot="1" x14ac:dyDescent="0.3">
      <c r="C558" s="154" t="s">
        <v>99</v>
      </c>
      <c r="D558" s="185">
        <f>D557/D556</f>
        <v>12500</v>
      </c>
      <c r="E558" s="185" t="e">
        <f>E557/E556</f>
        <v>#DIV/0!</v>
      </c>
      <c r="F558" s="185" t="e">
        <f>F557/F556</f>
        <v>#DIV/0!</v>
      </c>
      <c r="G558" s="185" t="e">
        <f>G557/G556</f>
        <v>#DIV/0!</v>
      </c>
    </row>
    <row r="559" spans="3:7" ht="15.75" thickBot="1" x14ac:dyDescent="0.3">
      <c r="C559" s="154" t="s">
        <v>100</v>
      </c>
      <c r="D559" s="181" t="e">
        <f>D556/C556-1</f>
        <v>#VALUE!</v>
      </c>
      <c r="E559" s="181">
        <f t="shared" ref="E559:F561" si="20">E556/D556-1</f>
        <v>-1</v>
      </c>
      <c r="F559" s="181" t="e">
        <f t="shared" si="20"/>
        <v>#DIV/0!</v>
      </c>
      <c r="G559" s="181" t="e">
        <f>G556/F556-1</f>
        <v>#DIV/0!</v>
      </c>
    </row>
    <row r="560" spans="3:7" ht="15.75" thickBot="1" x14ac:dyDescent="0.3">
      <c r="C560" s="154" t="s">
        <v>102</v>
      </c>
      <c r="D560" s="181" t="e">
        <f>D557/C557-1</f>
        <v>#VALUE!</v>
      </c>
      <c r="E560" s="181">
        <f t="shared" si="20"/>
        <v>-0.92</v>
      </c>
      <c r="F560" s="181">
        <f t="shared" si="20"/>
        <v>-1</v>
      </c>
      <c r="G560" s="181" t="e">
        <f>G557/F557-1</f>
        <v>#DIV/0!</v>
      </c>
    </row>
    <row r="561" spans="1:7" ht="15.75" thickBot="1" x14ac:dyDescent="0.3">
      <c r="C561" s="154" t="s">
        <v>103</v>
      </c>
      <c r="D561" s="181" t="e">
        <f>D558/C558-1</f>
        <v>#VALUE!</v>
      </c>
      <c r="E561" s="181" t="e">
        <f t="shared" si="20"/>
        <v>#DIV/0!</v>
      </c>
      <c r="F561" s="181" t="e">
        <f t="shared" si="20"/>
        <v>#DIV/0!</v>
      </c>
      <c r="G561" s="181" t="e">
        <f>G558/F558-1</f>
        <v>#DIV/0!</v>
      </c>
    </row>
    <row r="562" spans="1:7" ht="15.75" customHeight="1" thickBot="1" x14ac:dyDescent="0.3">
      <c r="C562" s="873" t="s">
        <v>208</v>
      </c>
      <c r="D562" s="874"/>
      <c r="E562" s="874"/>
      <c r="F562" s="874"/>
      <c r="G562" s="875"/>
    </row>
    <row r="563" spans="1:7" x14ac:dyDescent="0.25">
      <c r="C563" s="881"/>
      <c r="D563" s="179">
        <v>2019</v>
      </c>
      <c r="E563" s="179">
        <v>2020</v>
      </c>
      <c r="F563" s="179">
        <v>2021</v>
      </c>
      <c r="G563" s="179">
        <v>2021</v>
      </c>
    </row>
    <row r="564" spans="1:7" ht="15.75" thickBot="1" x14ac:dyDescent="0.3">
      <c r="C564" s="882"/>
      <c r="D564" s="180" t="s">
        <v>71</v>
      </c>
      <c r="E564" s="180" t="s">
        <v>71</v>
      </c>
      <c r="F564" s="180" t="s">
        <v>71</v>
      </c>
      <c r="G564" s="180" t="s">
        <v>71</v>
      </c>
    </row>
    <row r="565" spans="1:7" ht="15.75" thickBot="1" x14ac:dyDescent="0.3">
      <c r="C565" s="182" t="s">
        <v>159</v>
      </c>
      <c r="D565" s="183">
        <f>D566+D567+D568+D569</f>
        <v>0</v>
      </c>
      <c r="E565" s="183">
        <f>E566+E567+E568+E569</f>
        <v>0</v>
      </c>
      <c r="F565" s="183">
        <f>F566+F567+F568+F569</f>
        <v>0</v>
      </c>
      <c r="G565" s="183">
        <f>G566+G567+G568+G569</f>
        <v>0</v>
      </c>
    </row>
    <row r="566" spans="1:7" ht="15.75" thickBot="1" x14ac:dyDescent="0.3">
      <c r="C566" s="168" t="s">
        <v>106</v>
      </c>
      <c r="D566" s="183"/>
      <c r="E566" s="183"/>
      <c r="F566" s="183"/>
      <c r="G566" s="183"/>
    </row>
    <row r="567" spans="1:7" ht="15.75" thickBot="1" x14ac:dyDescent="0.3">
      <c r="C567" s="168" t="s">
        <v>160</v>
      </c>
      <c r="D567" s="183"/>
      <c r="E567" s="183"/>
      <c r="F567" s="183"/>
      <c r="G567" s="183"/>
    </row>
    <row r="568" spans="1:7" ht="15.75" thickBot="1" x14ac:dyDescent="0.3">
      <c r="C568" s="168" t="s">
        <v>161</v>
      </c>
      <c r="D568" s="183"/>
      <c r="E568" s="183"/>
      <c r="F568" s="183"/>
      <c r="G568" s="183"/>
    </row>
    <row r="569" spans="1:7" ht="15.75" thickBot="1" x14ac:dyDescent="0.3">
      <c r="C569" s="168" t="s">
        <v>162</v>
      </c>
      <c r="D569" s="183"/>
      <c r="E569" s="183"/>
      <c r="F569" s="183"/>
      <c r="G569" s="183"/>
    </row>
    <row r="570" spans="1:7" ht="15.75" thickBot="1" x14ac:dyDescent="0.3">
      <c r="C570" s="182" t="s">
        <v>163</v>
      </c>
      <c r="D570" s="172">
        <f>D571+D572+D573+D574</f>
        <v>25000</v>
      </c>
      <c r="E570" s="172">
        <f>E571+E572+E573+E574</f>
        <v>2000</v>
      </c>
      <c r="F570" s="172">
        <f>F571+F572+F573+F574</f>
        <v>0</v>
      </c>
      <c r="G570" s="172">
        <f>G571+G572+G573+G574</f>
        <v>0</v>
      </c>
    </row>
    <row r="571" spans="1:7" ht="15.75" thickBot="1" x14ac:dyDescent="0.3">
      <c r="C571" s="168" t="s">
        <v>106</v>
      </c>
      <c r="D571" s="183">
        <v>0</v>
      </c>
      <c r="E571" s="183"/>
      <c r="F571" s="183"/>
      <c r="G571" s="183"/>
    </row>
    <row r="572" spans="1:7" ht="15.75" thickBot="1" x14ac:dyDescent="0.3">
      <c r="C572" s="168" t="s">
        <v>160</v>
      </c>
      <c r="D572" s="183"/>
      <c r="E572" s="183"/>
      <c r="F572" s="183"/>
      <c r="G572" s="183"/>
    </row>
    <row r="573" spans="1:7" ht="15.75" thickBot="1" x14ac:dyDescent="0.3">
      <c r="A573" s="49"/>
      <c r="B573" s="49"/>
      <c r="C573" s="168" t="s">
        <v>161</v>
      </c>
      <c r="D573" s="183">
        <v>0</v>
      </c>
      <c r="E573" s="183"/>
      <c r="F573" s="183"/>
      <c r="G573" s="183"/>
    </row>
    <row r="574" spans="1:7" ht="15.75" thickBot="1" x14ac:dyDescent="0.3">
      <c r="A574" s="49"/>
      <c r="B574" s="49"/>
      <c r="C574" s="168" t="s">
        <v>162</v>
      </c>
      <c r="D574" s="183">
        <v>25000</v>
      </c>
      <c r="E574" s="183">
        <v>2000</v>
      </c>
      <c r="F574" s="183">
        <v>0</v>
      </c>
      <c r="G574" s="183">
        <v>0</v>
      </c>
    </row>
    <row r="575" spans="1:7" ht="15.75" thickBot="1" x14ac:dyDescent="0.3">
      <c r="A575" s="49"/>
      <c r="B575" s="49"/>
      <c r="C575" s="189" t="s">
        <v>209</v>
      </c>
      <c r="D575" s="191">
        <f>D565+D570</f>
        <v>25000</v>
      </c>
      <c r="E575" s="191">
        <f>E565+E570</f>
        <v>2000</v>
      </c>
      <c r="F575" s="191">
        <f>F565+F570</f>
        <v>0</v>
      </c>
      <c r="G575" s="191">
        <f>G565+G570</f>
        <v>0</v>
      </c>
    </row>
    <row r="576" spans="1:7" ht="34.5" customHeight="1" thickBot="1" x14ac:dyDescent="0.3">
      <c r="A576" s="49"/>
      <c r="B576" s="49"/>
      <c r="C576" s="192" t="s">
        <v>137</v>
      </c>
      <c r="D576" s="922" t="s">
        <v>265</v>
      </c>
      <c r="E576" s="923"/>
      <c r="F576" s="923"/>
      <c r="G576" s="924"/>
    </row>
    <row r="577" spans="1:10" ht="15.75" thickBot="1" x14ac:dyDescent="0.3">
      <c r="A577" s="49"/>
      <c r="B577" s="49"/>
      <c r="C577" s="807" t="s">
        <v>139</v>
      </c>
      <c r="D577" s="808"/>
      <c r="E577" s="808"/>
      <c r="F577" s="808"/>
      <c r="G577" s="685"/>
    </row>
    <row r="578" spans="1:10" ht="57" thickBot="1" x14ac:dyDescent="0.3">
      <c r="A578" s="49"/>
      <c r="B578" s="49"/>
      <c r="C578" s="154" t="s">
        <v>266</v>
      </c>
      <c r="D578" s="122">
        <v>0.16</v>
      </c>
      <c r="E578" s="122">
        <v>0.16</v>
      </c>
      <c r="F578" s="122">
        <v>0.16</v>
      </c>
      <c r="G578" s="122">
        <v>0.16</v>
      </c>
    </row>
    <row r="579" spans="1:10" ht="34.5" thickBot="1" x14ac:dyDescent="0.3">
      <c r="A579" s="49"/>
      <c r="B579" s="49"/>
      <c r="C579" s="154" t="s">
        <v>267</v>
      </c>
      <c r="D579" s="193">
        <v>0.214</v>
      </c>
      <c r="E579" s="193">
        <v>0.28599999999999998</v>
      </c>
      <c r="F579" s="193">
        <v>0.36</v>
      </c>
      <c r="G579" s="193">
        <v>0.36</v>
      </c>
    </row>
    <row r="580" spans="1:10" ht="15.75" thickBot="1" x14ac:dyDescent="0.3">
      <c r="A580" s="49"/>
      <c r="B580" s="49"/>
      <c r="C580" s="914" t="s">
        <v>144</v>
      </c>
      <c r="D580" s="915"/>
      <c r="E580" s="915"/>
      <c r="F580" s="915"/>
      <c r="G580" s="916"/>
    </row>
    <row r="581" spans="1:10" ht="15.75" thickBot="1" x14ac:dyDescent="0.3">
      <c r="A581" s="49"/>
      <c r="B581" s="49"/>
      <c r="C581" s="917" t="s">
        <v>268</v>
      </c>
      <c r="D581" s="918"/>
      <c r="E581" s="918"/>
      <c r="F581" s="918"/>
      <c r="G581" s="919"/>
      <c r="J581" s="194"/>
    </row>
    <row r="582" spans="1:10" ht="15.75" customHeight="1" thickBot="1" x14ac:dyDescent="0.3">
      <c r="A582" s="49"/>
      <c r="B582" s="49"/>
      <c r="C582" s="162" t="s">
        <v>90</v>
      </c>
      <c r="D582" s="911" t="s">
        <v>269</v>
      </c>
      <c r="E582" s="912"/>
      <c r="F582" s="912"/>
      <c r="G582" s="913"/>
    </row>
    <row r="583" spans="1:10" ht="36" customHeight="1" thickBot="1" x14ac:dyDescent="0.3">
      <c r="A583" s="49"/>
      <c r="B583" s="49"/>
      <c r="C583" s="154" t="s">
        <v>93</v>
      </c>
      <c r="D583" s="807" t="s">
        <v>270</v>
      </c>
      <c r="E583" s="808"/>
      <c r="F583" s="808"/>
      <c r="G583" s="685"/>
    </row>
    <row r="584" spans="1:10" ht="15.75" thickBot="1" x14ac:dyDescent="0.3">
      <c r="C584" s="154" t="s">
        <v>95</v>
      </c>
      <c r="D584" s="878" t="s">
        <v>195</v>
      </c>
      <c r="E584" s="879"/>
      <c r="F584" s="879"/>
      <c r="G584" s="880"/>
    </row>
    <row r="585" spans="1:10" x14ac:dyDescent="0.25">
      <c r="C585" s="881"/>
      <c r="D585" s="179">
        <v>2019</v>
      </c>
      <c r="E585" s="179">
        <v>2020</v>
      </c>
      <c r="F585" s="179">
        <v>2021</v>
      </c>
      <c r="G585" s="179">
        <v>2022</v>
      </c>
    </row>
    <row r="586" spans="1:10" ht="15.75" thickBot="1" x14ac:dyDescent="0.3">
      <c r="C586" s="882"/>
      <c r="D586" s="180" t="s">
        <v>71</v>
      </c>
      <c r="E586" s="180" t="s">
        <v>71</v>
      </c>
      <c r="F586" s="180" t="s">
        <v>71</v>
      </c>
      <c r="G586" s="180" t="s">
        <v>71</v>
      </c>
    </row>
    <row r="587" spans="1:10" ht="15.75" thickBot="1" x14ac:dyDescent="0.3">
      <c r="C587" s="154" t="s">
        <v>97</v>
      </c>
      <c r="D587" s="195">
        <v>45000</v>
      </c>
      <c r="E587" s="195">
        <v>45000</v>
      </c>
      <c r="F587" s="195">
        <v>45000</v>
      </c>
      <c r="G587" s="195">
        <v>45000</v>
      </c>
    </row>
    <row r="588" spans="1:10" ht="15.75" thickBot="1" x14ac:dyDescent="0.3">
      <c r="C588" s="154" t="s">
        <v>98</v>
      </c>
      <c r="D588" s="185">
        <v>191452</v>
      </c>
      <c r="E588" s="188">
        <v>178000</v>
      </c>
      <c r="F588" s="188">
        <v>178000</v>
      </c>
      <c r="G588" s="188">
        <v>178000</v>
      </c>
    </row>
    <row r="589" spans="1:10" ht="15.75" thickBot="1" x14ac:dyDescent="0.3">
      <c r="C589" s="154" t="s">
        <v>99</v>
      </c>
      <c r="D589" s="196">
        <f>D588/D587</f>
        <v>4.254488888888889</v>
      </c>
      <c r="E589" s="196">
        <f>E588/E587</f>
        <v>3.9555555555555557</v>
      </c>
      <c r="F589" s="196">
        <f>F588/F587</f>
        <v>3.9555555555555557</v>
      </c>
      <c r="G589" s="196">
        <f>G588/G587</f>
        <v>3.9555555555555557</v>
      </c>
    </row>
    <row r="590" spans="1:10" ht="15.75" thickBot="1" x14ac:dyDescent="0.3">
      <c r="C590" s="154" t="s">
        <v>100</v>
      </c>
      <c r="D590" s="181" t="e">
        <f>D587/C587-1</f>
        <v>#VALUE!</v>
      </c>
      <c r="E590" s="181">
        <f t="shared" ref="E590:F592" si="21">E587/D587-1</f>
        <v>0</v>
      </c>
      <c r="F590" s="181">
        <f t="shared" si="21"/>
        <v>0</v>
      </c>
      <c r="G590" s="181">
        <f>G587/F587-1</f>
        <v>0</v>
      </c>
    </row>
    <row r="591" spans="1:10" ht="15.75" thickBot="1" x14ac:dyDescent="0.3">
      <c r="C591" s="154" t="s">
        <v>102</v>
      </c>
      <c r="D591" s="181" t="e">
        <f>D588/C588-1</f>
        <v>#VALUE!</v>
      </c>
      <c r="E591" s="181">
        <f t="shared" si="21"/>
        <v>-7.0263042433612588E-2</v>
      </c>
      <c r="F591" s="181">
        <f t="shared" si="21"/>
        <v>0</v>
      </c>
      <c r="G591" s="181">
        <f>G588/F588-1</f>
        <v>0</v>
      </c>
    </row>
    <row r="592" spans="1:10" ht="15.75" thickBot="1" x14ac:dyDescent="0.3">
      <c r="C592" s="154" t="s">
        <v>103</v>
      </c>
      <c r="D592" s="181" t="e">
        <f>D589/C589-1</f>
        <v>#VALUE!</v>
      </c>
      <c r="E592" s="181">
        <f t="shared" si="21"/>
        <v>-7.0263042433612588E-2</v>
      </c>
      <c r="F592" s="181">
        <f t="shared" si="21"/>
        <v>0</v>
      </c>
      <c r="G592" s="181">
        <f>G589/F589-1</f>
        <v>0</v>
      </c>
    </row>
    <row r="593" spans="3:7" x14ac:dyDescent="0.25">
      <c r="C593" s="881"/>
      <c r="D593" s="179">
        <v>2019</v>
      </c>
      <c r="E593" s="179">
        <v>2020</v>
      </c>
      <c r="F593" s="179">
        <v>2021</v>
      </c>
      <c r="G593" s="179">
        <v>2021</v>
      </c>
    </row>
    <row r="594" spans="3:7" ht="15.75" thickBot="1" x14ac:dyDescent="0.3">
      <c r="C594" s="882"/>
      <c r="D594" s="180" t="s">
        <v>71</v>
      </c>
      <c r="E594" s="180" t="s">
        <v>71</v>
      </c>
      <c r="F594" s="180" t="s">
        <v>71</v>
      </c>
      <c r="G594" s="180" t="s">
        <v>71</v>
      </c>
    </row>
    <row r="595" spans="3:7" ht="15.75" customHeight="1" thickBot="1" x14ac:dyDescent="0.3">
      <c r="C595" s="873" t="s">
        <v>196</v>
      </c>
      <c r="D595" s="874"/>
      <c r="E595" s="874"/>
      <c r="F595" s="874"/>
      <c r="G595" s="875"/>
    </row>
    <row r="596" spans="3:7" x14ac:dyDescent="0.25">
      <c r="C596" s="881"/>
      <c r="D596" s="179">
        <v>2019</v>
      </c>
      <c r="E596" s="179">
        <v>2020</v>
      </c>
      <c r="F596" s="179">
        <v>2021</v>
      </c>
      <c r="G596" s="179">
        <v>2022</v>
      </c>
    </row>
    <row r="597" spans="3:7" ht="15.75" thickBot="1" x14ac:dyDescent="0.3">
      <c r="C597" s="882"/>
      <c r="D597" s="180" t="s">
        <v>71</v>
      </c>
      <c r="E597" s="180" t="s">
        <v>71</v>
      </c>
      <c r="F597" s="180" t="s">
        <v>71</v>
      </c>
      <c r="G597" s="180" t="s">
        <v>71</v>
      </c>
    </row>
    <row r="598" spans="3:7" ht="15.75" thickBot="1" x14ac:dyDescent="0.3">
      <c r="C598" s="182" t="s">
        <v>105</v>
      </c>
      <c r="D598" s="183">
        <v>0</v>
      </c>
      <c r="E598" s="183">
        <v>0</v>
      </c>
      <c r="F598" s="183">
        <v>0</v>
      </c>
      <c r="G598" s="183">
        <v>0</v>
      </c>
    </row>
    <row r="599" spans="3:7" ht="15.75" thickBot="1" x14ac:dyDescent="0.3">
      <c r="C599" s="168" t="s">
        <v>106</v>
      </c>
      <c r="D599" s="185"/>
      <c r="E599" s="185"/>
      <c r="F599" s="185"/>
      <c r="G599" s="185"/>
    </row>
    <row r="600" spans="3:7" ht="15.75" thickBot="1" x14ac:dyDescent="0.3">
      <c r="C600" s="168" t="s">
        <v>107</v>
      </c>
      <c r="D600" s="185"/>
      <c r="E600" s="185"/>
      <c r="F600" s="185"/>
      <c r="G600" s="185"/>
    </row>
    <row r="601" spans="3:7" ht="24.75" thickBot="1" x14ac:dyDescent="0.3">
      <c r="C601" s="182" t="s">
        <v>108</v>
      </c>
      <c r="D601" s="183">
        <v>0</v>
      </c>
      <c r="E601" s="183">
        <v>0</v>
      </c>
      <c r="F601" s="183">
        <v>0</v>
      </c>
      <c r="G601" s="183">
        <v>0</v>
      </c>
    </row>
    <row r="602" spans="3:7" ht="15.75" thickBot="1" x14ac:dyDescent="0.3">
      <c r="C602" s="168" t="s">
        <v>106</v>
      </c>
      <c r="D602" s="185"/>
      <c r="E602" s="185"/>
      <c r="F602" s="185"/>
      <c r="G602" s="185"/>
    </row>
    <row r="603" spans="3:7" ht="15.75" thickBot="1" x14ac:dyDescent="0.3">
      <c r="C603" s="168" t="s">
        <v>107</v>
      </c>
      <c r="D603" s="185"/>
      <c r="E603" s="185"/>
      <c r="F603" s="185"/>
      <c r="G603" s="185"/>
    </row>
    <row r="604" spans="3:7" ht="15.75" thickBot="1" x14ac:dyDescent="0.3">
      <c r="C604" s="182" t="s">
        <v>109</v>
      </c>
      <c r="D604" s="183">
        <v>191452</v>
      </c>
      <c r="E604" s="183">
        <f>+E605</f>
        <v>178000</v>
      </c>
      <c r="F604" s="183">
        <f>+F605</f>
        <v>178000</v>
      </c>
      <c r="G604" s="183">
        <f>+G605</f>
        <v>178000</v>
      </c>
    </row>
    <row r="605" spans="3:7" ht="15.75" thickBot="1" x14ac:dyDescent="0.3">
      <c r="C605" s="168" t="s">
        <v>106</v>
      </c>
      <c r="D605" s="183">
        <v>191452</v>
      </c>
      <c r="E605" s="183">
        <f>+E588</f>
        <v>178000</v>
      </c>
      <c r="F605" s="183">
        <f>+F588</f>
        <v>178000</v>
      </c>
      <c r="G605" s="183">
        <f>+G588</f>
        <v>178000</v>
      </c>
    </row>
    <row r="606" spans="3:7" ht="15.75" thickBot="1" x14ac:dyDescent="0.3">
      <c r="C606" s="168" t="s">
        <v>107</v>
      </c>
      <c r="D606" s="185"/>
      <c r="E606" s="185"/>
      <c r="F606" s="185"/>
      <c r="G606" s="185"/>
    </row>
    <row r="607" spans="3:7" ht="15.75" thickBot="1" x14ac:dyDescent="0.3">
      <c r="C607" s="182" t="s">
        <v>110</v>
      </c>
      <c r="D607" s="183"/>
      <c r="E607" s="183"/>
      <c r="F607" s="183"/>
      <c r="G607" s="183"/>
    </row>
    <row r="608" spans="3:7" ht="15.75" thickBot="1" x14ac:dyDescent="0.3">
      <c r="C608" s="168" t="s">
        <v>106</v>
      </c>
      <c r="D608" s="185"/>
      <c r="E608" s="185"/>
      <c r="F608" s="185"/>
      <c r="G608" s="185"/>
    </row>
    <row r="609" spans="3:7" ht="15.75" thickBot="1" x14ac:dyDescent="0.3">
      <c r="C609" s="168" t="s">
        <v>107</v>
      </c>
      <c r="D609" s="185"/>
      <c r="E609" s="185"/>
      <c r="F609" s="185"/>
      <c r="G609" s="185"/>
    </row>
    <row r="610" spans="3:7" ht="15.75" thickBot="1" x14ac:dyDescent="0.3">
      <c r="C610" s="182" t="s">
        <v>111</v>
      </c>
      <c r="D610" s="183"/>
      <c r="E610" s="183"/>
      <c r="F610" s="183"/>
      <c r="G610" s="183"/>
    </row>
    <row r="611" spans="3:7" ht="15.75" thickBot="1" x14ac:dyDescent="0.3">
      <c r="C611" s="168" t="s">
        <v>106</v>
      </c>
      <c r="D611" s="185"/>
      <c r="E611" s="185"/>
      <c r="F611" s="185"/>
      <c r="G611" s="185"/>
    </row>
    <row r="612" spans="3:7" ht="15.75" thickBot="1" x14ac:dyDescent="0.3">
      <c r="C612" s="168" t="s">
        <v>107</v>
      </c>
      <c r="D612" s="185"/>
      <c r="E612" s="185"/>
      <c r="F612" s="185"/>
      <c r="G612" s="185"/>
    </row>
    <row r="613" spans="3:7" ht="15.75" thickBot="1" x14ac:dyDescent="0.3">
      <c r="C613" s="182" t="s">
        <v>112</v>
      </c>
      <c r="D613" s="183"/>
      <c r="E613" s="183"/>
      <c r="F613" s="183"/>
      <c r="G613" s="183"/>
    </row>
    <row r="614" spans="3:7" ht="15.75" thickBot="1" x14ac:dyDescent="0.3">
      <c r="C614" s="168" t="s">
        <v>106</v>
      </c>
      <c r="D614" s="185"/>
      <c r="E614" s="185"/>
      <c r="F614" s="185"/>
      <c r="G614" s="185"/>
    </row>
    <row r="615" spans="3:7" ht="15.75" thickBot="1" x14ac:dyDescent="0.3">
      <c r="C615" s="168" t="s">
        <v>107</v>
      </c>
      <c r="D615" s="185"/>
      <c r="E615" s="185"/>
      <c r="F615" s="185"/>
      <c r="G615" s="185"/>
    </row>
    <row r="616" spans="3:7" ht="15.75" thickBot="1" x14ac:dyDescent="0.3">
      <c r="C616" s="182" t="s">
        <v>113</v>
      </c>
      <c r="D616" s="183"/>
      <c r="E616" s="183"/>
      <c r="F616" s="183"/>
      <c r="G616" s="183"/>
    </row>
    <row r="617" spans="3:7" ht="15.75" thickBot="1" x14ac:dyDescent="0.3">
      <c r="C617" s="168" t="s">
        <v>106</v>
      </c>
      <c r="D617" s="185"/>
      <c r="E617" s="185"/>
      <c r="F617" s="185"/>
      <c r="G617" s="185"/>
    </row>
    <row r="618" spans="3:7" ht="15.75" thickBot="1" x14ac:dyDescent="0.3">
      <c r="C618" s="168" t="s">
        <v>107</v>
      </c>
      <c r="D618" s="185"/>
      <c r="E618" s="185"/>
      <c r="F618" s="185"/>
      <c r="G618" s="185"/>
    </row>
    <row r="619" spans="3:7" ht="24.75" thickBot="1" x14ac:dyDescent="0.3">
      <c r="C619" s="197" t="s">
        <v>271</v>
      </c>
      <c r="D619" s="198">
        <f>D616+D613+D610+D607+D604+D601+D598</f>
        <v>191452</v>
      </c>
      <c r="E619" s="198">
        <f>E616+E613+E610+E607+E604+E601+E598</f>
        <v>178000</v>
      </c>
      <c r="F619" s="198">
        <f>F616+F613+F610+F607+F604+F601+F598</f>
        <v>178000</v>
      </c>
      <c r="G619" s="198">
        <f>G616+G613+G610+G607+G604+G601+G598</f>
        <v>178000</v>
      </c>
    </row>
    <row r="620" spans="3:7" ht="15.75" thickBot="1" x14ac:dyDescent="0.3">
      <c r="C620" s="173" t="s">
        <v>115</v>
      </c>
      <c r="D620" s="174">
        <f>IF(D619-D588=0,0,"Error")</f>
        <v>0</v>
      </c>
      <c r="E620" s="174">
        <f>IF(E619-E588=0,0,"Error")</f>
        <v>0</v>
      </c>
      <c r="F620" s="174">
        <f>IF(F619-F588=0,0,"Error")</f>
        <v>0</v>
      </c>
      <c r="G620" s="174">
        <f>IF(G619-G588=0,0,"Error")</f>
        <v>0</v>
      </c>
    </row>
    <row r="621" spans="3:7" ht="15.75" customHeight="1" thickBot="1" x14ac:dyDescent="0.3">
      <c r="C621" s="199" t="s">
        <v>272</v>
      </c>
      <c r="D621" s="911" t="s">
        <v>273</v>
      </c>
      <c r="E621" s="912"/>
      <c r="F621" s="912"/>
      <c r="G621" s="913"/>
    </row>
    <row r="622" spans="3:7" ht="34.5" customHeight="1" thickBot="1" x14ac:dyDescent="0.3">
      <c r="C622" s="154" t="s">
        <v>93</v>
      </c>
      <c r="D622" s="807" t="s">
        <v>274</v>
      </c>
      <c r="E622" s="808"/>
      <c r="F622" s="808"/>
      <c r="G622" s="685"/>
    </row>
    <row r="623" spans="3:7" ht="15.75" thickBot="1" x14ac:dyDescent="0.3">
      <c r="C623" s="154" t="s">
        <v>95</v>
      </c>
      <c r="D623" s="878" t="s">
        <v>195</v>
      </c>
      <c r="E623" s="879"/>
      <c r="F623" s="879"/>
      <c r="G623" s="880"/>
    </row>
    <row r="624" spans="3:7" x14ac:dyDescent="0.25">
      <c r="C624" s="881"/>
      <c r="D624" s="200">
        <v>2019</v>
      </c>
      <c r="E624" s="200">
        <v>2020</v>
      </c>
      <c r="F624" s="200">
        <v>2021</v>
      </c>
      <c r="G624" s="200">
        <v>2022</v>
      </c>
    </row>
    <row r="625" spans="3:7" ht="15.75" thickBot="1" x14ac:dyDescent="0.3">
      <c r="C625" s="882"/>
      <c r="D625" s="201" t="s">
        <v>71</v>
      </c>
      <c r="E625" s="201" t="s">
        <v>71</v>
      </c>
      <c r="F625" s="201" t="s">
        <v>71</v>
      </c>
      <c r="G625" s="201" t="s">
        <v>71</v>
      </c>
    </row>
    <row r="626" spans="3:7" ht="15.75" thickBot="1" x14ac:dyDescent="0.3">
      <c r="C626" s="154" t="s">
        <v>97</v>
      </c>
      <c r="D626" s="188">
        <v>70000</v>
      </c>
      <c r="E626" s="188">
        <v>70000</v>
      </c>
      <c r="F626" s="188">
        <v>70000</v>
      </c>
      <c r="G626" s="188">
        <v>70000</v>
      </c>
    </row>
    <row r="627" spans="3:7" ht="15.75" thickBot="1" x14ac:dyDescent="0.3">
      <c r="C627" s="154" t="s">
        <v>98</v>
      </c>
      <c r="D627" s="188">
        <v>185400</v>
      </c>
      <c r="E627" s="188">
        <v>165000</v>
      </c>
      <c r="F627" s="188">
        <v>210000</v>
      </c>
      <c r="G627" s="188">
        <v>211000</v>
      </c>
    </row>
    <row r="628" spans="3:7" ht="15.75" thickBot="1" x14ac:dyDescent="0.3">
      <c r="C628" s="154" t="s">
        <v>99</v>
      </c>
      <c r="D628" s="202">
        <f>D627/D626</f>
        <v>2.6485714285714286</v>
      </c>
      <c r="E628" s="202">
        <f>E627/E626</f>
        <v>2.3571428571428572</v>
      </c>
      <c r="F628" s="202">
        <f>F627/F626</f>
        <v>3</v>
      </c>
      <c r="G628" s="202">
        <f>G627/G626</f>
        <v>3.0142857142857142</v>
      </c>
    </row>
    <row r="629" spans="3:7" ht="15.75" thickBot="1" x14ac:dyDescent="0.3">
      <c r="C629" s="154" t="s">
        <v>100</v>
      </c>
      <c r="D629" s="153" t="e">
        <f>D626/C626-1</f>
        <v>#VALUE!</v>
      </c>
      <c r="E629" s="153">
        <f t="shared" ref="E629:F631" si="22">E626/D626-1</f>
        <v>0</v>
      </c>
      <c r="F629" s="153">
        <f t="shared" si="22"/>
        <v>0</v>
      </c>
      <c r="G629" s="153">
        <f>G626/F626-1</f>
        <v>0</v>
      </c>
    </row>
    <row r="630" spans="3:7" ht="15.75" thickBot="1" x14ac:dyDescent="0.3">
      <c r="C630" s="154" t="s">
        <v>102</v>
      </c>
      <c r="D630" s="153" t="e">
        <f>D627/C627-1</f>
        <v>#VALUE!</v>
      </c>
      <c r="E630" s="153">
        <f t="shared" si="22"/>
        <v>-0.11003236245954695</v>
      </c>
      <c r="F630" s="153">
        <f t="shared" si="22"/>
        <v>0.27272727272727271</v>
      </c>
      <c r="G630" s="153">
        <f>G627/F627-1</f>
        <v>4.761904761904745E-3</v>
      </c>
    </row>
    <row r="631" spans="3:7" ht="15.75" thickBot="1" x14ac:dyDescent="0.3">
      <c r="C631" s="154" t="s">
        <v>103</v>
      </c>
      <c r="D631" s="153" t="e">
        <f>D628/C628-1</f>
        <v>#VALUE!</v>
      </c>
      <c r="E631" s="153">
        <f t="shared" si="22"/>
        <v>-0.11003236245954695</v>
      </c>
      <c r="F631" s="153">
        <f t="shared" si="22"/>
        <v>0.27272727272727271</v>
      </c>
      <c r="G631" s="153">
        <f>G628/F628-1</f>
        <v>4.761904761904745E-3</v>
      </c>
    </row>
    <row r="632" spans="3:7" ht="15.75" customHeight="1" thickBot="1" x14ac:dyDescent="0.3">
      <c r="C632" s="873" t="s">
        <v>208</v>
      </c>
      <c r="D632" s="874"/>
      <c r="E632" s="874"/>
      <c r="F632" s="874"/>
      <c r="G632" s="875"/>
    </row>
    <row r="633" spans="3:7" x14ac:dyDescent="0.25">
      <c r="C633" s="881"/>
      <c r="D633" s="179">
        <v>2019</v>
      </c>
      <c r="E633" s="179">
        <v>2020</v>
      </c>
      <c r="F633" s="179">
        <v>2021</v>
      </c>
      <c r="G633" s="179">
        <v>2022</v>
      </c>
    </row>
    <row r="634" spans="3:7" ht="15.75" thickBot="1" x14ac:dyDescent="0.3">
      <c r="C634" s="882"/>
      <c r="D634" s="180" t="s">
        <v>71</v>
      </c>
      <c r="E634" s="180" t="s">
        <v>71</v>
      </c>
      <c r="F634" s="180" t="s">
        <v>71</v>
      </c>
      <c r="G634" s="180" t="s">
        <v>71</v>
      </c>
    </row>
    <row r="635" spans="3:7" ht="15.75" thickBot="1" x14ac:dyDescent="0.3">
      <c r="C635" s="182" t="s">
        <v>105</v>
      </c>
      <c r="D635" s="183">
        <v>0</v>
      </c>
      <c r="E635" s="183">
        <v>0</v>
      </c>
      <c r="F635" s="183">
        <v>0</v>
      </c>
      <c r="G635" s="183">
        <v>0</v>
      </c>
    </row>
    <row r="636" spans="3:7" ht="15.75" thickBot="1" x14ac:dyDescent="0.3">
      <c r="C636" s="168" t="s">
        <v>106</v>
      </c>
      <c r="D636" s="185"/>
      <c r="E636" s="185"/>
      <c r="F636" s="185"/>
      <c r="G636" s="185"/>
    </row>
    <row r="637" spans="3:7" ht="15.75" thickBot="1" x14ac:dyDescent="0.3">
      <c r="C637" s="168" t="s">
        <v>107</v>
      </c>
      <c r="D637" s="185"/>
      <c r="E637" s="185"/>
      <c r="F637" s="185"/>
      <c r="G637" s="185"/>
    </row>
    <row r="638" spans="3:7" ht="24.75" thickBot="1" x14ac:dyDescent="0.3">
      <c r="C638" s="182" t="s">
        <v>108</v>
      </c>
      <c r="D638" s="183">
        <v>0</v>
      </c>
      <c r="E638" s="183">
        <v>0</v>
      </c>
      <c r="F638" s="183">
        <v>0</v>
      </c>
      <c r="G638" s="183">
        <v>0</v>
      </c>
    </row>
    <row r="639" spans="3:7" ht="15.75" thickBot="1" x14ac:dyDescent="0.3">
      <c r="C639" s="168" t="s">
        <v>106</v>
      </c>
      <c r="D639" s="185"/>
      <c r="E639" s="185"/>
      <c r="F639" s="185"/>
      <c r="G639" s="185"/>
    </row>
    <row r="640" spans="3:7" ht="15.75" thickBot="1" x14ac:dyDescent="0.3">
      <c r="C640" s="168" t="s">
        <v>107</v>
      </c>
      <c r="D640" s="185"/>
      <c r="E640" s="185"/>
      <c r="F640" s="185"/>
      <c r="G640" s="185"/>
    </row>
    <row r="641" spans="3:7" ht="15.75" thickBot="1" x14ac:dyDescent="0.3">
      <c r="C641" s="182" t="s">
        <v>109</v>
      </c>
      <c r="D641" s="183">
        <v>185400</v>
      </c>
      <c r="E641" s="183">
        <f>+E642</f>
        <v>165000</v>
      </c>
      <c r="F641" s="183">
        <f>+F642</f>
        <v>210000</v>
      </c>
      <c r="G641" s="183">
        <f>+G642</f>
        <v>211000</v>
      </c>
    </row>
    <row r="642" spans="3:7" ht="15.75" thickBot="1" x14ac:dyDescent="0.3">
      <c r="C642" s="168" t="s">
        <v>106</v>
      </c>
      <c r="D642" s="183">
        <v>185400</v>
      </c>
      <c r="E642" s="183">
        <f>+E627</f>
        <v>165000</v>
      </c>
      <c r="F642" s="183">
        <f>+F627</f>
        <v>210000</v>
      </c>
      <c r="G642" s="183">
        <f>+G627</f>
        <v>211000</v>
      </c>
    </row>
    <row r="643" spans="3:7" ht="15.75" thickBot="1" x14ac:dyDescent="0.3">
      <c r="C643" s="168" t="s">
        <v>107</v>
      </c>
      <c r="D643" s="185"/>
      <c r="E643" s="185"/>
      <c r="F643" s="185"/>
      <c r="G643" s="185"/>
    </row>
    <row r="644" spans="3:7" ht="15.75" thickBot="1" x14ac:dyDescent="0.3">
      <c r="C644" s="182" t="s">
        <v>110</v>
      </c>
      <c r="D644" s="183"/>
      <c r="E644" s="183"/>
      <c r="F644" s="183"/>
      <c r="G644" s="183"/>
    </row>
    <row r="645" spans="3:7" ht="15.75" thickBot="1" x14ac:dyDescent="0.3">
      <c r="C645" s="168" t="s">
        <v>106</v>
      </c>
      <c r="D645" s="185"/>
      <c r="E645" s="185"/>
      <c r="F645" s="185"/>
      <c r="G645" s="185"/>
    </row>
    <row r="646" spans="3:7" ht="15.75" thickBot="1" x14ac:dyDescent="0.3">
      <c r="C646" s="168" t="s">
        <v>107</v>
      </c>
      <c r="D646" s="185"/>
      <c r="E646" s="185"/>
      <c r="F646" s="185"/>
      <c r="G646" s="185"/>
    </row>
    <row r="647" spans="3:7" ht="15.75" thickBot="1" x14ac:dyDescent="0.3">
      <c r="C647" s="182" t="s">
        <v>111</v>
      </c>
      <c r="D647" s="183"/>
      <c r="E647" s="183"/>
      <c r="F647" s="183"/>
      <c r="G647" s="183"/>
    </row>
    <row r="648" spans="3:7" ht="15.75" thickBot="1" x14ac:dyDescent="0.3">
      <c r="C648" s="168" t="s">
        <v>106</v>
      </c>
      <c r="D648" s="185"/>
      <c r="E648" s="185"/>
      <c r="F648" s="185"/>
      <c r="G648" s="185"/>
    </row>
    <row r="649" spans="3:7" ht="15.75" thickBot="1" x14ac:dyDescent="0.3">
      <c r="C649" s="168" t="s">
        <v>107</v>
      </c>
      <c r="D649" s="185"/>
      <c r="E649" s="185"/>
      <c r="F649" s="185"/>
      <c r="G649" s="185"/>
    </row>
    <row r="650" spans="3:7" ht="15.75" thickBot="1" x14ac:dyDescent="0.3">
      <c r="C650" s="182" t="s">
        <v>112</v>
      </c>
      <c r="D650" s="183"/>
      <c r="E650" s="183"/>
      <c r="F650" s="183"/>
      <c r="G650" s="183"/>
    </row>
    <row r="651" spans="3:7" ht="15.75" thickBot="1" x14ac:dyDescent="0.3">
      <c r="C651" s="168" t="s">
        <v>106</v>
      </c>
      <c r="D651" s="185"/>
      <c r="E651" s="185"/>
      <c r="F651" s="185"/>
      <c r="G651" s="185"/>
    </row>
    <row r="652" spans="3:7" ht="15.75" thickBot="1" x14ac:dyDescent="0.3">
      <c r="C652" s="168" t="s">
        <v>107</v>
      </c>
      <c r="D652" s="185"/>
      <c r="E652" s="185"/>
      <c r="F652" s="185"/>
      <c r="G652" s="185"/>
    </row>
    <row r="653" spans="3:7" ht="15.75" thickBot="1" x14ac:dyDescent="0.3">
      <c r="C653" s="182" t="s">
        <v>113</v>
      </c>
      <c r="D653" s="183"/>
      <c r="E653" s="183"/>
      <c r="F653" s="183"/>
      <c r="G653" s="183"/>
    </row>
    <row r="654" spans="3:7" ht="15.75" thickBot="1" x14ac:dyDescent="0.3">
      <c r="C654" s="168" t="s">
        <v>106</v>
      </c>
      <c r="D654" s="185"/>
      <c r="E654" s="185"/>
      <c r="F654" s="185"/>
      <c r="G654" s="185"/>
    </row>
    <row r="655" spans="3:7" ht="15.75" thickBot="1" x14ac:dyDescent="0.3">
      <c r="C655" s="168" t="s">
        <v>107</v>
      </c>
      <c r="D655" s="185"/>
      <c r="E655" s="185"/>
      <c r="F655" s="185"/>
      <c r="G655" s="185"/>
    </row>
    <row r="656" spans="3:7" ht="24.75" thickBot="1" x14ac:dyDescent="0.3">
      <c r="C656" s="197" t="s">
        <v>271</v>
      </c>
      <c r="D656" s="203">
        <f>D653+D647+D650+D644+D641+D638+D635</f>
        <v>185400</v>
      </c>
      <c r="E656" s="203">
        <f>E653+E647+E650+E644+E641+E638+E635</f>
        <v>165000</v>
      </c>
      <c r="F656" s="203">
        <f>F653+F647+F650+F644+F641+F638+F635</f>
        <v>210000</v>
      </c>
      <c r="G656" s="203">
        <f>G653+G647+G650+G644+G641+G638+G635</f>
        <v>211000</v>
      </c>
    </row>
    <row r="657" spans="1:7" ht="15.75" thickBot="1" x14ac:dyDescent="0.3">
      <c r="C657" s="173" t="s">
        <v>115</v>
      </c>
      <c r="D657" s="174">
        <f>IF(D656-D627=0,0,"Error")</f>
        <v>0</v>
      </c>
      <c r="E657" s="174">
        <f>IF(E656-E627=0,0,"Error")</f>
        <v>0</v>
      </c>
      <c r="F657" s="174">
        <f>IF(F656-F627=0,0,"Error")</f>
        <v>0</v>
      </c>
      <c r="G657" s="174">
        <f>IF(G656-G627=0,0,"Error")</f>
        <v>0</v>
      </c>
    </row>
    <row r="658" spans="1:7" ht="15.75" thickBot="1" x14ac:dyDescent="0.3">
      <c r="C658" s="204" t="s">
        <v>123</v>
      </c>
      <c r="D658" s="911" t="s">
        <v>275</v>
      </c>
      <c r="E658" s="912"/>
      <c r="F658" s="912"/>
      <c r="G658" s="913"/>
    </row>
    <row r="659" spans="1:7" ht="27.6" customHeight="1" thickBot="1" x14ac:dyDescent="0.3">
      <c r="C659" s="154" t="s">
        <v>93</v>
      </c>
      <c r="D659" s="807" t="s">
        <v>276</v>
      </c>
      <c r="E659" s="808"/>
      <c r="F659" s="808"/>
      <c r="G659" s="685"/>
    </row>
    <row r="660" spans="1:7" ht="15.75" thickBot="1" x14ac:dyDescent="0.3">
      <c r="C660" s="154" t="s">
        <v>95</v>
      </c>
      <c r="D660" s="878" t="s">
        <v>277</v>
      </c>
      <c r="E660" s="879"/>
      <c r="F660" s="879"/>
      <c r="G660" s="880"/>
    </row>
    <row r="661" spans="1:7" x14ac:dyDescent="0.25">
      <c r="C661" s="881"/>
      <c r="D661" s="200">
        <v>2019</v>
      </c>
      <c r="E661" s="200">
        <v>2020</v>
      </c>
      <c r="F661" s="200">
        <v>2021</v>
      </c>
      <c r="G661" s="200">
        <v>2022</v>
      </c>
    </row>
    <row r="662" spans="1:7" ht="15.75" thickBot="1" x14ac:dyDescent="0.3">
      <c r="C662" s="882"/>
      <c r="D662" s="201" t="s">
        <v>71</v>
      </c>
      <c r="E662" s="201" t="s">
        <v>71</v>
      </c>
      <c r="F662" s="201" t="s">
        <v>71</v>
      </c>
      <c r="G662" s="201" t="s">
        <v>71</v>
      </c>
    </row>
    <row r="663" spans="1:7" ht="15.75" customHeight="1" thickBot="1" x14ac:dyDescent="0.3">
      <c r="A663" s="49"/>
      <c r="C663" s="154" t="s">
        <v>97</v>
      </c>
      <c r="D663" s="188">
        <v>350</v>
      </c>
      <c r="E663" s="188">
        <v>350</v>
      </c>
      <c r="F663" s="188">
        <v>350</v>
      </c>
      <c r="G663" s="188">
        <v>350</v>
      </c>
    </row>
    <row r="664" spans="1:7" ht="15.75" thickBot="1" x14ac:dyDescent="0.3">
      <c r="A664" s="49"/>
      <c r="C664" s="154" t="s">
        <v>98</v>
      </c>
      <c r="D664" s="188">
        <v>252000</v>
      </c>
      <c r="E664" s="188">
        <v>252000</v>
      </c>
      <c r="F664" s="188">
        <v>252000</v>
      </c>
      <c r="G664" s="188">
        <v>252000</v>
      </c>
    </row>
    <row r="665" spans="1:7" ht="15.75" thickBot="1" x14ac:dyDescent="0.3">
      <c r="A665" s="49"/>
      <c r="C665" s="154" t="s">
        <v>99</v>
      </c>
      <c r="D665" s="202">
        <f>D664/D663</f>
        <v>720</v>
      </c>
      <c r="E665" s="202">
        <f>E664/E663</f>
        <v>720</v>
      </c>
      <c r="F665" s="202">
        <f>F664/F663</f>
        <v>720</v>
      </c>
      <c r="G665" s="202">
        <f>G664/G663</f>
        <v>720</v>
      </c>
    </row>
    <row r="666" spans="1:7" ht="15.75" thickBot="1" x14ac:dyDescent="0.3">
      <c r="A666" s="49"/>
      <c r="C666" s="154" t="s">
        <v>100</v>
      </c>
      <c r="D666" s="153" t="e">
        <f>D663/C663-1</f>
        <v>#VALUE!</v>
      </c>
      <c r="E666" s="153">
        <f t="shared" ref="E666:F668" si="23">E663/D663-1</f>
        <v>0</v>
      </c>
      <c r="F666" s="153">
        <f t="shared" si="23"/>
        <v>0</v>
      </c>
      <c r="G666" s="153">
        <f>G663/F663-1</f>
        <v>0</v>
      </c>
    </row>
    <row r="667" spans="1:7" ht="15.75" thickBot="1" x14ac:dyDescent="0.3">
      <c r="A667" s="49"/>
      <c r="C667" s="154" t="s">
        <v>102</v>
      </c>
      <c r="D667" s="153" t="e">
        <f>D664/C664-1</f>
        <v>#VALUE!</v>
      </c>
      <c r="E667" s="153">
        <f t="shared" si="23"/>
        <v>0</v>
      </c>
      <c r="F667" s="153">
        <f t="shared" si="23"/>
        <v>0</v>
      </c>
      <c r="G667" s="153">
        <f>G664/F664-1</f>
        <v>0</v>
      </c>
    </row>
    <row r="668" spans="1:7" ht="15.75" thickBot="1" x14ac:dyDescent="0.3">
      <c r="A668" s="49"/>
      <c r="C668" s="154" t="s">
        <v>103</v>
      </c>
      <c r="D668" s="153" t="e">
        <f>D665/C665-1</f>
        <v>#VALUE!</v>
      </c>
      <c r="E668" s="153">
        <f t="shared" si="23"/>
        <v>0</v>
      </c>
      <c r="F668" s="153">
        <f t="shared" si="23"/>
        <v>0</v>
      </c>
      <c r="G668" s="153">
        <f>G665/F665-1</f>
        <v>0</v>
      </c>
    </row>
    <row r="669" spans="1:7" ht="15.75" thickBot="1" x14ac:dyDescent="0.3">
      <c r="A669" s="49"/>
      <c r="C669" s="873" t="s">
        <v>211</v>
      </c>
      <c r="D669" s="874"/>
      <c r="E669" s="874"/>
      <c r="F669" s="874"/>
      <c r="G669" s="875"/>
    </row>
    <row r="670" spans="1:7" x14ac:dyDescent="0.25">
      <c r="A670" s="49"/>
      <c r="C670" s="881"/>
      <c r="D670" s="179">
        <v>2019</v>
      </c>
      <c r="E670" s="179">
        <v>2020</v>
      </c>
      <c r="F670" s="179">
        <v>2021</v>
      </c>
      <c r="G670" s="179">
        <v>2021</v>
      </c>
    </row>
    <row r="671" spans="1:7" ht="15.75" thickBot="1" x14ac:dyDescent="0.3">
      <c r="A671" s="49"/>
      <c r="C671" s="882"/>
      <c r="D671" s="180" t="s">
        <v>71</v>
      </c>
      <c r="E671" s="180" t="s">
        <v>71</v>
      </c>
      <c r="F671" s="180" t="s">
        <v>71</v>
      </c>
      <c r="G671" s="180" t="s">
        <v>71</v>
      </c>
    </row>
    <row r="672" spans="1:7" ht="15.75" thickBot="1" x14ac:dyDescent="0.3">
      <c r="A672" s="49"/>
      <c r="C672" s="182" t="s">
        <v>105</v>
      </c>
      <c r="D672" s="183">
        <v>215900</v>
      </c>
      <c r="E672" s="183">
        <v>215900</v>
      </c>
      <c r="F672" s="183">
        <v>215900</v>
      </c>
      <c r="G672" s="183">
        <v>215900</v>
      </c>
    </row>
    <row r="673" spans="1:7" ht="15.75" thickBot="1" x14ac:dyDescent="0.3">
      <c r="C673" s="168" t="s">
        <v>106</v>
      </c>
      <c r="D673" s="183">
        <v>215900</v>
      </c>
      <c r="E673" s="183">
        <v>215900</v>
      </c>
      <c r="F673" s="183">
        <v>215900</v>
      </c>
      <c r="G673" s="183">
        <v>215900</v>
      </c>
    </row>
    <row r="674" spans="1:7" ht="15.75" thickBot="1" x14ac:dyDescent="0.3">
      <c r="C674" s="168" t="s">
        <v>107</v>
      </c>
      <c r="D674" s="185"/>
      <c r="E674" s="185"/>
      <c r="F674" s="185"/>
      <c r="G674" s="185"/>
    </row>
    <row r="675" spans="1:7" ht="24.75" thickBot="1" x14ac:dyDescent="0.3">
      <c r="A675" s="49"/>
      <c r="C675" s="182" t="s">
        <v>108</v>
      </c>
      <c r="D675" s="183">
        <v>36100</v>
      </c>
      <c r="E675" s="183">
        <v>36100</v>
      </c>
      <c r="F675" s="183">
        <v>36100</v>
      </c>
      <c r="G675" s="183">
        <v>36100</v>
      </c>
    </row>
    <row r="676" spans="1:7" ht="15.75" thickBot="1" x14ac:dyDescent="0.3">
      <c r="C676" s="168" t="s">
        <v>106</v>
      </c>
      <c r="D676" s="183">
        <v>36100</v>
      </c>
      <c r="E676" s="183">
        <v>36100</v>
      </c>
      <c r="F676" s="183">
        <v>36100</v>
      </c>
      <c r="G676" s="183">
        <v>36100</v>
      </c>
    </row>
    <row r="677" spans="1:7" ht="15.75" thickBot="1" x14ac:dyDescent="0.3">
      <c r="C677" s="168" t="s">
        <v>107</v>
      </c>
      <c r="D677" s="185"/>
      <c r="E677" s="185"/>
      <c r="F677" s="185"/>
      <c r="G677" s="185"/>
    </row>
    <row r="678" spans="1:7" ht="15.75" thickBot="1" x14ac:dyDescent="0.3">
      <c r="A678" s="49"/>
      <c r="C678" s="182" t="s">
        <v>109</v>
      </c>
      <c r="D678" s="183"/>
      <c r="E678" s="183"/>
      <c r="F678" s="183"/>
      <c r="G678" s="183"/>
    </row>
    <row r="679" spans="1:7" ht="15.75" thickBot="1" x14ac:dyDescent="0.3">
      <c r="C679" s="168" t="s">
        <v>106</v>
      </c>
      <c r="D679" s="185"/>
      <c r="E679" s="185"/>
      <c r="F679" s="185"/>
      <c r="G679" s="185"/>
    </row>
    <row r="680" spans="1:7" ht="15.75" thickBot="1" x14ac:dyDescent="0.3">
      <c r="C680" s="168" t="s">
        <v>107</v>
      </c>
      <c r="D680" s="185"/>
      <c r="E680" s="185"/>
      <c r="F680" s="185"/>
      <c r="G680" s="185"/>
    </row>
    <row r="681" spans="1:7" ht="15.75" thickBot="1" x14ac:dyDescent="0.3">
      <c r="A681" s="49"/>
      <c r="C681" s="182" t="s">
        <v>110</v>
      </c>
      <c r="D681" s="183"/>
      <c r="E681" s="183"/>
      <c r="F681" s="183"/>
      <c r="G681" s="183"/>
    </row>
    <row r="682" spans="1:7" ht="15.75" thickBot="1" x14ac:dyDescent="0.3">
      <c r="C682" s="168" t="s">
        <v>106</v>
      </c>
      <c r="D682" s="185"/>
      <c r="E682" s="185"/>
      <c r="F682" s="185"/>
      <c r="G682" s="185"/>
    </row>
    <row r="683" spans="1:7" ht="15.75" thickBot="1" x14ac:dyDescent="0.3">
      <c r="C683" s="168" t="s">
        <v>107</v>
      </c>
      <c r="D683" s="185"/>
      <c r="E683" s="185"/>
      <c r="F683" s="185"/>
      <c r="G683" s="185"/>
    </row>
    <row r="684" spans="1:7" ht="15.75" thickBot="1" x14ac:dyDescent="0.3">
      <c r="A684" s="49"/>
      <c r="C684" s="182" t="s">
        <v>111</v>
      </c>
      <c r="D684" s="183"/>
      <c r="E684" s="183"/>
      <c r="F684" s="183"/>
      <c r="G684" s="183"/>
    </row>
    <row r="685" spans="1:7" ht="15.75" thickBot="1" x14ac:dyDescent="0.3">
      <c r="C685" s="168" t="s">
        <v>106</v>
      </c>
      <c r="D685" s="185"/>
      <c r="E685" s="185"/>
      <c r="F685" s="185"/>
      <c r="G685" s="185"/>
    </row>
    <row r="686" spans="1:7" ht="15.75" thickBot="1" x14ac:dyDescent="0.3">
      <c r="C686" s="168" t="s">
        <v>107</v>
      </c>
      <c r="D686" s="185"/>
      <c r="E686" s="185"/>
      <c r="F686" s="185"/>
      <c r="G686" s="185"/>
    </row>
    <row r="687" spans="1:7" ht="15.75" thickBot="1" x14ac:dyDescent="0.3">
      <c r="A687" s="49"/>
      <c r="C687" s="182" t="s">
        <v>112</v>
      </c>
      <c r="D687" s="183"/>
      <c r="E687" s="183"/>
      <c r="F687" s="183"/>
      <c r="G687" s="183"/>
    </row>
    <row r="688" spans="1:7" ht="15.75" thickBot="1" x14ac:dyDescent="0.3">
      <c r="C688" s="168" t="s">
        <v>106</v>
      </c>
      <c r="D688" s="185"/>
      <c r="E688" s="185"/>
      <c r="F688" s="185"/>
      <c r="G688" s="185"/>
    </row>
    <row r="689" spans="1:7" ht="15.75" thickBot="1" x14ac:dyDescent="0.3">
      <c r="C689" s="168" t="s">
        <v>107</v>
      </c>
      <c r="D689" s="185"/>
      <c r="E689" s="185"/>
      <c r="F689" s="185"/>
      <c r="G689" s="185"/>
    </row>
    <row r="690" spans="1:7" ht="15.75" thickBot="1" x14ac:dyDescent="0.3">
      <c r="A690" s="49"/>
      <c r="C690" s="182" t="s">
        <v>113</v>
      </c>
      <c r="D690" s="183"/>
      <c r="E690" s="183"/>
      <c r="F690" s="183"/>
      <c r="G690" s="183"/>
    </row>
    <row r="691" spans="1:7" ht="15.75" thickBot="1" x14ac:dyDescent="0.3">
      <c r="C691" s="168" t="s">
        <v>106</v>
      </c>
      <c r="D691" s="185"/>
      <c r="E691" s="185"/>
      <c r="F691" s="185"/>
      <c r="G691" s="185"/>
    </row>
    <row r="692" spans="1:7" ht="15.75" thickBot="1" x14ac:dyDescent="0.3">
      <c r="C692" s="168" t="s">
        <v>107</v>
      </c>
      <c r="D692" s="185"/>
      <c r="E692" s="185"/>
      <c r="F692" s="185"/>
      <c r="G692" s="185"/>
    </row>
    <row r="693" spans="1:7" ht="24.75" thickBot="1" x14ac:dyDescent="0.3">
      <c r="A693" s="49"/>
      <c r="B693" s="49"/>
      <c r="C693" s="197" t="s">
        <v>271</v>
      </c>
      <c r="D693" s="203">
        <f>D690+D684+D687+D681+D678+D675+D672</f>
        <v>252000</v>
      </c>
      <c r="E693" s="203">
        <f>E690+E684+E687+E681+E678+E675+E672</f>
        <v>252000</v>
      </c>
      <c r="F693" s="203">
        <f>F690+F684+F687+F681+F678+F675+F672</f>
        <v>252000</v>
      </c>
      <c r="G693" s="203">
        <f>G690+G684+G687+G681+G678+G675+G672</f>
        <v>252000</v>
      </c>
    </row>
    <row r="694" spans="1:7" ht="15.75" thickBot="1" x14ac:dyDescent="0.3">
      <c r="A694" s="49"/>
      <c r="B694" s="49"/>
      <c r="C694" s="173" t="s">
        <v>115</v>
      </c>
      <c r="D694" s="174">
        <f>IF(D693-D664=0,0,"Error")</f>
        <v>0</v>
      </c>
      <c r="E694" s="174">
        <f>IF(E693-E664=0,0,"Error")</f>
        <v>0</v>
      </c>
      <c r="F694" s="174">
        <f>IF(F693-F664=0,0,"Error")</f>
        <v>0</v>
      </c>
      <c r="G694" s="174">
        <f>IF(G693-G664=0,0,"Error")</f>
        <v>0</v>
      </c>
    </row>
    <row r="695" spans="1:7" ht="15.75" thickBot="1" x14ac:dyDescent="0.3">
      <c r="A695" s="49"/>
      <c r="B695" s="49"/>
      <c r="C695" s="204" t="s">
        <v>130</v>
      </c>
      <c r="D695" s="911" t="s">
        <v>278</v>
      </c>
      <c r="E695" s="912"/>
      <c r="F695" s="912"/>
      <c r="G695" s="913"/>
    </row>
    <row r="696" spans="1:7" ht="15.75" thickBot="1" x14ac:dyDescent="0.3">
      <c r="A696" s="49"/>
      <c r="B696" s="49"/>
      <c r="C696" s="154" t="s">
        <v>93</v>
      </c>
      <c r="D696" s="807" t="s">
        <v>279</v>
      </c>
      <c r="E696" s="808"/>
      <c r="F696" s="808"/>
      <c r="G696" s="685"/>
    </row>
    <row r="697" spans="1:7" ht="15.75" thickBot="1" x14ac:dyDescent="0.3">
      <c r="A697" s="49"/>
      <c r="B697" s="49"/>
      <c r="C697" s="154" t="s">
        <v>95</v>
      </c>
      <c r="D697" s="878" t="s">
        <v>280</v>
      </c>
      <c r="E697" s="879"/>
      <c r="F697" s="879"/>
      <c r="G697" s="880"/>
    </row>
    <row r="698" spans="1:7" x14ac:dyDescent="0.25">
      <c r="A698" s="49"/>
      <c r="B698" s="49"/>
      <c r="C698" s="881"/>
      <c r="D698" s="200">
        <v>2019</v>
      </c>
      <c r="E698" s="200">
        <v>2020</v>
      </c>
      <c r="F698" s="200">
        <v>2021</v>
      </c>
      <c r="G698" s="200">
        <v>2022</v>
      </c>
    </row>
    <row r="699" spans="1:7" ht="15.75" thickBot="1" x14ac:dyDescent="0.3">
      <c r="A699" s="49"/>
      <c r="B699" s="49"/>
      <c r="C699" s="882"/>
      <c r="D699" s="201" t="s">
        <v>71</v>
      </c>
      <c r="E699" s="201" t="s">
        <v>71</v>
      </c>
      <c r="F699" s="201" t="s">
        <v>71</v>
      </c>
      <c r="G699" s="201" t="s">
        <v>71</v>
      </c>
    </row>
    <row r="700" spans="1:7" ht="15.75" thickBot="1" x14ac:dyDescent="0.3">
      <c r="A700" s="49"/>
      <c r="B700" s="49"/>
      <c r="C700" s="154" t="s">
        <v>97</v>
      </c>
      <c r="D700" s="188">
        <v>0</v>
      </c>
      <c r="E700" s="188">
        <v>4</v>
      </c>
      <c r="F700" s="188">
        <v>4</v>
      </c>
      <c r="G700" s="188">
        <v>4</v>
      </c>
    </row>
    <row r="701" spans="1:7" ht="15.75" thickBot="1" x14ac:dyDescent="0.3">
      <c r="A701" s="49"/>
      <c r="B701" s="49"/>
      <c r="C701" s="154" t="s">
        <v>98</v>
      </c>
      <c r="D701" s="188">
        <v>0</v>
      </c>
      <c r="E701" s="188">
        <v>24000</v>
      </c>
      <c r="F701" s="188">
        <v>24000</v>
      </c>
      <c r="G701" s="188">
        <v>28000</v>
      </c>
    </row>
    <row r="702" spans="1:7" ht="15.75" thickBot="1" x14ac:dyDescent="0.3">
      <c r="A702" s="49"/>
      <c r="B702" s="49"/>
      <c r="C702" s="154" t="s">
        <v>99</v>
      </c>
      <c r="D702" s="202" t="e">
        <f>D701/D700</f>
        <v>#DIV/0!</v>
      </c>
      <c r="E702" s="202">
        <f>E701/E700</f>
        <v>6000</v>
      </c>
      <c r="F702" s="202">
        <f>F701/F700</f>
        <v>6000</v>
      </c>
      <c r="G702" s="202">
        <f>G701/G700</f>
        <v>7000</v>
      </c>
    </row>
    <row r="703" spans="1:7" ht="15.75" thickBot="1" x14ac:dyDescent="0.3">
      <c r="A703" s="49"/>
      <c r="B703" s="49"/>
      <c r="C703" s="154" t="s">
        <v>100</v>
      </c>
      <c r="D703" s="153" t="e">
        <f t="shared" ref="D703:F705" si="24">D700/C700-1</f>
        <v>#VALUE!</v>
      </c>
      <c r="E703" s="153" t="e">
        <f t="shared" si="24"/>
        <v>#DIV/0!</v>
      </c>
      <c r="F703" s="153">
        <f t="shared" si="24"/>
        <v>0</v>
      </c>
      <c r="G703" s="153">
        <f>G700/F700-1</f>
        <v>0</v>
      </c>
    </row>
    <row r="704" spans="1:7" ht="15.75" thickBot="1" x14ac:dyDescent="0.3">
      <c r="A704" s="49"/>
      <c r="B704" s="49"/>
      <c r="C704" s="154" t="s">
        <v>102</v>
      </c>
      <c r="D704" s="153" t="e">
        <f t="shared" si="24"/>
        <v>#VALUE!</v>
      </c>
      <c r="E704" s="153" t="e">
        <f t="shared" si="24"/>
        <v>#DIV/0!</v>
      </c>
      <c r="F704" s="153">
        <f t="shared" si="24"/>
        <v>0</v>
      </c>
      <c r="G704" s="153">
        <f>G701/F701-1</f>
        <v>0.16666666666666674</v>
      </c>
    </row>
    <row r="705" spans="1:7" ht="15.75" thickBot="1" x14ac:dyDescent="0.3">
      <c r="A705" s="49"/>
      <c r="B705" s="49"/>
      <c r="C705" s="154" t="s">
        <v>103</v>
      </c>
      <c r="D705" s="153" t="e">
        <f t="shared" si="24"/>
        <v>#DIV/0!</v>
      </c>
      <c r="E705" s="153" t="e">
        <f t="shared" si="24"/>
        <v>#DIV/0!</v>
      </c>
      <c r="F705" s="153">
        <f t="shared" si="24"/>
        <v>0</v>
      </c>
      <c r="G705" s="153">
        <f>G702/F702-1</f>
        <v>0.16666666666666674</v>
      </c>
    </row>
    <row r="706" spans="1:7" ht="15.75" thickBot="1" x14ac:dyDescent="0.3">
      <c r="A706" s="49"/>
      <c r="B706" s="49"/>
      <c r="C706" s="873" t="s">
        <v>215</v>
      </c>
      <c r="D706" s="874"/>
      <c r="E706" s="874"/>
      <c r="F706" s="874"/>
      <c r="G706" s="875"/>
    </row>
    <row r="707" spans="1:7" x14ac:dyDescent="0.25">
      <c r="A707" s="49"/>
      <c r="B707" s="49"/>
      <c r="C707" s="881"/>
      <c r="D707" s="179">
        <v>2019</v>
      </c>
      <c r="E707" s="179">
        <v>2020</v>
      </c>
      <c r="F707" s="179">
        <v>2021</v>
      </c>
      <c r="G707" s="179">
        <v>2022</v>
      </c>
    </row>
    <row r="708" spans="1:7" ht="15.75" thickBot="1" x14ac:dyDescent="0.3">
      <c r="A708" s="49"/>
      <c r="B708" s="49"/>
      <c r="C708" s="882"/>
      <c r="D708" s="180" t="s">
        <v>71</v>
      </c>
      <c r="E708" s="180" t="s">
        <v>71</v>
      </c>
      <c r="F708" s="180" t="s">
        <v>71</v>
      </c>
      <c r="G708" s="180" t="s">
        <v>71</v>
      </c>
    </row>
    <row r="709" spans="1:7" ht="15.75" thickBot="1" x14ac:dyDescent="0.3">
      <c r="A709" s="49"/>
      <c r="B709" s="49"/>
      <c r="C709" s="182" t="s">
        <v>105</v>
      </c>
      <c r="D709" s="183"/>
      <c r="E709" s="183"/>
      <c r="F709" s="183"/>
      <c r="G709" s="183"/>
    </row>
    <row r="710" spans="1:7" ht="15.75" thickBot="1" x14ac:dyDescent="0.3">
      <c r="A710" s="49"/>
      <c r="B710" s="49"/>
      <c r="C710" s="168" t="s">
        <v>106</v>
      </c>
      <c r="D710" s="183"/>
      <c r="E710" s="183"/>
      <c r="F710" s="183"/>
      <c r="G710" s="183"/>
    </row>
    <row r="711" spans="1:7" ht="15.75" thickBot="1" x14ac:dyDescent="0.3">
      <c r="A711" s="49"/>
      <c r="B711" s="49"/>
      <c r="C711" s="168" t="s">
        <v>107</v>
      </c>
      <c r="D711" s="185"/>
      <c r="E711" s="185"/>
      <c r="F711" s="185"/>
      <c r="G711" s="185"/>
    </row>
    <row r="712" spans="1:7" ht="24.75" thickBot="1" x14ac:dyDescent="0.3">
      <c r="A712" s="49"/>
      <c r="B712" s="49"/>
      <c r="C712" s="182" t="s">
        <v>108</v>
      </c>
      <c r="D712" s="183"/>
      <c r="E712" s="183"/>
      <c r="F712" s="183"/>
      <c r="G712" s="183"/>
    </row>
    <row r="713" spans="1:7" ht="15.75" thickBot="1" x14ac:dyDescent="0.3">
      <c r="A713" s="49"/>
      <c r="B713" s="49"/>
      <c r="C713" s="168" t="s">
        <v>106</v>
      </c>
      <c r="D713" s="183"/>
      <c r="E713" s="183"/>
      <c r="F713" s="183"/>
      <c r="G713" s="183"/>
    </row>
    <row r="714" spans="1:7" ht="15.75" thickBot="1" x14ac:dyDescent="0.3">
      <c r="A714" s="49"/>
      <c r="B714" s="49"/>
      <c r="C714" s="168" t="s">
        <v>107</v>
      </c>
      <c r="D714" s="185"/>
      <c r="E714" s="185"/>
      <c r="F714" s="185"/>
      <c r="G714" s="185"/>
    </row>
    <row r="715" spans="1:7" ht="15.75" thickBot="1" x14ac:dyDescent="0.3">
      <c r="A715" s="49"/>
      <c r="B715" s="49"/>
      <c r="C715" s="182" t="s">
        <v>109</v>
      </c>
      <c r="D715" s="183"/>
      <c r="E715" s="183">
        <f>+E716</f>
        <v>24000</v>
      </c>
      <c r="F715" s="183">
        <f>+F716</f>
        <v>24000</v>
      </c>
      <c r="G715" s="183">
        <f>+G716</f>
        <v>28000</v>
      </c>
    </row>
    <row r="716" spans="1:7" ht="15.75" thickBot="1" x14ac:dyDescent="0.3">
      <c r="A716" s="49"/>
      <c r="B716" s="49"/>
      <c r="C716" s="168" t="s">
        <v>106</v>
      </c>
      <c r="D716" s="185"/>
      <c r="E716" s="185">
        <f>+E701</f>
        <v>24000</v>
      </c>
      <c r="F716" s="185">
        <f>+F701</f>
        <v>24000</v>
      </c>
      <c r="G716" s="185">
        <f>+G701</f>
        <v>28000</v>
      </c>
    </row>
    <row r="717" spans="1:7" ht="15.75" thickBot="1" x14ac:dyDescent="0.3">
      <c r="A717" s="49"/>
      <c r="B717" s="49"/>
      <c r="C717" s="168" t="s">
        <v>107</v>
      </c>
      <c r="D717" s="185"/>
      <c r="E717" s="185"/>
      <c r="F717" s="185"/>
      <c r="G717" s="185"/>
    </row>
    <row r="718" spans="1:7" ht="15.75" thickBot="1" x14ac:dyDescent="0.3">
      <c r="A718" s="49"/>
      <c r="B718" s="49"/>
      <c r="C718" s="182" t="s">
        <v>110</v>
      </c>
      <c r="D718" s="183"/>
      <c r="E718" s="183"/>
      <c r="F718" s="183"/>
      <c r="G718" s="183"/>
    </row>
    <row r="719" spans="1:7" ht="15.75" thickBot="1" x14ac:dyDescent="0.3">
      <c r="A719" s="49"/>
      <c r="B719" s="49"/>
      <c r="C719" s="168" t="s">
        <v>106</v>
      </c>
      <c r="D719" s="185"/>
      <c r="E719" s="185"/>
      <c r="F719" s="185"/>
      <c r="G719" s="185"/>
    </row>
    <row r="720" spans="1:7" ht="15.75" thickBot="1" x14ac:dyDescent="0.3">
      <c r="A720" s="49"/>
      <c r="B720" s="49"/>
      <c r="C720" s="168" t="s">
        <v>107</v>
      </c>
      <c r="D720" s="185"/>
      <c r="E720" s="185"/>
      <c r="F720" s="185"/>
      <c r="G720" s="185"/>
    </row>
    <row r="721" spans="1:7" ht="15.75" thickBot="1" x14ac:dyDescent="0.3">
      <c r="A721" s="49"/>
      <c r="B721" s="49"/>
      <c r="C721" s="182" t="s">
        <v>111</v>
      </c>
      <c r="D721" s="183"/>
      <c r="E721" s="183"/>
      <c r="F721" s="183"/>
      <c r="G721" s="183"/>
    </row>
    <row r="722" spans="1:7" ht="15.75" thickBot="1" x14ac:dyDescent="0.3">
      <c r="A722" s="49"/>
      <c r="B722" s="49"/>
      <c r="C722" s="168" t="s">
        <v>106</v>
      </c>
      <c r="D722" s="185"/>
      <c r="E722" s="185"/>
      <c r="F722" s="185"/>
      <c r="G722" s="185"/>
    </row>
    <row r="723" spans="1:7" ht="15.75" thickBot="1" x14ac:dyDescent="0.3">
      <c r="A723" s="49"/>
      <c r="B723" s="49"/>
      <c r="C723" s="168" t="s">
        <v>107</v>
      </c>
      <c r="D723" s="185"/>
      <c r="E723" s="185"/>
      <c r="F723" s="185"/>
      <c r="G723" s="185"/>
    </row>
    <row r="724" spans="1:7" ht="15.75" thickBot="1" x14ac:dyDescent="0.3">
      <c r="A724" s="49"/>
      <c r="B724" s="49"/>
      <c r="C724" s="182" t="s">
        <v>112</v>
      </c>
      <c r="D724" s="183"/>
      <c r="E724" s="183"/>
      <c r="F724" s="183"/>
      <c r="G724" s="183"/>
    </row>
    <row r="725" spans="1:7" ht="15.75" thickBot="1" x14ac:dyDescent="0.3">
      <c r="A725" s="49"/>
      <c r="B725" s="49"/>
      <c r="C725" s="168" t="s">
        <v>106</v>
      </c>
      <c r="D725" s="185"/>
      <c r="E725" s="185"/>
      <c r="F725" s="185"/>
      <c r="G725" s="185"/>
    </row>
    <row r="726" spans="1:7" ht="15.75" thickBot="1" x14ac:dyDescent="0.3">
      <c r="A726" s="49"/>
      <c r="B726" s="49"/>
      <c r="C726" s="168" t="s">
        <v>107</v>
      </c>
      <c r="D726" s="185"/>
      <c r="E726" s="185"/>
      <c r="F726" s="185"/>
      <c r="G726" s="185"/>
    </row>
    <row r="727" spans="1:7" ht="15.75" thickBot="1" x14ac:dyDescent="0.3">
      <c r="A727" s="49"/>
      <c r="B727" s="49"/>
      <c r="C727" s="182" t="s">
        <v>113</v>
      </c>
      <c r="D727" s="183"/>
      <c r="E727" s="183"/>
      <c r="F727" s="183"/>
      <c r="G727" s="183"/>
    </row>
    <row r="728" spans="1:7" ht="15.75" thickBot="1" x14ac:dyDescent="0.3">
      <c r="A728" s="49"/>
      <c r="B728" s="49"/>
      <c r="C728" s="168" t="s">
        <v>106</v>
      </c>
      <c r="D728" s="185"/>
      <c r="E728" s="185"/>
      <c r="F728" s="185"/>
      <c r="G728" s="185"/>
    </row>
    <row r="729" spans="1:7" ht="15.75" thickBot="1" x14ac:dyDescent="0.3">
      <c r="A729" s="49"/>
      <c r="B729" s="49"/>
      <c r="C729" s="168" t="s">
        <v>107</v>
      </c>
      <c r="D729" s="185"/>
      <c r="E729" s="185"/>
      <c r="F729" s="185"/>
      <c r="G729" s="185"/>
    </row>
    <row r="730" spans="1:7" ht="24.75" thickBot="1" x14ac:dyDescent="0.3">
      <c r="A730" s="49"/>
      <c r="B730" s="49"/>
      <c r="C730" s="197" t="s">
        <v>271</v>
      </c>
      <c r="D730" s="203">
        <f>D727+D721+D724+D718+D715+D712+D709</f>
        <v>0</v>
      </c>
      <c r="E730" s="203">
        <f>E727+E721+E724+E718+E715+E712+E709</f>
        <v>24000</v>
      </c>
      <c r="F730" s="203">
        <f>F727+F721+F724+F718+F715+F712+F709</f>
        <v>24000</v>
      </c>
      <c r="G730" s="203">
        <f>G727+G721+G724+G718+G715+G712+G709</f>
        <v>28000</v>
      </c>
    </row>
    <row r="731" spans="1:7" ht="15.75" thickBot="1" x14ac:dyDescent="0.3">
      <c r="A731" s="49"/>
      <c r="B731" s="49"/>
      <c r="C731" s="173" t="s">
        <v>115</v>
      </c>
      <c r="D731" s="174">
        <f>IF(D730-D701=0,0,"Error")</f>
        <v>0</v>
      </c>
      <c r="E731" s="174">
        <f>IF(E730-E701=0,0,"Error")</f>
        <v>0</v>
      </c>
      <c r="F731" s="174">
        <f>IF(F730-F701=0,0,"Error")</f>
        <v>0</v>
      </c>
      <c r="G731" s="174">
        <f>IF(G730-G701=0,0,"Error")</f>
        <v>0</v>
      </c>
    </row>
    <row r="732" spans="1:7" ht="15.75" thickBot="1" x14ac:dyDescent="0.3">
      <c r="A732" s="49"/>
      <c r="B732" s="49"/>
      <c r="C732" s="866" t="s">
        <v>198</v>
      </c>
      <c r="D732" s="867"/>
      <c r="E732" s="867"/>
      <c r="F732" s="867"/>
      <c r="G732" s="868"/>
    </row>
    <row r="733" spans="1:7" ht="15.75" thickBot="1" x14ac:dyDescent="0.3">
      <c r="A733" s="49"/>
      <c r="B733" s="49"/>
      <c r="C733" s="866" t="s">
        <v>199</v>
      </c>
      <c r="D733" s="867"/>
      <c r="E733" s="867"/>
      <c r="F733" s="867"/>
      <c r="G733" s="868"/>
    </row>
    <row r="734" spans="1:7" ht="15.75" thickBot="1" x14ac:dyDescent="0.3">
      <c r="A734" s="49"/>
      <c r="B734" s="49"/>
      <c r="C734" s="162" t="s">
        <v>151</v>
      </c>
      <c r="D734" s="869" t="s">
        <v>281</v>
      </c>
      <c r="E734" s="870"/>
      <c r="F734" s="871"/>
      <c r="G734" s="872"/>
    </row>
    <row r="735" spans="1:7" ht="23.25" thickBot="1" x14ac:dyDescent="0.3">
      <c r="A735" s="49"/>
      <c r="B735" s="49"/>
      <c r="C735" s="162" t="s">
        <v>152</v>
      </c>
      <c r="D735" s="162" t="s">
        <v>282</v>
      </c>
      <c r="E735" s="177" t="s">
        <v>202</v>
      </c>
      <c r="F735" s="871"/>
      <c r="G735" s="872"/>
    </row>
    <row r="736" spans="1:7" ht="49.5" customHeight="1" thickBot="1" x14ac:dyDescent="0.3">
      <c r="A736" s="49"/>
      <c r="B736" s="49"/>
      <c r="C736" s="154" t="s">
        <v>93</v>
      </c>
      <c r="D736" s="807" t="s">
        <v>782</v>
      </c>
      <c r="E736" s="808"/>
      <c r="F736" s="808"/>
      <c r="G736" s="685"/>
    </row>
    <row r="737" spans="1:7" ht="15.75" thickBot="1" x14ac:dyDescent="0.3">
      <c r="A737" s="49"/>
      <c r="B737" s="49"/>
      <c r="C737" s="154" t="s">
        <v>95</v>
      </c>
      <c r="D737" s="878" t="s">
        <v>283</v>
      </c>
      <c r="E737" s="879"/>
      <c r="F737" s="879"/>
      <c r="G737" s="880"/>
    </row>
    <row r="738" spans="1:7" x14ac:dyDescent="0.25">
      <c r="C738" s="881"/>
      <c r="D738" s="179">
        <v>2019</v>
      </c>
      <c r="E738" s="179">
        <v>2020</v>
      </c>
      <c r="F738" s="179">
        <v>2021</v>
      </c>
      <c r="G738" s="179">
        <v>2022</v>
      </c>
    </row>
    <row r="739" spans="1:7" ht="15.75" thickBot="1" x14ac:dyDescent="0.3">
      <c r="C739" s="882"/>
      <c r="D739" s="180" t="s">
        <v>71</v>
      </c>
      <c r="E739" s="180" t="s">
        <v>71</v>
      </c>
      <c r="F739" s="180" t="s">
        <v>71</v>
      </c>
      <c r="G739" s="180" t="s">
        <v>71</v>
      </c>
    </row>
    <row r="740" spans="1:7" ht="15.75" thickBot="1" x14ac:dyDescent="0.3">
      <c r="C740" s="154" t="s">
        <v>97</v>
      </c>
      <c r="D740" s="185">
        <v>0</v>
      </c>
      <c r="E740" s="185">
        <v>1</v>
      </c>
      <c r="F740" s="185">
        <v>0</v>
      </c>
      <c r="G740" s="185">
        <v>0</v>
      </c>
    </row>
    <row r="741" spans="1:7" ht="15.75" thickBot="1" x14ac:dyDescent="0.3">
      <c r="C741" s="154" t="s">
        <v>98</v>
      </c>
      <c r="D741" s="185">
        <v>0</v>
      </c>
      <c r="E741" s="185">
        <v>60000</v>
      </c>
      <c r="F741" s="185">
        <v>0</v>
      </c>
      <c r="G741" s="185">
        <v>0</v>
      </c>
    </row>
    <row r="742" spans="1:7" ht="15.75" thickBot="1" x14ac:dyDescent="0.3">
      <c r="C742" s="154" t="s">
        <v>99</v>
      </c>
      <c r="D742" s="185">
        <v>0</v>
      </c>
      <c r="E742" s="185">
        <f>E741/E740</f>
        <v>60000</v>
      </c>
      <c r="F742" s="185" t="e">
        <f>F741/F740</f>
        <v>#DIV/0!</v>
      </c>
      <c r="G742" s="185" t="e">
        <f>G741/G740</f>
        <v>#DIV/0!</v>
      </c>
    </row>
    <row r="743" spans="1:7" ht="15.75" thickBot="1" x14ac:dyDescent="0.3">
      <c r="C743" s="154" t="s">
        <v>100</v>
      </c>
      <c r="D743" s="181" t="e">
        <f>D740/C740-1</f>
        <v>#VALUE!</v>
      </c>
      <c r="E743" s="181" t="e">
        <f t="shared" ref="E743:F745" si="25">E740/D740-1</f>
        <v>#DIV/0!</v>
      </c>
      <c r="F743" s="181">
        <f t="shared" si="25"/>
        <v>-1</v>
      </c>
      <c r="G743" s="181" t="e">
        <f>G740/F740-1</f>
        <v>#DIV/0!</v>
      </c>
    </row>
    <row r="744" spans="1:7" ht="15.75" thickBot="1" x14ac:dyDescent="0.3">
      <c r="C744" s="154" t="s">
        <v>102</v>
      </c>
      <c r="D744" s="181" t="e">
        <f>D741/C741-1</f>
        <v>#VALUE!</v>
      </c>
      <c r="E744" s="181" t="e">
        <f t="shared" si="25"/>
        <v>#DIV/0!</v>
      </c>
      <c r="F744" s="181">
        <f t="shared" si="25"/>
        <v>-1</v>
      </c>
      <c r="G744" s="181" t="e">
        <f>G741/F741-1</f>
        <v>#DIV/0!</v>
      </c>
    </row>
    <row r="745" spans="1:7" ht="15.75" thickBot="1" x14ac:dyDescent="0.3">
      <c r="C745" s="154" t="s">
        <v>103</v>
      </c>
      <c r="D745" s="181" t="e">
        <f>D742/C742-1</f>
        <v>#VALUE!</v>
      </c>
      <c r="E745" s="181" t="e">
        <f t="shared" si="25"/>
        <v>#DIV/0!</v>
      </c>
      <c r="F745" s="181" t="e">
        <f t="shared" si="25"/>
        <v>#DIV/0!</v>
      </c>
      <c r="G745" s="181" t="e">
        <f>G742/F742-1</f>
        <v>#DIV/0!</v>
      </c>
    </row>
    <row r="746" spans="1:7" ht="15.75" thickBot="1" x14ac:dyDescent="0.3">
      <c r="C746" s="873" t="s">
        <v>196</v>
      </c>
      <c r="D746" s="874"/>
      <c r="E746" s="874"/>
      <c r="F746" s="874"/>
      <c r="G746" s="875"/>
    </row>
    <row r="747" spans="1:7" x14ac:dyDescent="0.25">
      <c r="C747" s="881"/>
      <c r="D747" s="179">
        <v>2019</v>
      </c>
      <c r="E747" s="179">
        <v>2020</v>
      </c>
      <c r="F747" s="179">
        <v>2021</v>
      </c>
      <c r="G747" s="179">
        <v>2021</v>
      </c>
    </row>
    <row r="748" spans="1:7" ht="15.75" thickBot="1" x14ac:dyDescent="0.3">
      <c r="C748" s="882"/>
      <c r="D748" s="180" t="s">
        <v>71</v>
      </c>
      <c r="E748" s="180" t="s">
        <v>71</v>
      </c>
      <c r="F748" s="180" t="s">
        <v>71</v>
      </c>
      <c r="G748" s="180" t="s">
        <v>71</v>
      </c>
    </row>
    <row r="749" spans="1:7" ht="15.75" customHeight="1" thickBot="1" x14ac:dyDescent="0.3">
      <c r="C749" s="182" t="s">
        <v>159</v>
      </c>
      <c r="D749" s="183">
        <f>D750+D751+D752+D753</f>
        <v>0</v>
      </c>
      <c r="E749" s="183">
        <f>E750+E751+E752+E753</f>
        <v>0</v>
      </c>
      <c r="F749" s="183">
        <f>F750+F751+F752+F753</f>
        <v>0</v>
      </c>
      <c r="G749" s="183">
        <f>G750+G751+G752+G753</f>
        <v>0</v>
      </c>
    </row>
    <row r="750" spans="1:7" ht="15.75" thickBot="1" x14ac:dyDescent="0.3">
      <c r="C750" s="168" t="s">
        <v>106</v>
      </c>
      <c r="D750" s="183"/>
      <c r="E750" s="183"/>
      <c r="F750" s="183"/>
      <c r="G750" s="183"/>
    </row>
    <row r="751" spans="1:7" ht="15.75" thickBot="1" x14ac:dyDescent="0.3">
      <c r="C751" s="168" t="s">
        <v>160</v>
      </c>
      <c r="D751" s="183"/>
      <c r="E751" s="183"/>
      <c r="F751" s="183"/>
      <c r="G751" s="183"/>
    </row>
    <row r="752" spans="1:7" ht="15.75" thickBot="1" x14ac:dyDescent="0.3">
      <c r="C752" s="168" t="s">
        <v>161</v>
      </c>
      <c r="D752" s="183"/>
      <c r="E752" s="183"/>
      <c r="F752" s="183"/>
      <c r="G752" s="183"/>
    </row>
    <row r="753" spans="3:9" ht="15.75" thickBot="1" x14ac:dyDescent="0.3">
      <c r="C753" s="168" t="s">
        <v>162</v>
      </c>
      <c r="D753" s="183"/>
      <c r="E753" s="183"/>
      <c r="F753" s="183"/>
      <c r="G753" s="183"/>
    </row>
    <row r="754" spans="3:9" ht="15.75" thickBot="1" x14ac:dyDescent="0.3">
      <c r="C754" s="182" t="s">
        <v>163</v>
      </c>
      <c r="D754" s="172">
        <f>D755+D756+D757+D758</f>
        <v>0</v>
      </c>
      <c r="E754" s="172">
        <f>E755+E756+E757+E758</f>
        <v>60000</v>
      </c>
      <c r="F754" s="172"/>
      <c r="G754" s="172">
        <f>G755+G756+G757+G758</f>
        <v>0</v>
      </c>
    </row>
    <row r="755" spans="3:9" ht="23.25" customHeight="1" thickBot="1" x14ac:dyDescent="0.3">
      <c r="C755" s="168" t="s">
        <v>106</v>
      </c>
      <c r="D755" s="183"/>
      <c r="E755" s="183">
        <f>+E741</f>
        <v>60000</v>
      </c>
      <c r="F755" s="183"/>
      <c r="G755" s="183">
        <v>0</v>
      </c>
    </row>
    <row r="756" spans="3:9" ht="15.75" customHeight="1" thickBot="1" x14ac:dyDescent="0.3">
      <c r="C756" s="168" t="s">
        <v>160</v>
      </c>
      <c r="D756" s="183"/>
      <c r="E756" s="183"/>
      <c r="F756" s="183"/>
      <c r="G756" s="183"/>
    </row>
    <row r="757" spans="3:9" ht="15.75" customHeight="1" thickBot="1" x14ac:dyDescent="0.3">
      <c r="C757" s="168" t="s">
        <v>161</v>
      </c>
      <c r="D757" s="183"/>
      <c r="E757" s="183"/>
      <c r="F757" s="183"/>
      <c r="G757" s="183"/>
    </row>
    <row r="758" spans="3:9" ht="15.75" thickBot="1" x14ac:dyDescent="0.3">
      <c r="C758" s="168" t="s">
        <v>162</v>
      </c>
      <c r="D758" s="183"/>
      <c r="E758" s="183"/>
      <c r="F758" s="183"/>
      <c r="G758" s="183"/>
    </row>
    <row r="759" spans="3:9" ht="15.75" thickBot="1" x14ac:dyDescent="0.3">
      <c r="C759" s="171" t="s">
        <v>284</v>
      </c>
      <c r="D759" s="172">
        <f>D749+D754</f>
        <v>0</v>
      </c>
      <c r="E759" s="172">
        <f>E749+E754</f>
        <v>60000</v>
      </c>
      <c r="F759" s="172">
        <f>F749+F754</f>
        <v>0</v>
      </c>
      <c r="G759" s="172">
        <f>G749+G754</f>
        <v>0</v>
      </c>
    </row>
    <row r="760" spans="3:9" ht="23.25" thickBot="1" x14ac:dyDescent="0.3">
      <c r="C760" s="162" t="s">
        <v>152</v>
      </c>
      <c r="D760" s="162" t="s">
        <v>783</v>
      </c>
      <c r="E760" s="177" t="s">
        <v>202</v>
      </c>
      <c r="F760" s="871"/>
      <c r="G760" s="872"/>
    </row>
    <row r="761" spans="3:9" ht="15.75" thickBot="1" x14ac:dyDescent="0.3">
      <c r="C761" s="154" t="s">
        <v>93</v>
      </c>
      <c r="D761" s="807" t="s">
        <v>784</v>
      </c>
      <c r="E761" s="808"/>
      <c r="F761" s="808"/>
      <c r="G761" s="685"/>
      <c r="I761" s="47"/>
    </row>
    <row r="762" spans="3:9" ht="15.75" thickBot="1" x14ac:dyDescent="0.3">
      <c r="C762" s="154" t="s">
        <v>95</v>
      </c>
      <c r="D762" s="878" t="s">
        <v>283</v>
      </c>
      <c r="E762" s="879"/>
      <c r="F762" s="879"/>
      <c r="G762" s="880"/>
      <c r="I762" s="47"/>
    </row>
    <row r="763" spans="3:9" x14ac:dyDescent="0.25">
      <c r="C763" s="881"/>
      <c r="D763" s="179">
        <v>2019</v>
      </c>
      <c r="E763" s="179">
        <v>2020</v>
      </c>
      <c r="F763" s="179">
        <v>2021</v>
      </c>
      <c r="G763" s="179">
        <v>2022</v>
      </c>
      <c r="I763" s="47"/>
    </row>
    <row r="764" spans="3:9" ht="15.75" thickBot="1" x14ac:dyDescent="0.3">
      <c r="C764" s="882"/>
      <c r="D764" s="180" t="s">
        <v>71</v>
      </c>
      <c r="E764" s="180" t="s">
        <v>71</v>
      </c>
      <c r="F764" s="180" t="s">
        <v>71</v>
      </c>
      <c r="G764" s="180" t="s">
        <v>71</v>
      </c>
      <c r="I764" s="47"/>
    </row>
    <row r="765" spans="3:9" ht="15.75" thickBot="1" x14ac:dyDescent="0.3">
      <c r="C765" s="154" t="s">
        <v>97</v>
      </c>
      <c r="D765" s="185">
        <v>0</v>
      </c>
      <c r="E765" s="185">
        <v>1</v>
      </c>
      <c r="F765" s="185">
        <v>0</v>
      </c>
      <c r="G765" s="185">
        <v>0</v>
      </c>
      <c r="I765" s="592"/>
    </row>
    <row r="766" spans="3:9" ht="15.75" thickBot="1" x14ac:dyDescent="0.3">
      <c r="C766" s="154" t="s">
        <v>98</v>
      </c>
      <c r="D766" s="185">
        <v>0</v>
      </c>
      <c r="E766" s="185">
        <v>16224.843999999999</v>
      </c>
      <c r="F766" s="185">
        <v>0</v>
      </c>
      <c r="G766" s="185">
        <v>0</v>
      </c>
      <c r="I766" s="47"/>
    </row>
    <row r="767" spans="3:9" ht="15.75" thickBot="1" x14ac:dyDescent="0.3">
      <c r="C767" s="154" t="s">
        <v>99</v>
      </c>
      <c r="D767" s="185">
        <v>0</v>
      </c>
      <c r="E767" s="185">
        <f>E766/E765</f>
        <v>16224.843999999999</v>
      </c>
      <c r="F767" s="185" t="e">
        <f>F766/F765</f>
        <v>#DIV/0!</v>
      </c>
      <c r="G767" s="185" t="e">
        <f>G766/G765</f>
        <v>#DIV/0!</v>
      </c>
      <c r="I767" s="47"/>
    </row>
    <row r="768" spans="3:9" ht="15.75" thickBot="1" x14ac:dyDescent="0.3">
      <c r="C768" s="154" t="s">
        <v>100</v>
      </c>
      <c r="D768" s="181" t="e">
        <f>D765/C765-1</f>
        <v>#VALUE!</v>
      </c>
      <c r="E768" s="181" t="e">
        <f t="shared" ref="E768:F770" si="26">E765/D765-1</f>
        <v>#DIV/0!</v>
      </c>
      <c r="F768" s="181">
        <f t="shared" si="26"/>
        <v>-1</v>
      </c>
      <c r="G768" s="181" t="e">
        <f>G765/F765-1</f>
        <v>#DIV/0!</v>
      </c>
      <c r="I768" s="47"/>
    </row>
    <row r="769" spans="3:7" ht="15.75" thickBot="1" x14ac:dyDescent="0.3">
      <c r="C769" s="154" t="s">
        <v>102</v>
      </c>
      <c r="D769" s="181" t="e">
        <f>D766/C766-1</f>
        <v>#VALUE!</v>
      </c>
      <c r="E769" s="181" t="e">
        <f t="shared" si="26"/>
        <v>#DIV/0!</v>
      </c>
      <c r="F769" s="181">
        <f t="shared" si="26"/>
        <v>-1</v>
      </c>
      <c r="G769" s="181" t="e">
        <f>G766/F766-1</f>
        <v>#DIV/0!</v>
      </c>
    </row>
    <row r="770" spans="3:7" ht="15.75" thickBot="1" x14ac:dyDescent="0.3">
      <c r="C770" s="154" t="s">
        <v>103</v>
      </c>
      <c r="D770" s="181" t="e">
        <f>D767/C767-1</f>
        <v>#VALUE!</v>
      </c>
      <c r="E770" s="181" t="e">
        <f t="shared" si="26"/>
        <v>#DIV/0!</v>
      </c>
      <c r="F770" s="181" t="e">
        <f t="shared" si="26"/>
        <v>#DIV/0!</v>
      </c>
      <c r="G770" s="181" t="e">
        <f>G767/F767-1</f>
        <v>#DIV/0!</v>
      </c>
    </row>
    <row r="771" spans="3:7" ht="15.75" thickBot="1" x14ac:dyDescent="0.3">
      <c r="C771" s="873" t="s">
        <v>196</v>
      </c>
      <c r="D771" s="874"/>
      <c r="E771" s="874"/>
      <c r="F771" s="874"/>
      <c r="G771" s="875"/>
    </row>
    <row r="772" spans="3:7" x14ac:dyDescent="0.25">
      <c r="C772" s="881"/>
      <c r="D772" s="179">
        <v>2019</v>
      </c>
      <c r="E772" s="179">
        <v>2020</v>
      </c>
      <c r="F772" s="179">
        <v>2021</v>
      </c>
      <c r="G772" s="179">
        <v>2021</v>
      </c>
    </row>
    <row r="773" spans="3:7" ht="15.75" thickBot="1" x14ac:dyDescent="0.3">
      <c r="C773" s="882"/>
      <c r="D773" s="180" t="s">
        <v>71</v>
      </c>
      <c r="E773" s="180" t="s">
        <v>71</v>
      </c>
      <c r="F773" s="180" t="s">
        <v>71</v>
      </c>
      <c r="G773" s="180" t="s">
        <v>71</v>
      </c>
    </row>
    <row r="774" spans="3:7" ht="15.75" thickBot="1" x14ac:dyDescent="0.3">
      <c r="C774" s="182" t="s">
        <v>159</v>
      </c>
      <c r="D774" s="183">
        <f>D775+D776+D777+D778</f>
        <v>0</v>
      </c>
      <c r="E774" s="183">
        <f>E775+E776+E777+E778</f>
        <v>0</v>
      </c>
      <c r="F774" s="183">
        <f>F775+F776+F777+F778</f>
        <v>0</v>
      </c>
      <c r="G774" s="183">
        <f>G775+G776+G777+G778</f>
        <v>0</v>
      </c>
    </row>
    <row r="775" spans="3:7" ht="15.75" thickBot="1" x14ac:dyDescent="0.3">
      <c r="C775" s="168" t="s">
        <v>106</v>
      </c>
      <c r="D775" s="183"/>
      <c r="E775" s="183"/>
      <c r="F775" s="183"/>
      <c r="G775" s="183"/>
    </row>
    <row r="776" spans="3:7" ht="15.75" thickBot="1" x14ac:dyDescent="0.3">
      <c r="C776" s="168" t="s">
        <v>160</v>
      </c>
      <c r="D776" s="183"/>
      <c r="E776" s="183"/>
      <c r="F776" s="183"/>
      <c r="G776" s="183"/>
    </row>
    <row r="777" spans="3:7" ht="15.75" thickBot="1" x14ac:dyDescent="0.3">
      <c r="C777" s="168" t="s">
        <v>161</v>
      </c>
      <c r="D777" s="183"/>
      <c r="E777" s="183"/>
      <c r="F777" s="183"/>
      <c r="G777" s="183"/>
    </row>
    <row r="778" spans="3:7" ht="15.75" thickBot="1" x14ac:dyDescent="0.3">
      <c r="C778" s="168" t="s">
        <v>162</v>
      </c>
      <c r="D778" s="183"/>
      <c r="E778" s="183"/>
      <c r="F778" s="183"/>
      <c r="G778" s="183"/>
    </row>
    <row r="779" spans="3:7" ht="15.75" thickBot="1" x14ac:dyDescent="0.3">
      <c r="C779" s="182" t="s">
        <v>163</v>
      </c>
      <c r="D779" s="172">
        <f>D780+D781+D782+D783</f>
        <v>0</v>
      </c>
      <c r="E779" s="172">
        <f>E780+E781+E782+E783</f>
        <v>16224.843999999999</v>
      </c>
      <c r="F779" s="172"/>
      <c r="G779" s="172">
        <f>G780+G781+G782+G783</f>
        <v>0</v>
      </c>
    </row>
    <row r="780" spans="3:7" ht="15.75" thickBot="1" x14ac:dyDescent="0.3">
      <c r="C780" s="168" t="s">
        <v>106</v>
      </c>
      <c r="D780" s="183"/>
      <c r="E780" s="183">
        <f>+E766</f>
        <v>16224.843999999999</v>
      </c>
      <c r="F780" s="183"/>
      <c r="G780" s="183">
        <v>0</v>
      </c>
    </row>
    <row r="781" spans="3:7" ht="15.75" thickBot="1" x14ac:dyDescent="0.3">
      <c r="C781" s="168" t="s">
        <v>160</v>
      </c>
      <c r="D781" s="183"/>
      <c r="E781" s="183"/>
      <c r="F781" s="183"/>
      <c r="G781" s="183"/>
    </row>
    <row r="782" spans="3:7" ht="15.75" thickBot="1" x14ac:dyDescent="0.3">
      <c r="C782" s="168" t="s">
        <v>161</v>
      </c>
      <c r="D782" s="183"/>
      <c r="E782" s="183"/>
      <c r="F782" s="183"/>
      <c r="G782" s="183"/>
    </row>
    <row r="783" spans="3:7" ht="15.75" thickBot="1" x14ac:dyDescent="0.3">
      <c r="C783" s="168" t="s">
        <v>162</v>
      </c>
      <c r="D783" s="183"/>
      <c r="E783" s="183"/>
      <c r="F783" s="183"/>
      <c r="G783" s="183"/>
    </row>
    <row r="784" spans="3:7" ht="15.75" thickBot="1" x14ac:dyDescent="0.3">
      <c r="C784" s="171" t="s">
        <v>284</v>
      </c>
      <c r="D784" s="172">
        <f>D774+D779</f>
        <v>0</v>
      </c>
      <c r="E784" s="172">
        <f>E774+E779</f>
        <v>16224.843999999999</v>
      </c>
      <c r="F784" s="172">
        <f>F774+F779</f>
        <v>0</v>
      </c>
      <c r="G784" s="172">
        <f>G774+G779</f>
        <v>0</v>
      </c>
    </row>
    <row r="785" spans="3:7" ht="23.25" thickBot="1" x14ac:dyDescent="0.3">
      <c r="C785" s="162" t="s">
        <v>152</v>
      </c>
      <c r="D785" s="162" t="s">
        <v>785</v>
      </c>
      <c r="E785" s="177" t="s">
        <v>202</v>
      </c>
      <c r="F785" s="871"/>
      <c r="G785" s="872"/>
    </row>
    <row r="786" spans="3:7" ht="15.75" thickBot="1" x14ac:dyDescent="0.3">
      <c r="C786" s="154" t="s">
        <v>93</v>
      </c>
      <c r="D786" s="807" t="s">
        <v>784</v>
      </c>
      <c r="E786" s="808"/>
      <c r="F786" s="808"/>
      <c r="G786" s="685"/>
    </row>
    <row r="787" spans="3:7" ht="15.75" thickBot="1" x14ac:dyDescent="0.3">
      <c r="C787" s="154" t="s">
        <v>95</v>
      </c>
      <c r="D787" s="878" t="s">
        <v>283</v>
      </c>
      <c r="E787" s="879"/>
      <c r="F787" s="879"/>
      <c r="G787" s="880"/>
    </row>
    <row r="788" spans="3:7" x14ac:dyDescent="0.25">
      <c r="C788" s="881"/>
      <c r="D788" s="179">
        <v>2019</v>
      </c>
      <c r="E788" s="179">
        <v>2020</v>
      </c>
      <c r="F788" s="179">
        <v>2021</v>
      </c>
      <c r="G788" s="179">
        <v>2022</v>
      </c>
    </row>
    <row r="789" spans="3:7" ht="15.75" thickBot="1" x14ac:dyDescent="0.3">
      <c r="C789" s="882"/>
      <c r="D789" s="180" t="s">
        <v>71</v>
      </c>
      <c r="E789" s="180" t="s">
        <v>71</v>
      </c>
      <c r="F789" s="180" t="s">
        <v>71</v>
      </c>
      <c r="G789" s="180" t="s">
        <v>71</v>
      </c>
    </row>
    <row r="790" spans="3:7" ht="15.75" thickBot="1" x14ac:dyDescent="0.3">
      <c r="C790" s="154" t="s">
        <v>97</v>
      </c>
      <c r="D790" s="185">
        <v>0</v>
      </c>
      <c r="E790" s="185">
        <v>1</v>
      </c>
      <c r="F790" s="185">
        <v>0</v>
      </c>
      <c r="G790" s="185">
        <v>0</v>
      </c>
    </row>
    <row r="791" spans="3:7" ht="15.75" thickBot="1" x14ac:dyDescent="0.3">
      <c r="C791" s="154" t="s">
        <v>98</v>
      </c>
      <c r="D791" s="185">
        <v>0</v>
      </c>
      <c r="E791" s="185">
        <v>40000</v>
      </c>
      <c r="F791" s="185">
        <v>0</v>
      </c>
      <c r="G791" s="185">
        <v>0</v>
      </c>
    </row>
    <row r="792" spans="3:7" ht="15.75" thickBot="1" x14ac:dyDescent="0.3">
      <c r="C792" s="154" t="s">
        <v>99</v>
      </c>
      <c r="D792" s="185">
        <v>0</v>
      </c>
      <c r="E792" s="185">
        <f>E791/E790</f>
        <v>40000</v>
      </c>
      <c r="F792" s="185" t="e">
        <f>F791/F790</f>
        <v>#DIV/0!</v>
      </c>
      <c r="G792" s="185" t="e">
        <f>G791/G790</f>
        <v>#DIV/0!</v>
      </c>
    </row>
    <row r="793" spans="3:7" ht="15.75" thickBot="1" x14ac:dyDescent="0.3">
      <c r="C793" s="154" t="s">
        <v>100</v>
      </c>
      <c r="D793" s="181" t="e">
        <f>D790/C790-1</f>
        <v>#VALUE!</v>
      </c>
      <c r="E793" s="181" t="e">
        <f t="shared" ref="E793:F795" si="27">E790/D790-1</f>
        <v>#DIV/0!</v>
      </c>
      <c r="F793" s="181">
        <f t="shared" si="27"/>
        <v>-1</v>
      </c>
      <c r="G793" s="181" t="e">
        <f>G790/F790-1</f>
        <v>#DIV/0!</v>
      </c>
    </row>
    <row r="794" spans="3:7" ht="15.75" thickBot="1" x14ac:dyDescent="0.3">
      <c r="C794" s="154" t="s">
        <v>102</v>
      </c>
      <c r="D794" s="181" t="e">
        <f>D791/C791-1</f>
        <v>#VALUE!</v>
      </c>
      <c r="E794" s="181" t="e">
        <f t="shared" si="27"/>
        <v>#DIV/0!</v>
      </c>
      <c r="F794" s="181">
        <f t="shared" si="27"/>
        <v>-1</v>
      </c>
      <c r="G794" s="181" t="e">
        <f>G791/F791-1</f>
        <v>#DIV/0!</v>
      </c>
    </row>
    <row r="795" spans="3:7" ht="15.75" thickBot="1" x14ac:dyDescent="0.3">
      <c r="C795" s="154" t="s">
        <v>103</v>
      </c>
      <c r="D795" s="181" t="e">
        <f>D792/C792-1</f>
        <v>#VALUE!</v>
      </c>
      <c r="E795" s="181" t="e">
        <f t="shared" si="27"/>
        <v>#DIV/0!</v>
      </c>
      <c r="F795" s="181" t="e">
        <f t="shared" si="27"/>
        <v>#DIV/0!</v>
      </c>
      <c r="G795" s="181" t="e">
        <f>G792/F792-1</f>
        <v>#DIV/0!</v>
      </c>
    </row>
    <row r="796" spans="3:7" ht="15.75" thickBot="1" x14ac:dyDescent="0.3">
      <c r="C796" s="873" t="s">
        <v>196</v>
      </c>
      <c r="D796" s="874"/>
      <c r="E796" s="874"/>
      <c r="F796" s="874"/>
      <c r="G796" s="875"/>
    </row>
    <row r="797" spans="3:7" x14ac:dyDescent="0.25">
      <c r="C797" s="881"/>
      <c r="D797" s="179">
        <v>2019</v>
      </c>
      <c r="E797" s="179">
        <v>2020</v>
      </c>
      <c r="F797" s="179">
        <v>2021</v>
      </c>
      <c r="G797" s="179">
        <v>2021</v>
      </c>
    </row>
    <row r="798" spans="3:7" ht="15.75" thickBot="1" x14ac:dyDescent="0.3">
      <c r="C798" s="882"/>
      <c r="D798" s="180" t="s">
        <v>71</v>
      </c>
      <c r="E798" s="180" t="s">
        <v>71</v>
      </c>
      <c r="F798" s="180" t="s">
        <v>71</v>
      </c>
      <c r="G798" s="180" t="s">
        <v>71</v>
      </c>
    </row>
    <row r="799" spans="3:7" ht="15.75" thickBot="1" x14ac:dyDescent="0.3">
      <c r="C799" s="182" t="s">
        <v>159</v>
      </c>
      <c r="D799" s="183">
        <f>D800+D801+D802+D803</f>
        <v>0</v>
      </c>
      <c r="E799" s="183">
        <f>E800+E801+E802+E803</f>
        <v>0</v>
      </c>
      <c r="F799" s="183">
        <f>F800+F801+F802+F803</f>
        <v>0</v>
      </c>
      <c r="G799" s="183">
        <f>G800+G801+G802+G803</f>
        <v>0</v>
      </c>
    </row>
    <row r="800" spans="3:7" ht="15.75" thickBot="1" x14ac:dyDescent="0.3">
      <c r="C800" s="168" t="s">
        <v>106</v>
      </c>
      <c r="D800" s="183"/>
      <c r="E800" s="183"/>
      <c r="F800" s="183"/>
      <c r="G800" s="183"/>
    </row>
    <row r="801" spans="3:9" ht="15.75" thickBot="1" x14ac:dyDescent="0.3">
      <c r="C801" s="168" t="s">
        <v>160</v>
      </c>
      <c r="D801" s="183"/>
      <c r="E801" s="183"/>
      <c r="F801" s="183"/>
      <c r="G801" s="183"/>
    </row>
    <row r="802" spans="3:9" ht="15.75" thickBot="1" x14ac:dyDescent="0.3">
      <c r="C802" s="168" t="s">
        <v>161</v>
      </c>
      <c r="D802" s="183"/>
      <c r="E802" s="183"/>
      <c r="F802" s="183"/>
      <c r="G802" s="183"/>
    </row>
    <row r="803" spans="3:9" ht="15.75" thickBot="1" x14ac:dyDescent="0.3">
      <c r="C803" s="168" t="s">
        <v>162</v>
      </c>
      <c r="D803" s="183"/>
      <c r="E803" s="183"/>
      <c r="F803" s="183"/>
      <c r="G803" s="183"/>
    </row>
    <row r="804" spans="3:9" ht="15.75" thickBot="1" x14ac:dyDescent="0.3">
      <c r="C804" s="182" t="s">
        <v>163</v>
      </c>
      <c r="D804" s="172">
        <f>D805+D806+D807+D808</f>
        <v>0</v>
      </c>
      <c r="E804" s="172">
        <f>E805+E806+E807+E808</f>
        <v>40000</v>
      </c>
      <c r="F804" s="172"/>
      <c r="G804" s="172">
        <f>G805+G806+G807+G808</f>
        <v>0</v>
      </c>
    </row>
    <row r="805" spans="3:9" ht="15.75" thickBot="1" x14ac:dyDescent="0.3">
      <c r="C805" s="168" t="s">
        <v>106</v>
      </c>
      <c r="D805" s="183"/>
      <c r="E805" s="183">
        <f>+E791</f>
        <v>40000</v>
      </c>
      <c r="F805" s="183"/>
      <c r="G805" s="183">
        <v>0</v>
      </c>
    </row>
    <row r="806" spans="3:9" ht="15.75" thickBot="1" x14ac:dyDescent="0.3">
      <c r="C806" s="168" t="s">
        <v>160</v>
      </c>
      <c r="D806" s="183"/>
      <c r="E806" s="183"/>
      <c r="F806" s="183"/>
      <c r="G806" s="183"/>
    </row>
    <row r="807" spans="3:9" ht="15.75" thickBot="1" x14ac:dyDescent="0.3">
      <c r="C807" s="168" t="s">
        <v>161</v>
      </c>
      <c r="D807" s="183"/>
      <c r="E807" s="183"/>
      <c r="F807" s="183"/>
      <c r="G807" s="183"/>
    </row>
    <row r="808" spans="3:9" ht="15.75" thickBot="1" x14ac:dyDescent="0.3">
      <c r="C808" s="168" t="s">
        <v>162</v>
      </c>
      <c r="D808" s="183"/>
      <c r="E808" s="183"/>
      <c r="F808" s="183"/>
      <c r="G808" s="183"/>
    </row>
    <row r="809" spans="3:9" ht="15.75" thickBot="1" x14ac:dyDescent="0.3">
      <c r="C809" s="171" t="s">
        <v>284</v>
      </c>
      <c r="D809" s="172">
        <f>D799+D804</f>
        <v>0</v>
      </c>
      <c r="E809" s="172">
        <f>E799+E804</f>
        <v>40000</v>
      </c>
      <c r="F809" s="172">
        <f>F799+F804</f>
        <v>0</v>
      </c>
      <c r="G809" s="172">
        <f>G799+G804</f>
        <v>0</v>
      </c>
    </row>
    <row r="810" spans="3:9" ht="23.25" thickBot="1" x14ac:dyDescent="0.3">
      <c r="C810" s="162" t="s">
        <v>152</v>
      </c>
      <c r="D810" s="162" t="s">
        <v>786</v>
      </c>
      <c r="E810" s="177" t="s">
        <v>202</v>
      </c>
      <c r="F810" s="871"/>
      <c r="G810" s="872"/>
    </row>
    <row r="811" spans="3:9" ht="27.6" customHeight="1" thickBot="1" x14ac:dyDescent="0.3">
      <c r="C811" s="154" t="s">
        <v>93</v>
      </c>
      <c r="D811" s="807" t="s">
        <v>782</v>
      </c>
      <c r="E811" s="808"/>
      <c r="F811" s="808"/>
      <c r="G811" s="685"/>
    </row>
    <row r="812" spans="3:9" ht="15.75" thickBot="1" x14ac:dyDescent="0.3">
      <c r="C812" s="154" t="s">
        <v>95</v>
      </c>
      <c r="D812" s="878" t="s">
        <v>283</v>
      </c>
      <c r="E812" s="879"/>
      <c r="F812" s="879"/>
      <c r="G812" s="880"/>
      <c r="I812" s="47"/>
    </row>
    <row r="813" spans="3:9" x14ac:dyDescent="0.25">
      <c r="C813" s="881"/>
      <c r="D813" s="179">
        <v>2019</v>
      </c>
      <c r="E813" s="179">
        <v>2020</v>
      </c>
      <c r="F813" s="179">
        <v>2021</v>
      </c>
      <c r="G813" s="179">
        <v>2022</v>
      </c>
      <c r="I813" s="47"/>
    </row>
    <row r="814" spans="3:9" ht="15.75" thickBot="1" x14ac:dyDescent="0.3">
      <c r="C814" s="882"/>
      <c r="D814" s="180" t="s">
        <v>71</v>
      </c>
      <c r="E814" s="180" t="s">
        <v>71</v>
      </c>
      <c r="F814" s="180" t="s">
        <v>71</v>
      </c>
      <c r="G814" s="180" t="s">
        <v>71</v>
      </c>
      <c r="I814" s="47"/>
    </row>
    <row r="815" spans="3:9" ht="15.75" thickBot="1" x14ac:dyDescent="0.3">
      <c r="C815" s="154" t="s">
        <v>97</v>
      </c>
      <c r="D815" s="185">
        <v>0</v>
      </c>
      <c r="E815" s="185">
        <v>1</v>
      </c>
      <c r="F815" s="185">
        <v>0</v>
      </c>
      <c r="G815" s="185">
        <v>0</v>
      </c>
      <c r="I815" s="47"/>
    </row>
    <row r="816" spans="3:9" ht="15.75" thickBot="1" x14ac:dyDescent="0.3">
      <c r="C816" s="154" t="s">
        <v>98</v>
      </c>
      <c r="D816" s="185">
        <v>0</v>
      </c>
      <c r="E816" s="185">
        <v>82642.224000000002</v>
      </c>
      <c r="F816" s="185">
        <v>0</v>
      </c>
      <c r="G816" s="185">
        <v>0</v>
      </c>
      <c r="I816" s="592"/>
    </row>
    <row r="817" spans="3:9" ht="15.75" thickBot="1" x14ac:dyDescent="0.3">
      <c r="C817" s="154" t="s">
        <v>99</v>
      </c>
      <c r="D817" s="185">
        <v>0</v>
      </c>
      <c r="E817" s="185">
        <f>E816/E815</f>
        <v>82642.224000000002</v>
      </c>
      <c r="F817" s="185" t="e">
        <f>F816/F815</f>
        <v>#DIV/0!</v>
      </c>
      <c r="G817" s="185" t="e">
        <f>G816/G815</f>
        <v>#DIV/0!</v>
      </c>
      <c r="I817" s="47"/>
    </row>
    <row r="818" spans="3:9" ht="15.75" thickBot="1" x14ac:dyDescent="0.3">
      <c r="C818" s="154" t="s">
        <v>100</v>
      </c>
      <c r="D818" s="181" t="e">
        <f>D815/C815-1</f>
        <v>#VALUE!</v>
      </c>
      <c r="E818" s="181" t="e">
        <f t="shared" ref="E818:F820" si="28">E815/D815-1</f>
        <v>#DIV/0!</v>
      </c>
      <c r="F818" s="181">
        <f t="shared" si="28"/>
        <v>-1</v>
      </c>
      <c r="G818" s="181" t="e">
        <f>G815/F815-1</f>
        <v>#DIV/0!</v>
      </c>
      <c r="I818" s="47"/>
    </row>
    <row r="819" spans="3:9" ht="15.75" thickBot="1" x14ac:dyDescent="0.3">
      <c r="C819" s="154" t="s">
        <v>102</v>
      </c>
      <c r="D819" s="181" t="e">
        <f>D816/C816-1</f>
        <v>#VALUE!</v>
      </c>
      <c r="E819" s="181" t="e">
        <f t="shared" si="28"/>
        <v>#DIV/0!</v>
      </c>
      <c r="F819" s="181">
        <f t="shared" si="28"/>
        <v>-1</v>
      </c>
      <c r="G819" s="181" t="e">
        <f>G816/F816-1</f>
        <v>#DIV/0!</v>
      </c>
      <c r="I819" s="47"/>
    </row>
    <row r="820" spans="3:9" ht="15.75" thickBot="1" x14ac:dyDescent="0.3">
      <c r="C820" s="154" t="s">
        <v>103</v>
      </c>
      <c r="D820" s="181" t="e">
        <f>D817/C817-1</f>
        <v>#VALUE!</v>
      </c>
      <c r="E820" s="181" t="e">
        <f t="shared" si="28"/>
        <v>#DIV/0!</v>
      </c>
      <c r="F820" s="181" t="e">
        <f t="shared" si="28"/>
        <v>#DIV/0!</v>
      </c>
      <c r="G820" s="181" t="e">
        <f>G817/F817-1</f>
        <v>#DIV/0!</v>
      </c>
      <c r="I820" s="47"/>
    </row>
    <row r="821" spans="3:9" ht="15.75" thickBot="1" x14ac:dyDescent="0.3">
      <c r="C821" s="873" t="s">
        <v>196</v>
      </c>
      <c r="D821" s="874"/>
      <c r="E821" s="874"/>
      <c r="F821" s="874"/>
      <c r="G821" s="875"/>
      <c r="I821" s="47"/>
    </row>
    <row r="822" spans="3:9" x14ac:dyDescent="0.25">
      <c r="C822" s="881"/>
      <c r="D822" s="179">
        <v>2019</v>
      </c>
      <c r="E822" s="179">
        <v>2020</v>
      </c>
      <c r="F822" s="179">
        <v>2021</v>
      </c>
      <c r="G822" s="179">
        <v>2021</v>
      </c>
    </row>
    <row r="823" spans="3:9" ht="15.75" thickBot="1" x14ac:dyDescent="0.3">
      <c r="C823" s="882"/>
      <c r="D823" s="180" t="s">
        <v>71</v>
      </c>
      <c r="E823" s="180" t="s">
        <v>71</v>
      </c>
      <c r="F823" s="180" t="s">
        <v>71</v>
      </c>
      <c r="G823" s="180" t="s">
        <v>71</v>
      </c>
    </row>
    <row r="824" spans="3:9" ht="15.75" thickBot="1" x14ac:dyDescent="0.3">
      <c r="C824" s="182" t="s">
        <v>159</v>
      </c>
      <c r="D824" s="183">
        <f>D825+D826+D827+D828</f>
        <v>0</v>
      </c>
      <c r="E824" s="183">
        <f>E825+E826+E827+E828</f>
        <v>0</v>
      </c>
      <c r="F824" s="183">
        <f>F825+F826+F827+F828</f>
        <v>0</v>
      </c>
      <c r="G824" s="183">
        <f>G825+G826+G827+G828</f>
        <v>0</v>
      </c>
    </row>
    <row r="825" spans="3:9" ht="15.75" thickBot="1" x14ac:dyDescent="0.3">
      <c r="C825" s="168" t="s">
        <v>106</v>
      </c>
      <c r="D825" s="183"/>
      <c r="E825" s="183"/>
      <c r="F825" s="183"/>
      <c r="G825" s="183"/>
    </row>
    <row r="826" spans="3:9" ht="15.75" thickBot="1" x14ac:dyDescent="0.3">
      <c r="C826" s="168" t="s">
        <v>160</v>
      </c>
      <c r="D826" s="183"/>
      <c r="E826" s="183"/>
      <c r="F826" s="183"/>
      <c r="G826" s="183"/>
    </row>
    <row r="827" spans="3:9" ht="15.75" thickBot="1" x14ac:dyDescent="0.3">
      <c r="C827" s="168" t="s">
        <v>161</v>
      </c>
      <c r="D827" s="183"/>
      <c r="E827" s="183"/>
      <c r="F827" s="183"/>
      <c r="G827" s="183"/>
    </row>
    <row r="828" spans="3:9" ht="15.75" thickBot="1" x14ac:dyDescent="0.3">
      <c r="C828" s="168" t="s">
        <v>162</v>
      </c>
      <c r="D828" s="183"/>
      <c r="E828" s="183"/>
      <c r="F828" s="183"/>
      <c r="G828" s="183"/>
    </row>
    <row r="829" spans="3:9" ht="15.75" thickBot="1" x14ac:dyDescent="0.3">
      <c r="C829" s="182" t="s">
        <v>163</v>
      </c>
      <c r="D829" s="172">
        <f>D830+D831+D832+D833</f>
        <v>0</v>
      </c>
      <c r="E829" s="172">
        <f>E830+E831+E832+E833</f>
        <v>82642.224000000002</v>
      </c>
      <c r="F829" s="172"/>
      <c r="G829" s="172">
        <f>G830+G831+G832+G833</f>
        <v>0</v>
      </c>
    </row>
    <row r="830" spans="3:9" ht="15.75" thickBot="1" x14ac:dyDescent="0.3">
      <c r="C830" s="168" t="s">
        <v>106</v>
      </c>
      <c r="D830" s="183"/>
      <c r="E830" s="183">
        <f>+E816</f>
        <v>82642.224000000002</v>
      </c>
      <c r="F830" s="183"/>
      <c r="G830" s="183">
        <v>0</v>
      </c>
    </row>
    <row r="831" spans="3:9" ht="15.75" thickBot="1" x14ac:dyDescent="0.3">
      <c r="C831" s="168" t="s">
        <v>160</v>
      </c>
      <c r="D831" s="183"/>
      <c r="E831" s="183"/>
      <c r="F831" s="183"/>
      <c r="G831" s="183"/>
    </row>
    <row r="832" spans="3:9" ht="15.75" thickBot="1" x14ac:dyDescent="0.3">
      <c r="C832" s="168" t="s">
        <v>161</v>
      </c>
      <c r="D832" s="183"/>
      <c r="E832" s="183"/>
      <c r="F832" s="183"/>
      <c r="G832" s="183"/>
    </row>
    <row r="833" spans="3:7" ht="15.75" thickBot="1" x14ac:dyDescent="0.3">
      <c r="C833" s="168" t="s">
        <v>162</v>
      </c>
      <c r="D833" s="183"/>
      <c r="E833" s="183"/>
      <c r="F833" s="183"/>
      <c r="G833" s="183"/>
    </row>
    <row r="834" spans="3:7" ht="15.75" thickBot="1" x14ac:dyDescent="0.3">
      <c r="C834" s="171" t="s">
        <v>284</v>
      </c>
      <c r="D834" s="172">
        <f>D824+D829</f>
        <v>0</v>
      </c>
      <c r="E834" s="172">
        <f>E824+E829</f>
        <v>82642.224000000002</v>
      </c>
      <c r="F834" s="172">
        <f>F824+F829</f>
        <v>0</v>
      </c>
      <c r="G834" s="172">
        <f>G824+G829</f>
        <v>0</v>
      </c>
    </row>
    <row r="835" spans="3:7" ht="34.5" thickBot="1" x14ac:dyDescent="0.3">
      <c r="C835" s="162" t="s">
        <v>152</v>
      </c>
      <c r="D835" s="162" t="s">
        <v>787</v>
      </c>
      <c r="E835" s="177" t="s">
        <v>202</v>
      </c>
      <c r="F835" s="871"/>
      <c r="G835" s="872"/>
    </row>
    <row r="836" spans="3:7" ht="15.75" thickBot="1" x14ac:dyDescent="0.3">
      <c r="C836" s="154" t="s">
        <v>93</v>
      </c>
      <c r="D836" s="807" t="s">
        <v>788</v>
      </c>
      <c r="E836" s="808"/>
      <c r="F836" s="808"/>
      <c r="G836" s="685"/>
    </row>
    <row r="837" spans="3:7" ht="15.75" thickBot="1" x14ac:dyDescent="0.3">
      <c r="C837" s="154" t="s">
        <v>95</v>
      </c>
      <c r="D837" s="878" t="s">
        <v>283</v>
      </c>
      <c r="E837" s="879"/>
      <c r="F837" s="879"/>
      <c r="G837" s="880"/>
    </row>
    <row r="838" spans="3:7" x14ac:dyDescent="0.25">
      <c r="C838" s="881"/>
      <c r="D838" s="179">
        <v>2019</v>
      </c>
      <c r="E838" s="179">
        <v>2020</v>
      </c>
      <c r="F838" s="179">
        <v>2021</v>
      </c>
      <c r="G838" s="179">
        <v>2022</v>
      </c>
    </row>
    <row r="839" spans="3:7" ht="15.75" thickBot="1" x14ac:dyDescent="0.3">
      <c r="C839" s="882"/>
      <c r="D839" s="180" t="s">
        <v>71</v>
      </c>
      <c r="E839" s="180" t="s">
        <v>71</v>
      </c>
      <c r="F839" s="180" t="s">
        <v>71</v>
      </c>
      <c r="G839" s="180" t="s">
        <v>71</v>
      </c>
    </row>
    <row r="840" spans="3:7" ht="15.75" thickBot="1" x14ac:dyDescent="0.3">
      <c r="C840" s="154" t="s">
        <v>97</v>
      </c>
      <c r="D840" s="185">
        <v>0</v>
      </c>
      <c r="E840" s="185">
        <v>2</v>
      </c>
      <c r="F840" s="185">
        <v>0</v>
      </c>
      <c r="G840" s="185">
        <v>0</v>
      </c>
    </row>
    <row r="841" spans="3:7" ht="15.75" thickBot="1" x14ac:dyDescent="0.3">
      <c r="C841" s="154" t="s">
        <v>98</v>
      </c>
      <c r="D841" s="185">
        <v>0</v>
      </c>
      <c r="E841" s="185">
        <v>5000</v>
      </c>
      <c r="F841" s="185">
        <v>0</v>
      </c>
      <c r="G841" s="185">
        <v>0</v>
      </c>
    </row>
    <row r="842" spans="3:7" ht="15.75" thickBot="1" x14ac:dyDescent="0.3">
      <c r="C842" s="154" t="s">
        <v>99</v>
      </c>
      <c r="D842" s="185">
        <v>0</v>
      </c>
      <c r="E842" s="185">
        <f>E841/E840</f>
        <v>2500</v>
      </c>
      <c r="F842" s="185" t="e">
        <f>F841/F840</f>
        <v>#DIV/0!</v>
      </c>
      <c r="G842" s="185" t="e">
        <f>G841/G840</f>
        <v>#DIV/0!</v>
      </c>
    </row>
    <row r="843" spans="3:7" ht="15.75" thickBot="1" x14ac:dyDescent="0.3">
      <c r="C843" s="154" t="s">
        <v>100</v>
      </c>
      <c r="D843" s="181" t="e">
        <f>D840/C840-1</f>
        <v>#VALUE!</v>
      </c>
      <c r="E843" s="181" t="e">
        <f t="shared" ref="E843:F845" si="29">E840/D840-1</f>
        <v>#DIV/0!</v>
      </c>
      <c r="F843" s="181">
        <f t="shared" si="29"/>
        <v>-1</v>
      </c>
      <c r="G843" s="181" t="e">
        <f>G840/F840-1</f>
        <v>#DIV/0!</v>
      </c>
    </row>
    <row r="844" spans="3:7" ht="15.75" thickBot="1" x14ac:dyDescent="0.3">
      <c r="C844" s="154" t="s">
        <v>102</v>
      </c>
      <c r="D844" s="181" t="e">
        <f>D841/C841-1</f>
        <v>#VALUE!</v>
      </c>
      <c r="E844" s="181" t="e">
        <f t="shared" si="29"/>
        <v>#DIV/0!</v>
      </c>
      <c r="F844" s="181">
        <f t="shared" si="29"/>
        <v>-1</v>
      </c>
      <c r="G844" s="181" t="e">
        <f>G841/F841-1</f>
        <v>#DIV/0!</v>
      </c>
    </row>
    <row r="845" spans="3:7" ht="15.75" thickBot="1" x14ac:dyDescent="0.3">
      <c r="C845" s="154" t="s">
        <v>103</v>
      </c>
      <c r="D845" s="181" t="e">
        <f>D842/C842-1</f>
        <v>#VALUE!</v>
      </c>
      <c r="E845" s="181" t="e">
        <f t="shared" si="29"/>
        <v>#DIV/0!</v>
      </c>
      <c r="F845" s="181" t="e">
        <f t="shared" si="29"/>
        <v>#DIV/0!</v>
      </c>
      <c r="G845" s="181" t="e">
        <f>G842/F842-1</f>
        <v>#DIV/0!</v>
      </c>
    </row>
    <row r="846" spans="3:7" ht="15.75" thickBot="1" x14ac:dyDescent="0.3">
      <c r="C846" s="873" t="s">
        <v>196</v>
      </c>
      <c r="D846" s="874"/>
      <c r="E846" s="874"/>
      <c r="F846" s="874"/>
      <c r="G846" s="875"/>
    </row>
    <row r="847" spans="3:7" x14ac:dyDescent="0.25">
      <c r="C847" s="881"/>
      <c r="D847" s="179">
        <v>2019</v>
      </c>
      <c r="E847" s="179">
        <v>2020</v>
      </c>
      <c r="F847" s="179">
        <v>2021</v>
      </c>
      <c r="G847" s="179">
        <v>2021</v>
      </c>
    </row>
    <row r="848" spans="3:7" ht="15.75" thickBot="1" x14ac:dyDescent="0.3">
      <c r="C848" s="882"/>
      <c r="D848" s="180" t="s">
        <v>71</v>
      </c>
      <c r="E848" s="180" t="s">
        <v>71</v>
      </c>
      <c r="F848" s="180" t="s">
        <v>71</v>
      </c>
      <c r="G848" s="180" t="s">
        <v>71</v>
      </c>
    </row>
    <row r="849" spans="1:7" ht="15.75" thickBot="1" x14ac:dyDescent="0.3">
      <c r="C849" s="182" t="s">
        <v>159</v>
      </c>
      <c r="D849" s="183">
        <f>D850+D851+D852+D853</f>
        <v>0</v>
      </c>
      <c r="E849" s="183">
        <f>E850+E851+E852+E853</f>
        <v>0</v>
      </c>
      <c r="F849" s="183">
        <f>F850+F851+F852+F853</f>
        <v>0</v>
      </c>
      <c r="G849" s="183">
        <f>G850+G851+G852+G853</f>
        <v>0</v>
      </c>
    </row>
    <row r="850" spans="1:7" ht="15.75" thickBot="1" x14ac:dyDescent="0.3">
      <c r="C850" s="168" t="s">
        <v>106</v>
      </c>
      <c r="D850" s="183"/>
      <c r="E850" s="183"/>
      <c r="F850" s="183"/>
      <c r="G850" s="183"/>
    </row>
    <row r="851" spans="1:7" ht="15.75" thickBot="1" x14ac:dyDescent="0.3">
      <c r="C851" s="168" t="s">
        <v>160</v>
      </c>
      <c r="D851" s="183"/>
      <c r="E851" s="183"/>
      <c r="F851" s="183"/>
      <c r="G851" s="183"/>
    </row>
    <row r="852" spans="1:7" ht="15.75" thickBot="1" x14ac:dyDescent="0.3">
      <c r="C852" s="168" t="s">
        <v>161</v>
      </c>
      <c r="D852" s="183"/>
      <c r="E852" s="183"/>
      <c r="F852" s="183"/>
      <c r="G852" s="183"/>
    </row>
    <row r="853" spans="1:7" ht="15.75" thickBot="1" x14ac:dyDescent="0.3">
      <c r="C853" s="168" t="s">
        <v>162</v>
      </c>
      <c r="D853" s="183"/>
      <c r="E853" s="183"/>
      <c r="F853" s="183"/>
      <c r="G853" s="183"/>
    </row>
    <row r="854" spans="1:7" ht="15.75" thickBot="1" x14ac:dyDescent="0.3">
      <c r="C854" s="182" t="s">
        <v>163</v>
      </c>
      <c r="D854" s="172">
        <f>D855+D856+D857+D858</f>
        <v>0</v>
      </c>
      <c r="E854" s="172">
        <f>E855+E856+E857+E858</f>
        <v>5000</v>
      </c>
      <c r="F854" s="172"/>
      <c r="G854" s="172">
        <f>G855+G856+G857+G858</f>
        <v>0</v>
      </c>
    </row>
    <row r="855" spans="1:7" ht="15.75" thickBot="1" x14ac:dyDescent="0.3">
      <c r="C855" s="168" t="s">
        <v>106</v>
      </c>
      <c r="D855" s="183"/>
      <c r="E855" s="183">
        <f>+E841</f>
        <v>5000</v>
      </c>
      <c r="F855" s="183"/>
      <c r="G855" s="183">
        <v>0</v>
      </c>
    </row>
    <row r="856" spans="1:7" ht="15.75" thickBot="1" x14ac:dyDescent="0.3">
      <c r="C856" s="168" t="s">
        <v>160</v>
      </c>
      <c r="D856" s="183"/>
      <c r="E856" s="183"/>
      <c r="F856" s="183"/>
      <c r="G856" s="183"/>
    </row>
    <row r="857" spans="1:7" ht="15.75" thickBot="1" x14ac:dyDescent="0.3">
      <c r="C857" s="168" t="s">
        <v>161</v>
      </c>
      <c r="D857" s="183"/>
      <c r="E857" s="183"/>
      <c r="F857" s="183"/>
      <c r="G857" s="183"/>
    </row>
    <row r="858" spans="1:7" ht="15.75" thickBot="1" x14ac:dyDescent="0.3">
      <c r="C858" s="168" t="s">
        <v>162</v>
      </c>
      <c r="D858" s="183"/>
      <c r="E858" s="183"/>
      <c r="F858" s="183"/>
      <c r="G858" s="183"/>
    </row>
    <row r="859" spans="1:7" ht="15.75" thickBot="1" x14ac:dyDescent="0.3">
      <c r="C859" s="171" t="s">
        <v>284</v>
      </c>
      <c r="D859" s="172">
        <f>D849+D854</f>
        <v>0</v>
      </c>
      <c r="E859" s="172">
        <f>E849+E854</f>
        <v>5000</v>
      </c>
      <c r="F859" s="172">
        <f>F849+F854</f>
        <v>0</v>
      </c>
      <c r="G859" s="172">
        <f>G849+G854</f>
        <v>0</v>
      </c>
    </row>
    <row r="860" spans="1:7" ht="34.5" thickBot="1" x14ac:dyDescent="0.3">
      <c r="A860" s="49"/>
      <c r="B860" s="49"/>
      <c r="C860" s="186" t="s">
        <v>116</v>
      </c>
      <c r="D860" s="205" t="s">
        <v>285</v>
      </c>
      <c r="E860" s="205" t="s">
        <v>202</v>
      </c>
      <c r="F860" s="206"/>
      <c r="G860" s="207"/>
    </row>
    <row r="861" spans="1:7" ht="48.75" customHeight="1" thickBot="1" x14ac:dyDescent="0.3">
      <c r="C861" s="154" t="s">
        <v>93</v>
      </c>
      <c r="D861" s="807" t="s">
        <v>286</v>
      </c>
      <c r="E861" s="808"/>
      <c r="F861" s="808"/>
      <c r="G861" s="685"/>
    </row>
    <row r="862" spans="1:7" ht="15.75" thickBot="1" x14ac:dyDescent="0.3">
      <c r="C862" s="154" t="s">
        <v>95</v>
      </c>
      <c r="D862" s="878" t="s">
        <v>283</v>
      </c>
      <c r="E862" s="879"/>
      <c r="F862" s="879"/>
      <c r="G862" s="880"/>
    </row>
    <row r="863" spans="1:7" x14ac:dyDescent="0.25">
      <c r="C863" s="881"/>
      <c r="D863" s="179">
        <v>2019</v>
      </c>
      <c r="E863" s="179">
        <v>2020</v>
      </c>
      <c r="F863" s="179">
        <v>2021</v>
      </c>
      <c r="G863" s="179">
        <v>2022</v>
      </c>
    </row>
    <row r="864" spans="1:7" ht="15.75" thickBot="1" x14ac:dyDescent="0.3">
      <c r="C864" s="882"/>
      <c r="D864" s="180" t="s">
        <v>71</v>
      </c>
      <c r="E864" s="180" t="s">
        <v>71</v>
      </c>
      <c r="F864" s="180" t="s">
        <v>71</v>
      </c>
      <c r="G864" s="180" t="s">
        <v>71</v>
      </c>
    </row>
    <row r="865" spans="3:13" ht="15.75" thickBot="1" x14ac:dyDescent="0.3">
      <c r="C865" s="154" t="s">
        <v>97</v>
      </c>
      <c r="D865" s="154"/>
      <c r="E865" s="154"/>
      <c r="F865" s="552">
        <v>1</v>
      </c>
      <c r="G865" s="552">
        <v>1</v>
      </c>
    </row>
    <row r="866" spans="3:13" ht="15.75" customHeight="1" thickBot="1" x14ac:dyDescent="0.3">
      <c r="C866" s="154" t="s">
        <v>98</v>
      </c>
      <c r="D866" s="185">
        <f>D884</f>
        <v>0</v>
      </c>
      <c r="E866" s="185">
        <f>E884</f>
        <v>0</v>
      </c>
      <c r="F866" s="185">
        <v>60000</v>
      </c>
      <c r="G866" s="185">
        <v>60000</v>
      </c>
    </row>
    <row r="867" spans="3:13" ht="15.75" thickBot="1" x14ac:dyDescent="0.3">
      <c r="C867" s="154" t="s">
        <v>99</v>
      </c>
      <c r="D867" s="185" t="e">
        <f>D866/D865</f>
        <v>#DIV/0!</v>
      </c>
      <c r="E867" s="185" t="e">
        <f>E866/E865</f>
        <v>#DIV/0!</v>
      </c>
      <c r="F867" s="185">
        <f>F866/F865</f>
        <v>60000</v>
      </c>
      <c r="G867" s="185">
        <f>G866/G865</f>
        <v>60000</v>
      </c>
    </row>
    <row r="868" spans="3:13" ht="15.75" thickBot="1" x14ac:dyDescent="0.3">
      <c r="C868" s="154" t="s">
        <v>100</v>
      </c>
      <c r="D868" s="181" t="e">
        <f>D865/C865-1</f>
        <v>#VALUE!</v>
      </c>
      <c r="E868" s="181" t="e">
        <f t="shared" ref="E868:F870" si="30">E865/D865-1</f>
        <v>#DIV/0!</v>
      </c>
      <c r="F868" s="181" t="e">
        <f t="shared" si="30"/>
        <v>#DIV/0!</v>
      </c>
      <c r="G868" s="181">
        <f>G865/F865-1</f>
        <v>0</v>
      </c>
      <c r="I868" s="102"/>
      <c r="J868" s="102"/>
      <c r="K868" s="102"/>
      <c r="L868" s="102"/>
      <c r="M868" s="102"/>
    </row>
    <row r="869" spans="3:13" ht="15.75" thickBot="1" x14ac:dyDescent="0.3">
      <c r="C869" s="154" t="s">
        <v>102</v>
      </c>
      <c r="D869" s="181" t="e">
        <f>D866/C866-1</f>
        <v>#VALUE!</v>
      </c>
      <c r="E869" s="181" t="e">
        <f t="shared" si="30"/>
        <v>#DIV/0!</v>
      </c>
      <c r="F869" s="181" t="e">
        <f t="shared" si="30"/>
        <v>#DIV/0!</v>
      </c>
      <c r="G869" s="181">
        <f>G866/F866-1</f>
        <v>0</v>
      </c>
    </row>
    <row r="870" spans="3:13" ht="15.75" thickBot="1" x14ac:dyDescent="0.3">
      <c r="C870" s="154" t="s">
        <v>103</v>
      </c>
      <c r="D870" s="181" t="e">
        <f>D867/C867-1</f>
        <v>#DIV/0!</v>
      </c>
      <c r="E870" s="181" t="e">
        <f t="shared" si="30"/>
        <v>#DIV/0!</v>
      </c>
      <c r="F870" s="181" t="e">
        <f t="shared" si="30"/>
        <v>#DIV/0!</v>
      </c>
      <c r="G870" s="181">
        <f>G867/F867-1</f>
        <v>0</v>
      </c>
    </row>
    <row r="871" spans="3:13" ht="15.75" thickBot="1" x14ac:dyDescent="0.3">
      <c r="C871" s="873" t="s">
        <v>208</v>
      </c>
      <c r="D871" s="874"/>
      <c r="E871" s="874"/>
      <c r="F871" s="874"/>
      <c r="G871" s="875"/>
    </row>
    <row r="872" spans="3:13" x14ac:dyDescent="0.25">
      <c r="C872" s="881"/>
      <c r="D872" s="179">
        <v>2019</v>
      </c>
      <c r="E872" s="179">
        <v>2020</v>
      </c>
      <c r="F872" s="179">
        <v>2021</v>
      </c>
      <c r="G872" s="179">
        <v>2022</v>
      </c>
    </row>
    <row r="873" spans="3:13" ht="15.75" thickBot="1" x14ac:dyDescent="0.3">
      <c r="C873" s="882"/>
      <c r="D873" s="180" t="s">
        <v>71</v>
      </c>
      <c r="E873" s="180" t="s">
        <v>71</v>
      </c>
      <c r="F873" s="180" t="s">
        <v>71</v>
      </c>
      <c r="G873" s="180" t="s">
        <v>71</v>
      </c>
    </row>
    <row r="874" spans="3:13" ht="15.75" thickBot="1" x14ac:dyDescent="0.3">
      <c r="C874" s="182" t="s">
        <v>159</v>
      </c>
      <c r="D874" s="183">
        <f>D875+D876+D877+D878</f>
        <v>0</v>
      </c>
      <c r="E874" s="183">
        <f>E875+E876+E877+E878</f>
        <v>0</v>
      </c>
      <c r="F874" s="183">
        <f>F875+F876+F877+F878</f>
        <v>0</v>
      </c>
      <c r="G874" s="183">
        <f>G875+G876+G877+G878</f>
        <v>0</v>
      </c>
    </row>
    <row r="875" spans="3:13" ht="15.75" thickBot="1" x14ac:dyDescent="0.3">
      <c r="C875" s="168" t="s">
        <v>106</v>
      </c>
      <c r="D875" s="183"/>
      <c r="E875" s="183"/>
      <c r="F875" s="183"/>
      <c r="G875" s="183"/>
    </row>
    <row r="876" spans="3:13" ht="15.75" thickBot="1" x14ac:dyDescent="0.3">
      <c r="C876" s="168" t="s">
        <v>160</v>
      </c>
      <c r="D876" s="183"/>
      <c r="E876" s="183"/>
      <c r="F876" s="183"/>
      <c r="G876" s="183"/>
    </row>
    <row r="877" spans="3:13" ht="15.75" thickBot="1" x14ac:dyDescent="0.3">
      <c r="C877" s="168" t="s">
        <v>161</v>
      </c>
      <c r="D877" s="183"/>
      <c r="E877" s="183"/>
      <c r="F877" s="183"/>
      <c r="G877" s="183"/>
    </row>
    <row r="878" spans="3:13" ht="15.75" thickBot="1" x14ac:dyDescent="0.3">
      <c r="C878" s="168" t="s">
        <v>162</v>
      </c>
      <c r="D878" s="183"/>
      <c r="E878" s="183"/>
      <c r="F878" s="183"/>
      <c r="G878" s="183"/>
    </row>
    <row r="879" spans="3:13" ht="15.75" thickBot="1" x14ac:dyDescent="0.3">
      <c r="C879" s="182" t="s">
        <v>163</v>
      </c>
      <c r="D879" s="172">
        <f>D880+D881+D882+D883</f>
        <v>0</v>
      </c>
      <c r="E879" s="172">
        <f>E880+E881+E882+E883</f>
        <v>0</v>
      </c>
      <c r="F879" s="172">
        <f>F880+F881+F882+F883</f>
        <v>60000</v>
      </c>
      <c r="G879" s="172">
        <f>G880+G881+G882+G883</f>
        <v>60000</v>
      </c>
    </row>
    <row r="880" spans="3:13" ht="15.75" thickBot="1" x14ac:dyDescent="0.3">
      <c r="C880" s="168" t="s">
        <v>106</v>
      </c>
      <c r="D880" s="172"/>
      <c r="E880" s="172"/>
      <c r="F880" s="172">
        <f>+F866</f>
        <v>60000</v>
      </c>
      <c r="G880" s="172">
        <f>+G866</f>
        <v>60000</v>
      </c>
    </row>
    <row r="881" spans="1:13" ht="15.75" customHeight="1" thickBot="1" x14ac:dyDescent="0.3">
      <c r="C881" s="168" t="s">
        <v>160</v>
      </c>
      <c r="D881" s="172"/>
      <c r="E881" s="172"/>
      <c r="F881" s="172"/>
      <c r="G881" s="172"/>
    </row>
    <row r="882" spans="1:13" ht="15.75" customHeight="1" thickBot="1" x14ac:dyDescent="0.3">
      <c r="C882" s="168" t="s">
        <v>161</v>
      </c>
      <c r="D882" s="172"/>
      <c r="E882" s="172"/>
      <c r="F882" s="172"/>
      <c r="G882" s="172"/>
    </row>
    <row r="883" spans="1:13" ht="15.75" thickBot="1" x14ac:dyDescent="0.3">
      <c r="C883" s="168" t="s">
        <v>162</v>
      </c>
      <c r="D883" s="172"/>
      <c r="E883" s="172"/>
      <c r="F883" s="172"/>
      <c r="G883" s="172"/>
    </row>
    <row r="884" spans="1:13" ht="15.75" thickBot="1" x14ac:dyDescent="0.3">
      <c r="A884" s="49"/>
      <c r="B884" s="49"/>
      <c r="C884" s="171" t="s">
        <v>122</v>
      </c>
      <c r="D884" s="172">
        <f>D874+D879</f>
        <v>0</v>
      </c>
      <c r="E884" s="172">
        <f>E874+E879</f>
        <v>0</v>
      </c>
      <c r="F884" s="172">
        <f>F874+F879</f>
        <v>60000</v>
      </c>
      <c r="G884" s="172">
        <f>G874+G879</f>
        <v>60000</v>
      </c>
    </row>
    <row r="885" spans="1:13" ht="15.75" thickBot="1" x14ac:dyDescent="0.3">
      <c r="A885" s="49"/>
      <c r="B885" s="49"/>
      <c r="C885" s="192" t="s">
        <v>287</v>
      </c>
      <c r="D885" s="922" t="s">
        <v>288</v>
      </c>
      <c r="E885" s="923"/>
      <c r="F885" s="923"/>
      <c r="G885" s="924"/>
    </row>
    <row r="886" spans="1:13" ht="15.75" thickBot="1" x14ac:dyDescent="0.3">
      <c r="A886" s="49"/>
      <c r="B886" s="49"/>
      <c r="C886" s="807" t="s">
        <v>139</v>
      </c>
      <c r="D886" s="808"/>
      <c r="E886" s="808"/>
      <c r="F886" s="808"/>
      <c r="G886" s="685"/>
    </row>
    <row r="887" spans="1:13" ht="45.75" thickBot="1" x14ac:dyDescent="0.3">
      <c r="C887" s="154" t="s">
        <v>289</v>
      </c>
      <c r="D887" s="181">
        <v>0.12</v>
      </c>
      <c r="E887" s="181">
        <v>0.17</v>
      </c>
      <c r="F887" s="181">
        <v>0.23</v>
      </c>
      <c r="G887" s="181">
        <v>0.28000000000000003</v>
      </c>
    </row>
    <row r="888" spans="1:13" ht="15.75" thickBot="1" x14ac:dyDescent="0.3">
      <c r="C888" s="866" t="s">
        <v>198</v>
      </c>
      <c r="D888" s="867"/>
      <c r="E888" s="867"/>
      <c r="F888" s="867"/>
      <c r="G888" s="868"/>
    </row>
    <row r="889" spans="1:13" ht="15.75" thickBot="1" x14ac:dyDescent="0.3">
      <c r="C889" s="866" t="s">
        <v>199</v>
      </c>
      <c r="D889" s="867"/>
      <c r="E889" s="867"/>
      <c r="F889" s="867"/>
      <c r="G889" s="868"/>
    </row>
    <row r="890" spans="1:13" ht="15.75" thickBot="1" x14ac:dyDescent="0.3">
      <c r="C890" s="162" t="s">
        <v>151</v>
      </c>
      <c r="D890" s="869" t="s">
        <v>290</v>
      </c>
      <c r="E890" s="870"/>
      <c r="F890" s="871"/>
      <c r="G890" s="872"/>
    </row>
    <row r="891" spans="1:13" ht="34.5" thickBot="1" x14ac:dyDescent="0.3">
      <c r="C891" s="162" t="s">
        <v>152</v>
      </c>
      <c r="D891" s="162" t="s">
        <v>291</v>
      </c>
      <c r="E891" s="177" t="s">
        <v>202</v>
      </c>
      <c r="F891" s="871" t="s">
        <v>292</v>
      </c>
      <c r="G891" s="872"/>
      <c r="I891" s="178"/>
      <c r="J891" s="178"/>
      <c r="K891" s="178"/>
      <c r="L891" s="178"/>
      <c r="M891" s="178"/>
    </row>
    <row r="892" spans="1:13" ht="34.5" customHeight="1" thickBot="1" x14ac:dyDescent="0.3">
      <c r="C892" s="154" t="s">
        <v>93</v>
      </c>
      <c r="D892" s="807" t="s">
        <v>293</v>
      </c>
      <c r="E892" s="808"/>
      <c r="F892" s="808"/>
      <c r="G892" s="685"/>
      <c r="I892" s="178"/>
      <c r="J892" s="178"/>
      <c r="K892" s="178"/>
      <c r="L892" s="178"/>
      <c r="M892" s="178"/>
    </row>
    <row r="893" spans="1:13" ht="15.75" thickBot="1" x14ac:dyDescent="0.3">
      <c r="C893" s="154" t="s">
        <v>95</v>
      </c>
      <c r="D893" s="878" t="s">
        <v>234</v>
      </c>
      <c r="E893" s="879"/>
      <c r="F893" s="879"/>
      <c r="G893" s="880"/>
    </row>
    <row r="894" spans="1:13" x14ac:dyDescent="0.25">
      <c r="C894" s="881"/>
      <c r="D894" s="179">
        <v>2019</v>
      </c>
      <c r="E894" s="179">
        <v>2020</v>
      </c>
      <c r="F894" s="179">
        <v>2021</v>
      </c>
      <c r="G894" s="179">
        <v>2022</v>
      </c>
    </row>
    <row r="895" spans="1:13" ht="15.75" thickBot="1" x14ac:dyDescent="0.3">
      <c r="C895" s="882"/>
      <c r="D895" s="180" t="s">
        <v>71</v>
      </c>
      <c r="E895" s="180" t="s">
        <v>71</v>
      </c>
      <c r="F895" s="180" t="s">
        <v>71</v>
      </c>
      <c r="G895" s="180" t="s">
        <v>71</v>
      </c>
    </row>
    <row r="896" spans="1:13" ht="15.75" thickBot="1" x14ac:dyDescent="0.3">
      <c r="C896" s="154" t="s">
        <v>97</v>
      </c>
      <c r="D896" s="185">
        <v>3</v>
      </c>
      <c r="E896" s="185"/>
      <c r="F896" s="185"/>
      <c r="G896" s="185"/>
    </row>
    <row r="897" spans="3:13" ht="15.75" thickBot="1" x14ac:dyDescent="0.3">
      <c r="C897" s="154" t="s">
        <v>98</v>
      </c>
      <c r="D897" s="185">
        <v>64550</v>
      </c>
      <c r="E897" s="185">
        <v>0</v>
      </c>
      <c r="F897" s="185">
        <f>F960-F922</f>
        <v>0</v>
      </c>
      <c r="G897" s="185">
        <f>G960-G922</f>
        <v>0</v>
      </c>
    </row>
    <row r="898" spans="3:13" ht="15.75" thickBot="1" x14ac:dyDescent="0.3">
      <c r="C898" s="154" t="s">
        <v>99</v>
      </c>
      <c r="D898" s="185">
        <f>D897/D896</f>
        <v>21516.666666666668</v>
      </c>
      <c r="E898" s="185" t="e">
        <f>E897/E896</f>
        <v>#DIV/0!</v>
      </c>
      <c r="F898" s="185" t="e">
        <f>F897/F896</f>
        <v>#DIV/0!</v>
      </c>
      <c r="G898" s="185" t="e">
        <f>G897/G896</f>
        <v>#DIV/0!</v>
      </c>
    </row>
    <row r="899" spans="3:13" ht="15.75" thickBot="1" x14ac:dyDescent="0.3">
      <c r="C899" s="154" t="s">
        <v>100</v>
      </c>
      <c r="D899" s="181" t="e">
        <f>D896/C896-1</f>
        <v>#VALUE!</v>
      </c>
      <c r="E899" s="181">
        <f t="shared" ref="E899:F901" si="31">E896/D896-1</f>
        <v>-1</v>
      </c>
      <c r="F899" s="181" t="e">
        <f t="shared" si="31"/>
        <v>#DIV/0!</v>
      </c>
      <c r="G899" s="181" t="e">
        <f>G896/F896-1</f>
        <v>#DIV/0!</v>
      </c>
      <c r="I899" s="102"/>
      <c r="J899" s="102"/>
      <c r="K899" s="102"/>
      <c r="L899" s="102"/>
      <c r="M899" s="102"/>
    </row>
    <row r="900" spans="3:13" ht="15.75" thickBot="1" x14ac:dyDescent="0.3">
      <c r="C900" s="154" t="s">
        <v>102</v>
      </c>
      <c r="D900" s="181" t="e">
        <f>D897/C897-1</f>
        <v>#VALUE!</v>
      </c>
      <c r="E900" s="181">
        <f t="shared" si="31"/>
        <v>-1</v>
      </c>
      <c r="F900" s="181" t="e">
        <f t="shared" si="31"/>
        <v>#DIV/0!</v>
      </c>
      <c r="G900" s="181" t="e">
        <f>G897/F897-1</f>
        <v>#DIV/0!</v>
      </c>
    </row>
    <row r="901" spans="3:13" ht="15.75" thickBot="1" x14ac:dyDescent="0.3">
      <c r="C901" s="154" t="s">
        <v>103</v>
      </c>
      <c r="D901" s="181" t="e">
        <f>D898/C898-1</f>
        <v>#VALUE!</v>
      </c>
      <c r="E901" s="181" t="e">
        <f t="shared" si="31"/>
        <v>#DIV/0!</v>
      </c>
      <c r="F901" s="181" t="e">
        <f t="shared" si="31"/>
        <v>#DIV/0!</v>
      </c>
      <c r="G901" s="181" t="e">
        <f>G898/F898-1</f>
        <v>#DIV/0!</v>
      </c>
    </row>
    <row r="902" spans="3:13" ht="15.75" thickBot="1" x14ac:dyDescent="0.3">
      <c r="C902" s="873" t="s">
        <v>196</v>
      </c>
      <c r="D902" s="874"/>
      <c r="E902" s="874"/>
      <c r="F902" s="874"/>
      <c r="G902" s="875"/>
    </row>
    <row r="903" spans="3:13" x14ac:dyDescent="0.25">
      <c r="C903" s="881"/>
      <c r="D903" s="179">
        <v>2019</v>
      </c>
      <c r="E903" s="179">
        <v>2020</v>
      </c>
      <c r="F903" s="179">
        <v>2021</v>
      </c>
      <c r="G903" s="179">
        <v>2021</v>
      </c>
    </row>
    <row r="904" spans="3:13" ht="15.75" thickBot="1" x14ac:dyDescent="0.3">
      <c r="C904" s="882"/>
      <c r="D904" s="180" t="s">
        <v>71</v>
      </c>
      <c r="E904" s="180" t="s">
        <v>71</v>
      </c>
      <c r="F904" s="180" t="s">
        <v>71</v>
      </c>
      <c r="G904" s="180" t="s">
        <v>71</v>
      </c>
    </row>
    <row r="905" spans="3:13" ht="15.75" thickBot="1" x14ac:dyDescent="0.3">
      <c r="C905" s="182" t="s">
        <v>159</v>
      </c>
      <c r="D905" s="183">
        <f>D906+D907+D908+D909</f>
        <v>0</v>
      </c>
      <c r="E905" s="183">
        <f>E906+E907+E908+E909</f>
        <v>0</v>
      </c>
      <c r="F905" s="183">
        <f>F906+F907+F908+F909</f>
        <v>0</v>
      </c>
      <c r="G905" s="183">
        <f>G906+G907+G908+G909</f>
        <v>0</v>
      </c>
    </row>
    <row r="906" spans="3:13" ht="15.75" thickBot="1" x14ac:dyDescent="0.3">
      <c r="C906" s="168" t="s">
        <v>106</v>
      </c>
      <c r="D906" s="183"/>
      <c r="E906" s="183"/>
      <c r="F906" s="183"/>
      <c r="G906" s="183"/>
    </row>
    <row r="907" spans="3:13" ht="15.75" customHeight="1" thickBot="1" x14ac:dyDescent="0.3">
      <c r="C907" s="168" t="s">
        <v>160</v>
      </c>
      <c r="D907" s="183"/>
      <c r="E907" s="183"/>
      <c r="F907" s="183"/>
      <c r="G907" s="183"/>
    </row>
    <row r="908" spans="3:13" ht="15.75" thickBot="1" x14ac:dyDescent="0.3">
      <c r="C908" s="168" t="s">
        <v>161</v>
      </c>
      <c r="D908" s="183"/>
      <c r="E908" s="183"/>
      <c r="F908" s="183"/>
      <c r="G908" s="183"/>
    </row>
    <row r="909" spans="3:13" ht="15.75" thickBot="1" x14ac:dyDescent="0.3">
      <c r="C909" s="168" t="s">
        <v>162</v>
      </c>
      <c r="D909" s="183"/>
      <c r="E909" s="183"/>
      <c r="F909" s="183"/>
      <c r="G909" s="183"/>
    </row>
    <row r="910" spans="3:13" ht="15.75" thickBot="1" x14ac:dyDescent="0.3">
      <c r="C910" s="182" t="s">
        <v>163</v>
      </c>
      <c r="D910" s="172">
        <f>D911+D912+D913+D914</f>
        <v>64550</v>
      </c>
      <c r="E910" s="172">
        <f>E911+E912+E913+E914</f>
        <v>0</v>
      </c>
      <c r="F910" s="172">
        <f>F911+F912+F913+F914</f>
        <v>0</v>
      </c>
      <c r="G910" s="172">
        <f>G911+G912+G913+G914</f>
        <v>0</v>
      </c>
    </row>
    <row r="911" spans="3:13" ht="15.75" thickBot="1" x14ac:dyDescent="0.3">
      <c r="C911" s="168" t="s">
        <v>106</v>
      </c>
      <c r="D911" s="183">
        <v>64550</v>
      </c>
      <c r="E911" s="183"/>
      <c r="F911" s="183"/>
      <c r="G911" s="183"/>
    </row>
    <row r="912" spans="3:13" ht="15.75" thickBot="1" x14ac:dyDescent="0.3">
      <c r="C912" s="168" t="s">
        <v>160</v>
      </c>
      <c r="D912" s="183"/>
      <c r="E912" s="183"/>
      <c r="F912" s="183"/>
      <c r="G912" s="183"/>
    </row>
    <row r="913" spans="3:13" ht="15.75" thickBot="1" x14ac:dyDescent="0.3">
      <c r="C913" s="168" t="s">
        <v>161</v>
      </c>
      <c r="D913" s="183"/>
      <c r="E913" s="183"/>
      <c r="F913" s="183"/>
      <c r="G913" s="183"/>
    </row>
    <row r="914" spans="3:13" ht="15.75" thickBot="1" x14ac:dyDescent="0.3">
      <c r="C914" s="168" t="s">
        <v>162</v>
      </c>
      <c r="D914" s="183"/>
      <c r="E914" s="183"/>
      <c r="F914" s="183"/>
      <c r="G914" s="183"/>
    </row>
    <row r="915" spans="3:13" ht="15.75" thickBot="1" x14ac:dyDescent="0.3">
      <c r="C915" s="184" t="s">
        <v>114</v>
      </c>
      <c r="D915" s="172">
        <f>D905+D910</f>
        <v>64550</v>
      </c>
      <c r="E915" s="172">
        <f>E905+E910</f>
        <v>0</v>
      </c>
      <c r="F915" s="172">
        <f>F905+F910</f>
        <v>0</v>
      </c>
      <c r="G915" s="172">
        <f>G905+G910</f>
        <v>0</v>
      </c>
    </row>
    <row r="916" spans="3:13" ht="23.25" thickBot="1" x14ac:dyDescent="0.3">
      <c r="C916" s="162" t="s">
        <v>116</v>
      </c>
      <c r="D916" s="162" t="s">
        <v>294</v>
      </c>
      <c r="E916" s="177" t="s">
        <v>202</v>
      </c>
      <c r="F916" s="871" t="s">
        <v>295</v>
      </c>
      <c r="G916" s="872"/>
    </row>
    <row r="917" spans="3:13" ht="31.5" customHeight="1" thickBot="1" x14ac:dyDescent="0.3">
      <c r="C917" s="154" t="s">
        <v>93</v>
      </c>
      <c r="D917" s="807" t="s">
        <v>296</v>
      </c>
      <c r="E917" s="808"/>
      <c r="F917" s="808"/>
      <c r="G917" s="685"/>
    </row>
    <row r="918" spans="3:13" ht="15.75" thickBot="1" x14ac:dyDescent="0.3">
      <c r="C918" s="154" t="s">
        <v>95</v>
      </c>
      <c r="D918" s="878" t="s">
        <v>234</v>
      </c>
      <c r="E918" s="879"/>
      <c r="F918" s="879"/>
      <c r="G918" s="880"/>
    </row>
    <row r="919" spans="3:13" x14ac:dyDescent="0.25">
      <c r="C919" s="881"/>
      <c r="D919" s="179">
        <v>2019</v>
      </c>
      <c r="E919" s="179">
        <v>2020</v>
      </c>
      <c r="F919" s="179">
        <v>2021</v>
      </c>
      <c r="G919" s="179">
        <v>2022</v>
      </c>
    </row>
    <row r="920" spans="3:13" ht="15.75" thickBot="1" x14ac:dyDescent="0.3">
      <c r="C920" s="882"/>
      <c r="D920" s="180" t="s">
        <v>71</v>
      </c>
      <c r="E920" s="180" t="s">
        <v>71</v>
      </c>
      <c r="F920" s="180" t="s">
        <v>71</v>
      </c>
      <c r="G920" s="180" t="s">
        <v>71</v>
      </c>
    </row>
    <row r="921" spans="3:13" ht="15.75" thickBot="1" x14ac:dyDescent="0.3">
      <c r="C921" s="154" t="s">
        <v>97</v>
      </c>
      <c r="D921" s="552">
        <v>1.2</v>
      </c>
      <c r="E921" s="552">
        <v>0</v>
      </c>
      <c r="F921" s="154"/>
      <c r="G921" s="154"/>
    </row>
    <row r="922" spans="3:13" ht="15.75" thickBot="1" x14ac:dyDescent="0.3">
      <c r="C922" s="154" t="s">
        <v>98</v>
      </c>
      <c r="D922" s="185">
        <v>100000</v>
      </c>
      <c r="E922" s="188">
        <v>0</v>
      </c>
      <c r="F922" s="185"/>
      <c r="G922" s="185"/>
      <c r="J922" s="102"/>
    </row>
    <row r="923" spans="3:13" ht="15.75" thickBot="1" x14ac:dyDescent="0.3">
      <c r="C923" s="154" t="s">
        <v>99</v>
      </c>
      <c r="D923" s="185">
        <f>D922/D921</f>
        <v>83333.333333333343</v>
      </c>
      <c r="E923" s="185" t="e">
        <f>E922/E921</f>
        <v>#DIV/0!</v>
      </c>
      <c r="F923" s="185" t="e">
        <f>F922/F921</f>
        <v>#DIV/0!</v>
      </c>
      <c r="G923" s="185" t="e">
        <f>G922/G921</f>
        <v>#DIV/0!</v>
      </c>
    </row>
    <row r="924" spans="3:13" ht="15.75" thickBot="1" x14ac:dyDescent="0.3">
      <c r="C924" s="154" t="s">
        <v>100</v>
      </c>
      <c r="D924" s="181" t="e">
        <f>D921/C921-1</f>
        <v>#VALUE!</v>
      </c>
      <c r="E924" s="181">
        <f t="shared" ref="E924:F926" si="32">E921/D921-1</f>
        <v>-1</v>
      </c>
      <c r="F924" s="181" t="e">
        <f t="shared" si="32"/>
        <v>#DIV/0!</v>
      </c>
      <c r="G924" s="181" t="e">
        <f>G921/F921-1</f>
        <v>#DIV/0!</v>
      </c>
      <c r="I924" s="102"/>
      <c r="J924" s="102"/>
      <c r="K924" s="102"/>
      <c r="L924" s="102"/>
      <c r="M924" s="102"/>
    </row>
    <row r="925" spans="3:13" ht="15.75" thickBot="1" x14ac:dyDescent="0.3">
      <c r="C925" s="154" t="s">
        <v>102</v>
      </c>
      <c r="D925" s="181" t="e">
        <f>D922/C922-1</f>
        <v>#VALUE!</v>
      </c>
      <c r="E925" s="181">
        <f t="shared" si="32"/>
        <v>-1</v>
      </c>
      <c r="F925" s="181" t="e">
        <f t="shared" si="32"/>
        <v>#DIV/0!</v>
      </c>
      <c r="G925" s="181" t="e">
        <f>G922/F922-1</f>
        <v>#DIV/0!</v>
      </c>
    </row>
    <row r="926" spans="3:13" ht="15.75" thickBot="1" x14ac:dyDescent="0.3">
      <c r="C926" s="154" t="s">
        <v>103</v>
      </c>
      <c r="D926" s="181" t="e">
        <f>D923/C923-1</f>
        <v>#VALUE!</v>
      </c>
      <c r="E926" s="181" t="e">
        <f t="shared" si="32"/>
        <v>#DIV/0!</v>
      </c>
      <c r="F926" s="181" t="e">
        <f t="shared" si="32"/>
        <v>#DIV/0!</v>
      </c>
      <c r="G926" s="181" t="e">
        <f>G923/F923-1</f>
        <v>#DIV/0!</v>
      </c>
    </row>
    <row r="927" spans="3:13" ht="15.75" thickBot="1" x14ac:dyDescent="0.3">
      <c r="C927" s="873" t="s">
        <v>208</v>
      </c>
      <c r="D927" s="874"/>
      <c r="E927" s="874"/>
      <c r="F927" s="874"/>
      <c r="G927" s="875"/>
    </row>
    <row r="928" spans="3:13" x14ac:dyDescent="0.25">
      <c r="C928" s="881"/>
      <c r="D928" s="179">
        <v>2019</v>
      </c>
      <c r="E928" s="179">
        <v>2020</v>
      </c>
      <c r="F928" s="179">
        <v>2021</v>
      </c>
      <c r="G928" s="179">
        <v>2021</v>
      </c>
    </row>
    <row r="929" spans="3:7" ht="15.75" thickBot="1" x14ac:dyDescent="0.3">
      <c r="C929" s="882"/>
      <c r="D929" s="180" t="s">
        <v>71</v>
      </c>
      <c r="E929" s="180" t="s">
        <v>71</v>
      </c>
      <c r="F929" s="180" t="s">
        <v>71</v>
      </c>
      <c r="G929" s="180" t="s">
        <v>71</v>
      </c>
    </row>
    <row r="930" spans="3:7" ht="15.75" thickBot="1" x14ac:dyDescent="0.3">
      <c r="C930" s="182" t="s">
        <v>159</v>
      </c>
      <c r="D930" s="183">
        <f>D931+D932+D933+D934</f>
        <v>0</v>
      </c>
      <c r="E930" s="183">
        <f>E931+E932+E933+E934</f>
        <v>0</v>
      </c>
      <c r="F930" s="183">
        <f>F931+F932+F933+F934</f>
        <v>0</v>
      </c>
      <c r="G930" s="183">
        <f>G931+G932+G933+G934</f>
        <v>0</v>
      </c>
    </row>
    <row r="931" spans="3:7" ht="15.75" thickBot="1" x14ac:dyDescent="0.3">
      <c r="C931" s="168" t="s">
        <v>106</v>
      </c>
      <c r="D931" s="183"/>
      <c r="E931" s="183"/>
      <c r="F931" s="183"/>
      <c r="G931" s="183"/>
    </row>
    <row r="932" spans="3:7" ht="15.75" customHeight="1" thickBot="1" x14ac:dyDescent="0.3">
      <c r="C932" s="168" t="s">
        <v>160</v>
      </c>
      <c r="D932" s="183"/>
      <c r="E932" s="183"/>
      <c r="F932" s="183"/>
      <c r="G932" s="183"/>
    </row>
    <row r="933" spans="3:7" ht="15.75" thickBot="1" x14ac:dyDescent="0.3">
      <c r="C933" s="168" t="s">
        <v>161</v>
      </c>
      <c r="D933" s="183"/>
      <c r="E933" s="183"/>
      <c r="F933" s="183"/>
      <c r="G933" s="183"/>
    </row>
    <row r="934" spans="3:7" ht="15.75" thickBot="1" x14ac:dyDescent="0.3">
      <c r="C934" s="168" t="s">
        <v>162</v>
      </c>
      <c r="D934" s="183"/>
      <c r="E934" s="183"/>
      <c r="F934" s="183"/>
      <c r="G934" s="183"/>
    </row>
    <row r="935" spans="3:7" ht="15.75" thickBot="1" x14ac:dyDescent="0.3">
      <c r="C935" s="182" t="s">
        <v>163</v>
      </c>
      <c r="D935" s="172">
        <f>D936+D937+D938+D939</f>
        <v>100000</v>
      </c>
      <c r="E935" s="172">
        <f>E936+E937+E938+E939</f>
        <v>0</v>
      </c>
      <c r="F935" s="172">
        <f>F936+F937+F938+F939</f>
        <v>0</v>
      </c>
      <c r="G935" s="172">
        <f>G936+G937+G938+G939</f>
        <v>0</v>
      </c>
    </row>
    <row r="936" spans="3:7" ht="15.75" thickBot="1" x14ac:dyDescent="0.3">
      <c r="C936" s="168" t="s">
        <v>106</v>
      </c>
      <c r="D936" s="183">
        <v>100000</v>
      </c>
      <c r="E936" s="183">
        <f>+E922</f>
        <v>0</v>
      </c>
      <c r="F936" s="183"/>
      <c r="G936" s="183"/>
    </row>
    <row r="937" spans="3:7" ht="15.75" thickBot="1" x14ac:dyDescent="0.3">
      <c r="C937" s="168" t="s">
        <v>160</v>
      </c>
      <c r="D937" s="183"/>
      <c r="E937" s="183"/>
      <c r="F937" s="183"/>
      <c r="G937" s="183"/>
    </row>
    <row r="938" spans="3:7" ht="15.75" thickBot="1" x14ac:dyDescent="0.3">
      <c r="C938" s="168" t="s">
        <v>161</v>
      </c>
      <c r="D938" s="183"/>
      <c r="E938" s="183"/>
      <c r="F938" s="183"/>
      <c r="G938" s="183"/>
    </row>
    <row r="939" spans="3:7" ht="15.75" thickBot="1" x14ac:dyDescent="0.3">
      <c r="C939" s="168" t="s">
        <v>162</v>
      </c>
      <c r="D939" s="183"/>
      <c r="E939" s="183"/>
      <c r="F939" s="183"/>
      <c r="G939" s="183"/>
    </row>
    <row r="940" spans="3:7" ht="15.75" thickBot="1" x14ac:dyDescent="0.3">
      <c r="C940" s="184" t="s">
        <v>209</v>
      </c>
      <c r="D940" s="172">
        <f>D930+D935</f>
        <v>100000</v>
      </c>
      <c r="E940" s="172">
        <f>E930+E935</f>
        <v>0</v>
      </c>
      <c r="F940" s="172">
        <f>F930+F935</f>
        <v>0</v>
      </c>
      <c r="G940" s="172">
        <f>G930+G935</f>
        <v>0</v>
      </c>
    </row>
    <row r="941" spans="3:7" ht="23.25" thickBot="1" x14ac:dyDescent="0.3">
      <c r="C941" s="162" t="s">
        <v>123</v>
      </c>
      <c r="D941" s="208" t="s">
        <v>297</v>
      </c>
      <c r="E941" s="205" t="s">
        <v>202</v>
      </c>
      <c r="F941" s="920" t="s">
        <v>298</v>
      </c>
      <c r="G941" s="921"/>
    </row>
    <row r="942" spans="3:7" ht="42" customHeight="1" thickBot="1" x14ac:dyDescent="0.3">
      <c r="C942" s="154" t="s">
        <v>93</v>
      </c>
      <c r="D942" s="807" t="s">
        <v>299</v>
      </c>
      <c r="E942" s="808"/>
      <c r="F942" s="808"/>
      <c r="G942" s="685"/>
    </row>
    <row r="943" spans="3:7" ht="15.75" thickBot="1" x14ac:dyDescent="0.3">
      <c r="C943" s="154" t="s">
        <v>95</v>
      </c>
      <c r="D943" s="878" t="s">
        <v>234</v>
      </c>
      <c r="E943" s="879"/>
      <c r="F943" s="879"/>
      <c r="G943" s="880"/>
    </row>
    <row r="944" spans="3:7" x14ac:dyDescent="0.25">
      <c r="C944" s="881"/>
      <c r="D944" s="179">
        <v>2019</v>
      </c>
      <c r="E944" s="179">
        <v>2020</v>
      </c>
      <c r="F944" s="179">
        <v>2021</v>
      </c>
      <c r="G944" s="179">
        <v>2022</v>
      </c>
    </row>
    <row r="945" spans="3:13" ht="15.75" thickBot="1" x14ac:dyDescent="0.3">
      <c r="C945" s="882"/>
      <c r="D945" s="180" t="s">
        <v>71</v>
      </c>
      <c r="E945" s="180" t="s">
        <v>71</v>
      </c>
      <c r="F945" s="180" t="s">
        <v>71</v>
      </c>
      <c r="G945" s="180" t="s">
        <v>71</v>
      </c>
    </row>
    <row r="946" spans="3:13" ht="15.75" thickBot="1" x14ac:dyDescent="0.3">
      <c r="C946" s="154" t="s">
        <v>97</v>
      </c>
      <c r="D946" s="552">
        <v>1</v>
      </c>
      <c r="E946" s="154"/>
      <c r="F946" s="154"/>
      <c r="G946" s="154"/>
    </row>
    <row r="947" spans="3:13" ht="15.75" thickBot="1" x14ac:dyDescent="0.3">
      <c r="C947" s="154" t="s">
        <v>98</v>
      </c>
      <c r="D947" s="185">
        <v>71729</v>
      </c>
      <c r="E947" s="185">
        <f>E965</f>
        <v>0</v>
      </c>
      <c r="F947" s="185">
        <f>F965</f>
        <v>0</v>
      </c>
      <c r="G947" s="185">
        <f>G965</f>
        <v>0</v>
      </c>
    </row>
    <row r="948" spans="3:13" ht="15.75" thickBot="1" x14ac:dyDescent="0.3">
      <c r="C948" s="154" t="s">
        <v>99</v>
      </c>
      <c r="D948" s="185">
        <f>D947/D946</f>
        <v>71729</v>
      </c>
      <c r="E948" s="185" t="e">
        <f>E947/E946</f>
        <v>#DIV/0!</v>
      </c>
      <c r="F948" s="185" t="e">
        <f>F947/F946</f>
        <v>#DIV/0!</v>
      </c>
      <c r="G948" s="185" t="e">
        <f>G947/G946</f>
        <v>#DIV/0!</v>
      </c>
    </row>
    <row r="949" spans="3:13" ht="15.75" thickBot="1" x14ac:dyDescent="0.3">
      <c r="C949" s="154" t="s">
        <v>100</v>
      </c>
      <c r="D949" s="181" t="e">
        <f>D946/C946-1</f>
        <v>#VALUE!</v>
      </c>
      <c r="E949" s="181">
        <f t="shared" ref="E949:F951" si="33">E946/D946-1</f>
        <v>-1</v>
      </c>
      <c r="F949" s="181" t="e">
        <f t="shared" si="33"/>
        <v>#DIV/0!</v>
      </c>
      <c r="G949" s="181" t="e">
        <f>G946/F946-1</f>
        <v>#DIV/0!</v>
      </c>
      <c r="I949" s="102"/>
      <c r="J949" s="102"/>
      <c r="K949" s="102"/>
      <c r="L949" s="102"/>
      <c r="M949" s="102"/>
    </row>
    <row r="950" spans="3:13" ht="15.75" thickBot="1" x14ac:dyDescent="0.3">
      <c r="C950" s="154" t="s">
        <v>102</v>
      </c>
      <c r="D950" s="181" t="e">
        <f>D947/C947-1</f>
        <v>#VALUE!</v>
      </c>
      <c r="E950" s="181">
        <f t="shared" si="33"/>
        <v>-1</v>
      </c>
      <c r="F950" s="181" t="e">
        <f t="shared" si="33"/>
        <v>#DIV/0!</v>
      </c>
      <c r="G950" s="181" t="e">
        <f>G947/F947-1</f>
        <v>#DIV/0!</v>
      </c>
    </row>
    <row r="951" spans="3:13" ht="15.75" thickBot="1" x14ac:dyDescent="0.3">
      <c r="C951" s="154" t="s">
        <v>103</v>
      </c>
      <c r="D951" s="181" t="e">
        <f>D948/C948-1</f>
        <v>#VALUE!</v>
      </c>
      <c r="E951" s="181" t="e">
        <f t="shared" si="33"/>
        <v>#DIV/0!</v>
      </c>
      <c r="F951" s="181" t="e">
        <f t="shared" si="33"/>
        <v>#DIV/0!</v>
      </c>
      <c r="G951" s="181" t="e">
        <f>G948/F948-1</f>
        <v>#DIV/0!</v>
      </c>
    </row>
    <row r="952" spans="3:13" ht="15.75" thickBot="1" x14ac:dyDescent="0.3">
      <c r="C952" s="873" t="s">
        <v>211</v>
      </c>
      <c r="D952" s="874"/>
      <c r="E952" s="874"/>
      <c r="F952" s="874"/>
      <c r="G952" s="875"/>
    </row>
    <row r="953" spans="3:13" x14ac:dyDescent="0.25">
      <c r="C953" s="881"/>
      <c r="D953" s="179">
        <v>2019</v>
      </c>
      <c r="E953" s="179">
        <v>2020</v>
      </c>
      <c r="F953" s="179">
        <v>2021</v>
      </c>
      <c r="G953" s="179">
        <v>2021</v>
      </c>
    </row>
    <row r="954" spans="3:13" ht="15.75" thickBot="1" x14ac:dyDescent="0.3">
      <c r="C954" s="882"/>
      <c r="D954" s="180" t="s">
        <v>71</v>
      </c>
      <c r="E954" s="180" t="s">
        <v>71</v>
      </c>
      <c r="F954" s="180" t="s">
        <v>71</v>
      </c>
      <c r="G954" s="180" t="s">
        <v>71</v>
      </c>
    </row>
    <row r="955" spans="3:13" ht="15.75" thickBot="1" x14ac:dyDescent="0.3">
      <c r="C955" s="182" t="s">
        <v>159</v>
      </c>
      <c r="D955" s="183">
        <f>D956+D957+D958+D959</f>
        <v>0</v>
      </c>
      <c r="E955" s="183">
        <f>E956+E957+E958+E959</f>
        <v>0</v>
      </c>
      <c r="F955" s="183">
        <f>F956+F957+F958+F959</f>
        <v>0</v>
      </c>
      <c r="G955" s="183">
        <f>G956+G957+G958+G959</f>
        <v>0</v>
      </c>
    </row>
    <row r="956" spans="3:13" ht="15.75" thickBot="1" x14ac:dyDescent="0.3">
      <c r="C956" s="168" t="s">
        <v>106</v>
      </c>
      <c r="D956" s="183"/>
      <c r="E956" s="183"/>
      <c r="F956" s="183"/>
      <c r="G956" s="183"/>
    </row>
    <row r="957" spans="3:13" ht="15.75" customHeight="1" thickBot="1" x14ac:dyDescent="0.3">
      <c r="C957" s="168" t="s">
        <v>160</v>
      </c>
      <c r="D957" s="183"/>
      <c r="E957" s="183"/>
      <c r="F957" s="183"/>
      <c r="G957" s="183"/>
    </row>
    <row r="958" spans="3:13" ht="15.75" thickBot="1" x14ac:dyDescent="0.3">
      <c r="C958" s="168" t="s">
        <v>161</v>
      </c>
      <c r="D958" s="183"/>
      <c r="E958" s="183"/>
      <c r="F958" s="183"/>
      <c r="G958" s="183"/>
    </row>
    <row r="959" spans="3:13" ht="15.75" thickBot="1" x14ac:dyDescent="0.3">
      <c r="C959" s="168" t="s">
        <v>162</v>
      </c>
      <c r="D959" s="183"/>
      <c r="E959" s="183"/>
      <c r="F959" s="183"/>
      <c r="G959" s="183"/>
    </row>
    <row r="960" spans="3:13" ht="15.75" thickBot="1" x14ac:dyDescent="0.3">
      <c r="C960" s="182" t="s">
        <v>163</v>
      </c>
      <c r="D960" s="172">
        <f>D961+D962+D963+D964</f>
        <v>71729</v>
      </c>
      <c r="E960" s="172">
        <f>E961+E962+E963+E964</f>
        <v>0</v>
      </c>
      <c r="F960" s="172">
        <f>F961+F962+F963+F964</f>
        <v>0</v>
      </c>
      <c r="G960" s="172">
        <f>G961+G962+G963+G964</f>
        <v>0</v>
      </c>
    </row>
    <row r="961" spans="1:9" ht="15.75" thickBot="1" x14ac:dyDescent="0.3">
      <c r="C961" s="168" t="s">
        <v>106</v>
      </c>
      <c r="D961" s="183">
        <v>71729</v>
      </c>
      <c r="E961" s="183"/>
      <c r="F961" s="183"/>
      <c r="G961" s="183"/>
    </row>
    <row r="962" spans="1:9" ht="15.75" thickBot="1" x14ac:dyDescent="0.3">
      <c r="C962" s="168" t="s">
        <v>160</v>
      </c>
      <c r="D962" s="183"/>
      <c r="E962" s="183"/>
      <c r="F962" s="183"/>
      <c r="G962" s="183"/>
    </row>
    <row r="963" spans="1:9" ht="15.75" thickBot="1" x14ac:dyDescent="0.3">
      <c r="C963" s="168" t="s">
        <v>161</v>
      </c>
      <c r="D963" s="183"/>
      <c r="E963" s="183"/>
      <c r="F963" s="183"/>
      <c r="G963" s="183"/>
    </row>
    <row r="964" spans="1:9" ht="15.75" thickBot="1" x14ac:dyDescent="0.3">
      <c r="C964" s="168" t="s">
        <v>162</v>
      </c>
      <c r="D964" s="183"/>
      <c r="E964" s="183"/>
      <c r="F964" s="183"/>
      <c r="G964" s="183"/>
    </row>
    <row r="965" spans="1:9" ht="15.75" thickBot="1" x14ac:dyDescent="0.3">
      <c r="C965" s="171" t="s">
        <v>300</v>
      </c>
      <c r="D965" s="172">
        <f>D955+D960</f>
        <v>71729</v>
      </c>
      <c r="E965" s="172">
        <f>E955+E960</f>
        <v>0</v>
      </c>
      <c r="F965" s="172">
        <f>F955+F960</f>
        <v>0</v>
      </c>
      <c r="G965" s="172">
        <f>G955+G960</f>
        <v>0</v>
      </c>
    </row>
    <row r="966" spans="1:9" ht="34.5" thickBot="1" x14ac:dyDescent="0.3">
      <c r="C966" s="162" t="s">
        <v>301</v>
      </c>
      <c r="D966" s="205" t="s">
        <v>302</v>
      </c>
      <c r="E966" s="205" t="s">
        <v>202</v>
      </c>
      <c r="F966" s="920" t="s">
        <v>303</v>
      </c>
      <c r="G966" s="921"/>
    </row>
    <row r="967" spans="1:9" ht="30" customHeight="1" thickBot="1" x14ac:dyDescent="0.3">
      <c r="A967" s="49"/>
      <c r="C967" s="154" t="s">
        <v>93</v>
      </c>
      <c r="D967" s="807" t="s">
        <v>304</v>
      </c>
      <c r="E967" s="808"/>
      <c r="F967" s="808"/>
      <c r="G967" s="685"/>
    </row>
    <row r="968" spans="1:9" ht="15.75" thickBot="1" x14ac:dyDescent="0.3">
      <c r="C968" s="154" t="s">
        <v>95</v>
      </c>
      <c r="D968" s="878" t="s">
        <v>234</v>
      </c>
      <c r="E968" s="879"/>
      <c r="F968" s="879"/>
      <c r="G968" s="880"/>
      <c r="I968" s="47"/>
    </row>
    <row r="969" spans="1:9" x14ac:dyDescent="0.25">
      <c r="C969" s="881"/>
      <c r="D969" s="179">
        <v>2019</v>
      </c>
      <c r="E969" s="179">
        <v>2020</v>
      </c>
      <c r="F969" s="179">
        <v>2021</v>
      </c>
      <c r="G969" s="179">
        <v>2022</v>
      </c>
      <c r="I969" s="47"/>
    </row>
    <row r="970" spans="1:9" ht="15.75" thickBot="1" x14ac:dyDescent="0.3">
      <c r="C970" s="882"/>
      <c r="D970" s="180" t="s">
        <v>71</v>
      </c>
      <c r="E970" s="180" t="s">
        <v>71</v>
      </c>
      <c r="F970" s="180" t="s">
        <v>71</v>
      </c>
      <c r="G970" s="180" t="s">
        <v>71</v>
      </c>
      <c r="I970" s="47"/>
    </row>
    <row r="971" spans="1:9" ht="15.75" thickBot="1" x14ac:dyDescent="0.3">
      <c r="C971" s="154" t="s">
        <v>97</v>
      </c>
      <c r="D971" s="552">
        <v>14</v>
      </c>
      <c r="E971" s="552">
        <v>10</v>
      </c>
      <c r="F971" s="154"/>
      <c r="G971" s="154"/>
      <c r="I971" s="47"/>
    </row>
    <row r="972" spans="1:9" ht="15.75" thickBot="1" x14ac:dyDescent="0.3">
      <c r="C972" s="154" t="s">
        <v>98</v>
      </c>
      <c r="D972" s="185">
        <v>40000</v>
      </c>
      <c r="E972" s="185">
        <v>22086.15</v>
      </c>
      <c r="F972" s="185">
        <f>F990</f>
        <v>0</v>
      </c>
      <c r="G972" s="185">
        <f>G990</f>
        <v>0</v>
      </c>
      <c r="I972" s="593"/>
    </row>
    <row r="973" spans="1:9" ht="15.75" thickBot="1" x14ac:dyDescent="0.3">
      <c r="C973" s="154" t="s">
        <v>99</v>
      </c>
      <c r="D973" s="185">
        <f>D972/D971</f>
        <v>2857.1428571428573</v>
      </c>
      <c r="E973" s="185">
        <f>E972/E971</f>
        <v>2208.6150000000002</v>
      </c>
      <c r="F973" s="185" t="e">
        <f>F972/F971</f>
        <v>#DIV/0!</v>
      </c>
      <c r="G973" s="185" t="e">
        <f>G972/G971</f>
        <v>#DIV/0!</v>
      </c>
      <c r="I973" s="566"/>
    </row>
    <row r="974" spans="1:9" ht="15.75" thickBot="1" x14ac:dyDescent="0.3">
      <c r="C974" s="154" t="s">
        <v>100</v>
      </c>
      <c r="D974" s="181" t="e">
        <f>D971/C971-1</f>
        <v>#VALUE!</v>
      </c>
      <c r="E974" s="181">
        <f t="shared" ref="E974:F976" si="34">E971/D971-1</f>
        <v>-0.2857142857142857</v>
      </c>
      <c r="F974" s="181">
        <f t="shared" si="34"/>
        <v>-1</v>
      </c>
      <c r="G974" s="181" t="e">
        <f>G971/F971-1</f>
        <v>#DIV/0!</v>
      </c>
      <c r="I974" s="47"/>
    </row>
    <row r="975" spans="1:9" ht="15.75" thickBot="1" x14ac:dyDescent="0.3">
      <c r="C975" s="154" t="s">
        <v>102</v>
      </c>
      <c r="D975" s="181" t="e">
        <f>D972/C972-1</f>
        <v>#VALUE!</v>
      </c>
      <c r="E975" s="181">
        <f t="shared" si="34"/>
        <v>-0.44784625</v>
      </c>
      <c r="F975" s="181">
        <f t="shared" si="34"/>
        <v>-1</v>
      </c>
      <c r="G975" s="181" t="e">
        <f>G972/F972-1</f>
        <v>#DIV/0!</v>
      </c>
      <c r="I975" s="47"/>
    </row>
    <row r="976" spans="1:9" ht="15.75" thickBot="1" x14ac:dyDescent="0.3">
      <c r="C976" s="154" t="s">
        <v>103</v>
      </c>
      <c r="D976" s="181" t="e">
        <f>D973/C973-1</f>
        <v>#VALUE!</v>
      </c>
      <c r="E976" s="181">
        <f t="shared" si="34"/>
        <v>-0.22698474999999996</v>
      </c>
      <c r="F976" s="181" t="e">
        <f t="shared" si="34"/>
        <v>#DIV/0!</v>
      </c>
      <c r="G976" s="181" t="e">
        <f>G973/F973-1</f>
        <v>#DIV/0!</v>
      </c>
      <c r="I976" s="47"/>
    </row>
    <row r="977" spans="3:9" ht="15.75" thickBot="1" x14ac:dyDescent="0.3">
      <c r="C977" s="873" t="s">
        <v>215</v>
      </c>
      <c r="D977" s="874"/>
      <c r="E977" s="874"/>
      <c r="F977" s="874"/>
      <c r="G977" s="875"/>
      <c r="I977" s="47"/>
    </row>
    <row r="978" spans="3:9" x14ac:dyDescent="0.25">
      <c r="C978" s="881"/>
      <c r="D978" s="179">
        <v>2019</v>
      </c>
      <c r="E978" s="179">
        <v>2020</v>
      </c>
      <c r="F978" s="179">
        <v>2021</v>
      </c>
      <c r="G978" s="179">
        <v>2021</v>
      </c>
    </row>
    <row r="979" spans="3:9" ht="15.75" thickBot="1" x14ac:dyDescent="0.3">
      <c r="C979" s="882"/>
      <c r="D979" s="180" t="s">
        <v>71</v>
      </c>
      <c r="E979" s="180" t="s">
        <v>71</v>
      </c>
      <c r="F979" s="180" t="s">
        <v>71</v>
      </c>
      <c r="G979" s="180" t="s">
        <v>71</v>
      </c>
    </row>
    <row r="980" spans="3:9" ht="15.75" thickBot="1" x14ac:dyDescent="0.3">
      <c r="C980" s="182" t="s">
        <v>159</v>
      </c>
      <c r="D980" s="183">
        <f>D981+D982+D983+D984</f>
        <v>0</v>
      </c>
      <c r="E980" s="183">
        <f>E981+E982+E983+E984</f>
        <v>0</v>
      </c>
      <c r="F980" s="183">
        <f>F981+F982+F983+F984</f>
        <v>0</v>
      </c>
      <c r="G980" s="183">
        <f>G981+G982+G983+G984</f>
        <v>0</v>
      </c>
    </row>
    <row r="981" spans="3:9" ht="15.75" thickBot="1" x14ac:dyDescent="0.3">
      <c r="C981" s="168" t="s">
        <v>106</v>
      </c>
      <c r="D981" s="183"/>
      <c r="E981" s="183"/>
      <c r="F981" s="183"/>
      <c r="G981" s="183"/>
    </row>
    <row r="982" spans="3:9" ht="15.75" customHeight="1" thickBot="1" x14ac:dyDescent="0.3">
      <c r="C982" s="168" t="s">
        <v>160</v>
      </c>
      <c r="D982" s="183"/>
      <c r="E982" s="183"/>
      <c r="F982" s="183"/>
      <c r="G982" s="183"/>
    </row>
    <row r="983" spans="3:9" ht="15.75" thickBot="1" x14ac:dyDescent="0.3">
      <c r="C983" s="168" t="s">
        <v>161</v>
      </c>
      <c r="D983" s="183"/>
      <c r="E983" s="183"/>
      <c r="F983" s="183"/>
      <c r="G983" s="183"/>
    </row>
    <row r="984" spans="3:9" ht="15.75" thickBot="1" x14ac:dyDescent="0.3">
      <c r="C984" s="168" t="s">
        <v>162</v>
      </c>
      <c r="D984" s="183"/>
      <c r="E984" s="183"/>
      <c r="F984" s="183"/>
      <c r="G984" s="183"/>
    </row>
    <row r="985" spans="3:9" ht="15.75" thickBot="1" x14ac:dyDescent="0.3">
      <c r="C985" s="182" t="s">
        <v>163</v>
      </c>
      <c r="D985" s="172">
        <f>D986+D987+D988+D989</f>
        <v>40000</v>
      </c>
      <c r="E985" s="172">
        <f>E986+E987+E988+E989</f>
        <v>22086.15</v>
      </c>
      <c r="F985" s="172">
        <f>F986+F987+F988+F989</f>
        <v>0</v>
      </c>
      <c r="G985" s="172">
        <f>G986+G987+G988+G989</f>
        <v>0</v>
      </c>
    </row>
    <row r="986" spans="3:9" ht="15.75" thickBot="1" x14ac:dyDescent="0.3">
      <c r="C986" s="168" t="s">
        <v>106</v>
      </c>
      <c r="D986" s="183">
        <v>40000</v>
      </c>
      <c r="E986" s="183">
        <f>+E972</f>
        <v>22086.15</v>
      </c>
      <c r="F986" s="183"/>
      <c r="G986" s="183"/>
    </row>
    <row r="987" spans="3:9" ht="15.75" thickBot="1" x14ac:dyDescent="0.3">
      <c r="C987" s="168" t="s">
        <v>160</v>
      </c>
      <c r="D987" s="183"/>
      <c r="E987" s="183"/>
      <c r="F987" s="183"/>
      <c r="G987" s="183"/>
    </row>
    <row r="988" spans="3:9" ht="15.75" thickBot="1" x14ac:dyDescent="0.3">
      <c r="C988" s="168" t="s">
        <v>161</v>
      </c>
      <c r="D988" s="183"/>
      <c r="E988" s="183"/>
      <c r="F988" s="183"/>
      <c r="G988" s="183"/>
    </row>
    <row r="989" spans="3:9" ht="15.75" thickBot="1" x14ac:dyDescent="0.3">
      <c r="C989" s="168" t="s">
        <v>162</v>
      </c>
      <c r="D989" s="183"/>
      <c r="E989" s="183"/>
      <c r="F989" s="183"/>
      <c r="G989" s="183"/>
    </row>
    <row r="990" spans="3:9" ht="15.75" thickBot="1" x14ac:dyDescent="0.3">
      <c r="C990" s="171" t="s">
        <v>300</v>
      </c>
      <c r="D990" s="172">
        <f>D980+D985</f>
        <v>40000</v>
      </c>
      <c r="E990" s="172">
        <f>E980+E985</f>
        <v>22086.15</v>
      </c>
      <c r="F990" s="172">
        <f>F980+F985</f>
        <v>0</v>
      </c>
      <c r="G990" s="172">
        <f>G980+G985</f>
        <v>0</v>
      </c>
    </row>
    <row r="991" spans="3:9" ht="34.5" thickBot="1" x14ac:dyDescent="0.3">
      <c r="C991" s="162" t="s">
        <v>305</v>
      </c>
      <c r="D991" s="205" t="s">
        <v>306</v>
      </c>
      <c r="E991" s="205" t="s">
        <v>202</v>
      </c>
      <c r="F991" s="920" t="s">
        <v>307</v>
      </c>
      <c r="G991" s="921"/>
    </row>
    <row r="992" spans="3:9" ht="27" customHeight="1" thickBot="1" x14ac:dyDescent="0.3">
      <c r="C992" s="154" t="s">
        <v>93</v>
      </c>
      <c r="D992" s="807" t="s">
        <v>308</v>
      </c>
      <c r="E992" s="808"/>
      <c r="F992" s="808"/>
      <c r="G992" s="685"/>
    </row>
    <row r="993" spans="3:7" ht="15.75" thickBot="1" x14ac:dyDescent="0.3">
      <c r="C993" s="154" t="s">
        <v>95</v>
      </c>
      <c r="D993" s="878" t="s">
        <v>234</v>
      </c>
      <c r="E993" s="879"/>
      <c r="F993" s="879"/>
      <c r="G993" s="880"/>
    </row>
    <row r="994" spans="3:7" x14ac:dyDescent="0.25">
      <c r="C994" s="881"/>
      <c r="D994" s="179">
        <v>2019</v>
      </c>
      <c r="E994" s="179">
        <v>2020</v>
      </c>
      <c r="F994" s="179">
        <v>2021</v>
      </c>
      <c r="G994" s="179">
        <v>2022</v>
      </c>
    </row>
    <row r="995" spans="3:7" ht="15.75" thickBot="1" x14ac:dyDescent="0.3">
      <c r="C995" s="882"/>
      <c r="D995" s="180" t="s">
        <v>71</v>
      </c>
      <c r="E995" s="180" t="s">
        <v>71</v>
      </c>
      <c r="F995" s="180" t="s">
        <v>71</v>
      </c>
      <c r="G995" s="180" t="s">
        <v>71</v>
      </c>
    </row>
    <row r="996" spans="3:7" ht="15.75" thickBot="1" x14ac:dyDescent="0.3">
      <c r="C996" s="154" t="s">
        <v>97</v>
      </c>
      <c r="D996" s="552">
        <v>1</v>
      </c>
      <c r="E996" s="154"/>
      <c r="F996" s="154"/>
      <c r="G996" s="154"/>
    </row>
    <row r="997" spans="3:7" ht="15.75" thickBot="1" x14ac:dyDescent="0.3">
      <c r="C997" s="154" t="s">
        <v>98</v>
      </c>
      <c r="D997" s="185">
        <v>53707</v>
      </c>
      <c r="E997" s="185">
        <f>E1015</f>
        <v>0</v>
      </c>
      <c r="F997" s="185">
        <f>F1015</f>
        <v>0</v>
      </c>
      <c r="G997" s="185">
        <f>G1015</f>
        <v>0</v>
      </c>
    </row>
    <row r="998" spans="3:7" ht="15.75" thickBot="1" x14ac:dyDescent="0.3">
      <c r="C998" s="154" t="s">
        <v>99</v>
      </c>
      <c r="D998" s="185">
        <f>D997/D996</f>
        <v>53707</v>
      </c>
      <c r="E998" s="185" t="e">
        <f>E997/E996</f>
        <v>#DIV/0!</v>
      </c>
      <c r="F998" s="185" t="e">
        <f>F997/F996</f>
        <v>#DIV/0!</v>
      </c>
      <c r="G998" s="185" t="e">
        <f>G997/G996</f>
        <v>#DIV/0!</v>
      </c>
    </row>
    <row r="999" spans="3:7" ht="15.75" thickBot="1" x14ac:dyDescent="0.3">
      <c r="C999" s="154" t="s">
        <v>100</v>
      </c>
      <c r="D999" s="181" t="e">
        <f>D996/C996-1</f>
        <v>#VALUE!</v>
      </c>
      <c r="E999" s="181">
        <f t="shared" ref="E999:F1001" si="35">E996/D996-1</f>
        <v>-1</v>
      </c>
      <c r="F999" s="181" t="e">
        <f t="shared" si="35"/>
        <v>#DIV/0!</v>
      </c>
      <c r="G999" s="181" t="e">
        <f>G996/F996-1</f>
        <v>#DIV/0!</v>
      </c>
    </row>
    <row r="1000" spans="3:7" ht="15.75" thickBot="1" x14ac:dyDescent="0.3">
      <c r="C1000" s="154" t="s">
        <v>102</v>
      </c>
      <c r="D1000" s="181" t="e">
        <f>D997/C997-1</f>
        <v>#VALUE!</v>
      </c>
      <c r="E1000" s="181">
        <f t="shared" si="35"/>
        <v>-1</v>
      </c>
      <c r="F1000" s="181" t="e">
        <f t="shared" si="35"/>
        <v>#DIV/0!</v>
      </c>
      <c r="G1000" s="181" t="e">
        <f>G997/F997-1</f>
        <v>#DIV/0!</v>
      </c>
    </row>
    <row r="1001" spans="3:7" ht="15.75" thickBot="1" x14ac:dyDescent="0.3">
      <c r="C1001" s="154" t="s">
        <v>103</v>
      </c>
      <c r="D1001" s="181" t="e">
        <f>D998/C998-1</f>
        <v>#VALUE!</v>
      </c>
      <c r="E1001" s="181" t="e">
        <f t="shared" si="35"/>
        <v>#DIV/0!</v>
      </c>
      <c r="F1001" s="181" t="e">
        <f t="shared" si="35"/>
        <v>#DIV/0!</v>
      </c>
      <c r="G1001" s="181" t="e">
        <f>G998/F998-1</f>
        <v>#DIV/0!</v>
      </c>
    </row>
    <row r="1002" spans="3:7" ht="15.75" thickBot="1" x14ac:dyDescent="0.3">
      <c r="C1002" s="873" t="s">
        <v>222</v>
      </c>
      <c r="D1002" s="874"/>
      <c r="E1002" s="874"/>
      <c r="F1002" s="874"/>
      <c r="G1002" s="875"/>
    </row>
    <row r="1003" spans="3:7" x14ac:dyDescent="0.25">
      <c r="C1003" s="881"/>
      <c r="D1003" s="179">
        <v>2019</v>
      </c>
      <c r="E1003" s="179">
        <v>2020</v>
      </c>
      <c r="F1003" s="179">
        <v>2021</v>
      </c>
      <c r="G1003" s="179">
        <v>2022</v>
      </c>
    </row>
    <row r="1004" spans="3:7" ht="15.75" thickBot="1" x14ac:dyDescent="0.3">
      <c r="C1004" s="882"/>
      <c r="D1004" s="180" t="s">
        <v>71</v>
      </c>
      <c r="E1004" s="180" t="s">
        <v>71</v>
      </c>
      <c r="F1004" s="180" t="s">
        <v>71</v>
      </c>
      <c r="G1004" s="180" t="s">
        <v>71</v>
      </c>
    </row>
    <row r="1005" spans="3:7" ht="15.75" thickBot="1" x14ac:dyDescent="0.3">
      <c r="C1005" s="182" t="s">
        <v>159</v>
      </c>
      <c r="D1005" s="183">
        <f>D1006+D1007+D1008+D1009</f>
        <v>0</v>
      </c>
      <c r="E1005" s="183">
        <f>E1006+E1007+E1008+E1009</f>
        <v>0</v>
      </c>
      <c r="F1005" s="183">
        <f>F1006+F1007+F1008+F1009</f>
        <v>0</v>
      </c>
      <c r="G1005" s="183">
        <f>G1006+G1007+G1008+G1009</f>
        <v>0</v>
      </c>
    </row>
    <row r="1006" spans="3:7" ht="15.75" thickBot="1" x14ac:dyDescent="0.3">
      <c r="C1006" s="168" t="s">
        <v>106</v>
      </c>
      <c r="D1006" s="183"/>
      <c r="E1006" s="183"/>
      <c r="F1006" s="183"/>
      <c r="G1006" s="183"/>
    </row>
    <row r="1007" spans="3:7" ht="15.75" customHeight="1" thickBot="1" x14ac:dyDescent="0.3">
      <c r="C1007" s="168" t="s">
        <v>160</v>
      </c>
      <c r="D1007" s="183"/>
      <c r="E1007" s="183"/>
      <c r="F1007" s="183"/>
      <c r="G1007" s="183"/>
    </row>
    <row r="1008" spans="3:7" ht="15.75" thickBot="1" x14ac:dyDescent="0.3">
      <c r="C1008" s="168" t="s">
        <v>161</v>
      </c>
      <c r="D1008" s="183"/>
      <c r="E1008" s="183"/>
      <c r="F1008" s="183"/>
      <c r="G1008" s="183"/>
    </row>
    <row r="1009" spans="3:7" ht="15.75" thickBot="1" x14ac:dyDescent="0.3">
      <c r="C1009" s="168" t="s">
        <v>162</v>
      </c>
      <c r="D1009" s="183"/>
      <c r="E1009" s="183"/>
      <c r="F1009" s="183"/>
      <c r="G1009" s="183"/>
    </row>
    <row r="1010" spans="3:7" ht="15.75" thickBot="1" x14ac:dyDescent="0.3">
      <c r="C1010" s="182" t="s">
        <v>163</v>
      </c>
      <c r="D1010" s="172">
        <f>D1011+D1012+D1013+D1014</f>
        <v>53707</v>
      </c>
      <c r="E1010" s="172">
        <f>E1011+E1012+E1013+E1014</f>
        <v>0</v>
      </c>
      <c r="F1010" s="172">
        <f>F1011+F1012+F1013+F1014</f>
        <v>0</v>
      </c>
      <c r="G1010" s="172">
        <f>G1011+G1012+G1013+G1014</f>
        <v>0</v>
      </c>
    </row>
    <row r="1011" spans="3:7" ht="15.75" thickBot="1" x14ac:dyDescent="0.3">
      <c r="C1011" s="168" t="s">
        <v>106</v>
      </c>
      <c r="D1011" s="183">
        <v>53707</v>
      </c>
      <c r="E1011" s="183"/>
      <c r="F1011" s="183"/>
      <c r="G1011" s="183"/>
    </row>
    <row r="1012" spans="3:7" ht="15.75" thickBot="1" x14ac:dyDescent="0.3">
      <c r="C1012" s="168" t="s">
        <v>160</v>
      </c>
      <c r="D1012" s="183"/>
      <c r="E1012" s="183"/>
      <c r="F1012" s="183"/>
      <c r="G1012" s="183"/>
    </row>
    <row r="1013" spans="3:7" ht="15.75" thickBot="1" x14ac:dyDescent="0.3">
      <c r="C1013" s="168" t="s">
        <v>161</v>
      </c>
      <c r="D1013" s="183"/>
      <c r="E1013" s="183"/>
      <c r="F1013" s="183"/>
      <c r="G1013" s="183"/>
    </row>
    <row r="1014" spans="3:7" ht="15.75" thickBot="1" x14ac:dyDescent="0.3">
      <c r="C1014" s="168" t="s">
        <v>162</v>
      </c>
      <c r="D1014" s="183"/>
      <c r="E1014" s="183"/>
      <c r="F1014" s="183"/>
      <c r="G1014" s="183"/>
    </row>
    <row r="1015" spans="3:7" ht="15.75" thickBot="1" x14ac:dyDescent="0.3">
      <c r="C1015" s="171" t="s">
        <v>300</v>
      </c>
      <c r="D1015" s="172">
        <f>D1005+D1010</f>
        <v>53707</v>
      </c>
      <c r="E1015" s="172">
        <f>E1005+E1010</f>
        <v>0</v>
      </c>
      <c r="F1015" s="172">
        <f>F1005+F1010</f>
        <v>0</v>
      </c>
      <c r="G1015" s="172">
        <f>G1005+G1010</f>
        <v>0</v>
      </c>
    </row>
    <row r="1016" spans="3:7" ht="34.5" thickBot="1" x14ac:dyDescent="0.3">
      <c r="C1016" s="162" t="s">
        <v>224</v>
      </c>
      <c r="D1016" s="205" t="s">
        <v>309</v>
      </c>
      <c r="E1016" s="205" t="s">
        <v>202</v>
      </c>
      <c r="F1016" s="920" t="s">
        <v>310</v>
      </c>
      <c r="G1016" s="921"/>
    </row>
    <row r="1017" spans="3:7" ht="30.75" customHeight="1" thickBot="1" x14ac:dyDescent="0.3">
      <c r="C1017" s="154" t="s">
        <v>93</v>
      </c>
      <c r="D1017" s="807" t="s">
        <v>311</v>
      </c>
      <c r="E1017" s="808"/>
      <c r="F1017" s="808"/>
      <c r="G1017" s="685"/>
    </row>
    <row r="1018" spans="3:7" ht="15.75" thickBot="1" x14ac:dyDescent="0.3">
      <c r="C1018" s="154" t="s">
        <v>95</v>
      </c>
      <c r="D1018" s="878" t="s">
        <v>234</v>
      </c>
      <c r="E1018" s="879"/>
      <c r="F1018" s="879"/>
      <c r="G1018" s="880"/>
    </row>
    <row r="1019" spans="3:7" x14ac:dyDescent="0.25">
      <c r="C1019" s="881"/>
      <c r="D1019" s="179">
        <v>2019</v>
      </c>
      <c r="E1019" s="179">
        <v>2020</v>
      </c>
      <c r="F1019" s="179">
        <v>2021</v>
      </c>
      <c r="G1019" s="179">
        <v>2022</v>
      </c>
    </row>
    <row r="1020" spans="3:7" ht="15.75" thickBot="1" x14ac:dyDescent="0.3">
      <c r="C1020" s="882"/>
      <c r="D1020" s="180" t="s">
        <v>71</v>
      </c>
      <c r="E1020" s="180" t="s">
        <v>71</v>
      </c>
      <c r="F1020" s="180" t="s">
        <v>71</v>
      </c>
      <c r="G1020" s="180" t="s">
        <v>71</v>
      </c>
    </row>
    <row r="1021" spans="3:7" ht="15.75" thickBot="1" x14ac:dyDescent="0.3">
      <c r="C1021" s="154" t="s">
        <v>97</v>
      </c>
      <c r="D1021" s="552">
        <v>0.3</v>
      </c>
      <c r="E1021" s="154"/>
      <c r="F1021" s="154"/>
      <c r="G1021" s="154"/>
    </row>
    <row r="1022" spans="3:7" ht="15.75" thickBot="1" x14ac:dyDescent="0.3">
      <c r="C1022" s="154" t="s">
        <v>98</v>
      </c>
      <c r="D1022" s="185">
        <v>22000</v>
      </c>
      <c r="E1022" s="185">
        <f>E1040</f>
        <v>0</v>
      </c>
      <c r="F1022" s="185">
        <f>F1040</f>
        <v>0</v>
      </c>
      <c r="G1022" s="185">
        <f>G1040</f>
        <v>0</v>
      </c>
    </row>
    <row r="1023" spans="3:7" ht="15.75" thickBot="1" x14ac:dyDescent="0.3">
      <c r="C1023" s="154" t="s">
        <v>99</v>
      </c>
      <c r="D1023" s="185">
        <f>D1022/D1021</f>
        <v>73333.333333333343</v>
      </c>
      <c r="E1023" s="185" t="e">
        <f>E1022/E1021</f>
        <v>#DIV/0!</v>
      </c>
      <c r="F1023" s="185" t="e">
        <f>F1022/F1021</f>
        <v>#DIV/0!</v>
      </c>
      <c r="G1023" s="185" t="e">
        <f>G1022/G1021</f>
        <v>#DIV/0!</v>
      </c>
    </row>
    <row r="1024" spans="3:7" ht="15.75" thickBot="1" x14ac:dyDescent="0.3">
      <c r="C1024" s="154" t="s">
        <v>100</v>
      </c>
      <c r="D1024" s="181" t="e">
        <f>D1021/C1021-1</f>
        <v>#VALUE!</v>
      </c>
      <c r="E1024" s="181">
        <f t="shared" ref="E1024:F1026" si="36">E1021/D1021-1</f>
        <v>-1</v>
      </c>
      <c r="F1024" s="181" t="e">
        <f t="shared" si="36"/>
        <v>#DIV/0!</v>
      </c>
      <c r="G1024" s="181" t="e">
        <f>G1021/F1021-1</f>
        <v>#DIV/0!</v>
      </c>
    </row>
    <row r="1025" spans="3:7" ht="15.75" thickBot="1" x14ac:dyDescent="0.3">
      <c r="C1025" s="154" t="s">
        <v>102</v>
      </c>
      <c r="D1025" s="181" t="e">
        <f>D1022/C1022-1</f>
        <v>#VALUE!</v>
      </c>
      <c r="E1025" s="181">
        <f t="shared" si="36"/>
        <v>-1</v>
      </c>
      <c r="F1025" s="181" t="e">
        <f t="shared" si="36"/>
        <v>#DIV/0!</v>
      </c>
      <c r="G1025" s="181" t="e">
        <f>G1022/F1022-1</f>
        <v>#DIV/0!</v>
      </c>
    </row>
    <row r="1026" spans="3:7" ht="15.75" thickBot="1" x14ac:dyDescent="0.3">
      <c r="C1026" s="154" t="s">
        <v>103</v>
      </c>
      <c r="D1026" s="181" t="e">
        <f>D1023/C1023-1</f>
        <v>#VALUE!</v>
      </c>
      <c r="E1026" s="181" t="e">
        <f t="shared" si="36"/>
        <v>#DIV/0!</v>
      </c>
      <c r="F1026" s="181" t="e">
        <f t="shared" si="36"/>
        <v>#DIV/0!</v>
      </c>
      <c r="G1026" s="181" t="e">
        <f>G1023/F1023-1</f>
        <v>#DIV/0!</v>
      </c>
    </row>
    <row r="1027" spans="3:7" ht="15.75" thickBot="1" x14ac:dyDescent="0.3">
      <c r="C1027" s="873" t="s">
        <v>225</v>
      </c>
      <c r="D1027" s="874"/>
      <c r="E1027" s="874"/>
      <c r="F1027" s="874"/>
      <c r="G1027" s="875"/>
    </row>
    <row r="1028" spans="3:7" x14ac:dyDescent="0.25">
      <c r="C1028" s="881"/>
      <c r="D1028" s="179">
        <v>2019</v>
      </c>
      <c r="E1028" s="179">
        <v>2020</v>
      </c>
      <c r="F1028" s="179">
        <v>2021</v>
      </c>
      <c r="G1028" s="179">
        <v>2021</v>
      </c>
    </row>
    <row r="1029" spans="3:7" ht="15.75" thickBot="1" x14ac:dyDescent="0.3">
      <c r="C1029" s="882"/>
      <c r="D1029" s="180" t="s">
        <v>71</v>
      </c>
      <c r="E1029" s="180" t="s">
        <v>71</v>
      </c>
      <c r="F1029" s="180" t="s">
        <v>71</v>
      </c>
      <c r="G1029" s="180" t="s">
        <v>71</v>
      </c>
    </row>
    <row r="1030" spans="3:7" ht="15.75" thickBot="1" x14ac:dyDescent="0.3">
      <c r="C1030" s="182" t="s">
        <v>159</v>
      </c>
      <c r="D1030" s="183">
        <f>D1031+D1032+D1033+D1034</f>
        <v>0</v>
      </c>
      <c r="E1030" s="183">
        <f>E1031+E1032+E1033+E1034</f>
        <v>0</v>
      </c>
      <c r="F1030" s="183">
        <f>F1031+F1032+F1033+F1034</f>
        <v>0</v>
      </c>
      <c r="G1030" s="183">
        <f>G1031+G1032+G1033+G1034</f>
        <v>0</v>
      </c>
    </row>
    <row r="1031" spans="3:7" ht="15.75" thickBot="1" x14ac:dyDescent="0.3">
      <c r="C1031" s="168" t="s">
        <v>106</v>
      </c>
      <c r="D1031" s="183"/>
      <c r="E1031" s="183"/>
      <c r="F1031" s="183"/>
      <c r="G1031" s="183"/>
    </row>
    <row r="1032" spans="3:7" ht="15.75" customHeight="1" thickBot="1" x14ac:dyDescent="0.3">
      <c r="C1032" s="168" t="s">
        <v>160</v>
      </c>
      <c r="D1032" s="183"/>
      <c r="E1032" s="183"/>
      <c r="F1032" s="183"/>
      <c r="G1032" s="183"/>
    </row>
    <row r="1033" spans="3:7" ht="15.75" thickBot="1" x14ac:dyDescent="0.3">
      <c r="C1033" s="168" t="s">
        <v>161</v>
      </c>
      <c r="D1033" s="183"/>
      <c r="E1033" s="183"/>
      <c r="F1033" s="183"/>
      <c r="G1033" s="183"/>
    </row>
    <row r="1034" spans="3:7" ht="15.75" thickBot="1" x14ac:dyDescent="0.3">
      <c r="C1034" s="168" t="s">
        <v>162</v>
      </c>
      <c r="D1034" s="183"/>
      <c r="E1034" s="183"/>
      <c r="F1034" s="183"/>
      <c r="G1034" s="183"/>
    </row>
    <row r="1035" spans="3:7" ht="15.75" thickBot="1" x14ac:dyDescent="0.3">
      <c r="C1035" s="182" t="s">
        <v>163</v>
      </c>
      <c r="D1035" s="172">
        <f>D1036+D1037+D1038+D1039</f>
        <v>22000</v>
      </c>
      <c r="E1035" s="172">
        <f>E1036+E1037+E1038+E1039</f>
        <v>0</v>
      </c>
      <c r="F1035" s="172">
        <f>F1036+F1037+F1038+F1039</f>
        <v>0</v>
      </c>
      <c r="G1035" s="172">
        <f>G1036+G1037+G1038+G1039</f>
        <v>0</v>
      </c>
    </row>
    <row r="1036" spans="3:7" ht="15.75" thickBot="1" x14ac:dyDescent="0.3">
      <c r="C1036" s="168" t="s">
        <v>106</v>
      </c>
      <c r="D1036" s="183">
        <v>22000</v>
      </c>
      <c r="E1036" s="183"/>
      <c r="F1036" s="183"/>
      <c r="G1036" s="183"/>
    </row>
    <row r="1037" spans="3:7" ht="15.75" thickBot="1" x14ac:dyDescent="0.3">
      <c r="C1037" s="168" t="s">
        <v>160</v>
      </c>
      <c r="D1037" s="183"/>
      <c r="E1037" s="183"/>
      <c r="F1037" s="183"/>
      <c r="G1037" s="183"/>
    </row>
    <row r="1038" spans="3:7" ht="15.75" thickBot="1" x14ac:dyDescent="0.3">
      <c r="C1038" s="168" t="s">
        <v>161</v>
      </c>
      <c r="D1038" s="183"/>
      <c r="E1038" s="183"/>
      <c r="F1038" s="183"/>
      <c r="G1038" s="183"/>
    </row>
    <row r="1039" spans="3:7" ht="15.75" thickBot="1" x14ac:dyDescent="0.3">
      <c r="C1039" s="168" t="s">
        <v>162</v>
      </c>
      <c r="D1039" s="183"/>
      <c r="E1039" s="183"/>
      <c r="F1039" s="183"/>
      <c r="G1039" s="183"/>
    </row>
    <row r="1040" spans="3:7" ht="15.75" thickBot="1" x14ac:dyDescent="0.3">
      <c r="C1040" s="171" t="s">
        <v>300</v>
      </c>
      <c r="D1040" s="172">
        <f>D1030+D1035</f>
        <v>22000</v>
      </c>
      <c r="E1040" s="172">
        <f>E1030+E1035</f>
        <v>0</v>
      </c>
      <c r="F1040" s="172">
        <f>F1030+F1035</f>
        <v>0</v>
      </c>
      <c r="G1040" s="172">
        <f>G1030+G1035</f>
        <v>0</v>
      </c>
    </row>
    <row r="1041" spans="3:7" ht="34.5" thickBot="1" x14ac:dyDescent="0.3">
      <c r="C1041" s="162" t="s">
        <v>227</v>
      </c>
      <c r="D1041" s="205" t="s">
        <v>312</v>
      </c>
      <c r="E1041" s="205" t="s">
        <v>202</v>
      </c>
      <c r="F1041" s="920" t="s">
        <v>313</v>
      </c>
      <c r="G1041" s="921"/>
    </row>
    <row r="1042" spans="3:7" ht="39.75" customHeight="1" thickBot="1" x14ac:dyDescent="0.3">
      <c r="C1042" s="154" t="s">
        <v>93</v>
      </c>
      <c r="D1042" s="807" t="s">
        <v>314</v>
      </c>
      <c r="E1042" s="808"/>
      <c r="F1042" s="808"/>
      <c r="G1042" s="685"/>
    </row>
    <row r="1043" spans="3:7" ht="15.75" thickBot="1" x14ac:dyDescent="0.3">
      <c r="C1043" s="154" t="s">
        <v>95</v>
      </c>
      <c r="D1043" s="878" t="s">
        <v>234</v>
      </c>
      <c r="E1043" s="879"/>
      <c r="F1043" s="879"/>
      <c r="G1043" s="880"/>
    </row>
    <row r="1044" spans="3:7" x14ac:dyDescent="0.25">
      <c r="C1044" s="881"/>
      <c r="D1044" s="179">
        <v>2019</v>
      </c>
      <c r="E1044" s="179">
        <v>2020</v>
      </c>
      <c r="F1044" s="179">
        <v>2021</v>
      </c>
      <c r="G1044" s="179">
        <v>2022</v>
      </c>
    </row>
    <row r="1045" spans="3:7" ht="15.75" thickBot="1" x14ac:dyDescent="0.3">
      <c r="C1045" s="882"/>
      <c r="D1045" s="180" t="s">
        <v>71</v>
      </c>
      <c r="E1045" s="180" t="s">
        <v>71</v>
      </c>
      <c r="F1045" s="180" t="s">
        <v>71</v>
      </c>
      <c r="G1045" s="180" t="s">
        <v>71</v>
      </c>
    </row>
    <row r="1046" spans="3:7" ht="15.75" thickBot="1" x14ac:dyDescent="0.3">
      <c r="C1046" s="154" t="s">
        <v>97</v>
      </c>
      <c r="D1046" s="552">
        <v>4</v>
      </c>
      <c r="E1046" s="552">
        <v>0</v>
      </c>
      <c r="F1046" s="154"/>
      <c r="G1046" s="154"/>
    </row>
    <row r="1047" spans="3:7" ht="15.75" thickBot="1" x14ac:dyDescent="0.3">
      <c r="C1047" s="154" t="s">
        <v>98</v>
      </c>
      <c r="D1047" s="185">
        <v>79812</v>
      </c>
      <c r="E1047" s="188">
        <v>0</v>
      </c>
      <c r="F1047" s="185">
        <f>F1065</f>
        <v>0</v>
      </c>
      <c r="G1047" s="185">
        <f>G1065</f>
        <v>0</v>
      </c>
    </row>
    <row r="1048" spans="3:7" ht="15.75" thickBot="1" x14ac:dyDescent="0.3">
      <c r="C1048" s="154" t="s">
        <v>99</v>
      </c>
      <c r="D1048" s="185">
        <f>D1047/D1046</f>
        <v>19953</v>
      </c>
      <c r="E1048" s="185" t="e">
        <f>E1047/E1046</f>
        <v>#DIV/0!</v>
      </c>
      <c r="F1048" s="185" t="e">
        <f>F1047/F1046</f>
        <v>#DIV/0!</v>
      </c>
      <c r="G1048" s="185" t="e">
        <f>G1047/G1046</f>
        <v>#DIV/0!</v>
      </c>
    </row>
    <row r="1049" spans="3:7" ht="15.75" thickBot="1" x14ac:dyDescent="0.3">
      <c r="C1049" s="154" t="s">
        <v>100</v>
      </c>
      <c r="D1049" s="181" t="e">
        <f>D1046/C1046-1</f>
        <v>#VALUE!</v>
      </c>
      <c r="E1049" s="181">
        <f t="shared" ref="E1049:F1051" si="37">E1046/D1046-1</f>
        <v>-1</v>
      </c>
      <c r="F1049" s="181" t="e">
        <f t="shared" si="37"/>
        <v>#DIV/0!</v>
      </c>
      <c r="G1049" s="181" t="e">
        <f>G1046/F1046-1</f>
        <v>#DIV/0!</v>
      </c>
    </row>
    <row r="1050" spans="3:7" ht="15.75" thickBot="1" x14ac:dyDescent="0.3">
      <c r="C1050" s="154" t="s">
        <v>102</v>
      </c>
      <c r="D1050" s="181" t="e">
        <f>D1047/C1047-1</f>
        <v>#VALUE!</v>
      </c>
      <c r="E1050" s="181">
        <f t="shared" si="37"/>
        <v>-1</v>
      </c>
      <c r="F1050" s="181" t="e">
        <f t="shared" si="37"/>
        <v>#DIV/0!</v>
      </c>
      <c r="G1050" s="181" t="e">
        <f>G1047/F1047-1</f>
        <v>#DIV/0!</v>
      </c>
    </row>
    <row r="1051" spans="3:7" ht="15.75" thickBot="1" x14ac:dyDescent="0.3">
      <c r="C1051" s="154" t="s">
        <v>103</v>
      </c>
      <c r="D1051" s="181" t="e">
        <f>D1048/C1048-1</f>
        <v>#VALUE!</v>
      </c>
      <c r="E1051" s="181" t="e">
        <f t="shared" si="37"/>
        <v>#DIV/0!</v>
      </c>
      <c r="F1051" s="181" t="e">
        <f t="shared" si="37"/>
        <v>#DIV/0!</v>
      </c>
      <c r="G1051" s="181" t="e">
        <f>G1048/F1048-1</f>
        <v>#DIV/0!</v>
      </c>
    </row>
    <row r="1052" spans="3:7" ht="15.75" thickBot="1" x14ac:dyDescent="0.3">
      <c r="C1052" s="873" t="s">
        <v>228</v>
      </c>
      <c r="D1052" s="874"/>
      <c r="E1052" s="874"/>
      <c r="F1052" s="874"/>
      <c r="G1052" s="875"/>
    </row>
    <row r="1053" spans="3:7" x14ac:dyDescent="0.25">
      <c r="C1053" s="881"/>
      <c r="D1053" s="179">
        <v>2019</v>
      </c>
      <c r="E1053" s="179">
        <v>2020</v>
      </c>
      <c r="F1053" s="179">
        <v>2021</v>
      </c>
      <c r="G1053" s="179">
        <v>2021</v>
      </c>
    </row>
    <row r="1054" spans="3:7" ht="15.75" thickBot="1" x14ac:dyDescent="0.3">
      <c r="C1054" s="882"/>
      <c r="D1054" s="180" t="s">
        <v>71</v>
      </c>
      <c r="E1054" s="180" t="s">
        <v>71</v>
      </c>
      <c r="F1054" s="180" t="s">
        <v>71</v>
      </c>
      <c r="G1054" s="180" t="s">
        <v>71</v>
      </c>
    </row>
    <row r="1055" spans="3:7" ht="15.75" thickBot="1" x14ac:dyDescent="0.3">
      <c r="C1055" s="182" t="s">
        <v>159</v>
      </c>
      <c r="D1055" s="183">
        <f>D1056+D1057+D1058+D1059</f>
        <v>0</v>
      </c>
      <c r="E1055" s="183">
        <f>E1056+E1057+E1058+E1059</f>
        <v>0</v>
      </c>
      <c r="F1055" s="183">
        <f>F1056+F1057+F1058+F1059</f>
        <v>0</v>
      </c>
      <c r="G1055" s="183">
        <f>G1056+G1057+G1058+G1059</f>
        <v>0</v>
      </c>
    </row>
    <row r="1056" spans="3:7" ht="15.75" thickBot="1" x14ac:dyDescent="0.3">
      <c r="C1056" s="168" t="s">
        <v>106</v>
      </c>
      <c r="D1056" s="183"/>
      <c r="E1056" s="183"/>
      <c r="F1056" s="183"/>
      <c r="G1056" s="183"/>
    </row>
    <row r="1057" spans="2:7" ht="15.75" customHeight="1" thickBot="1" x14ac:dyDescent="0.3">
      <c r="C1057" s="168" t="s">
        <v>160</v>
      </c>
      <c r="D1057" s="183"/>
      <c r="E1057" s="183"/>
      <c r="F1057" s="183"/>
      <c r="G1057" s="183"/>
    </row>
    <row r="1058" spans="2:7" ht="15.75" thickBot="1" x14ac:dyDescent="0.3">
      <c r="C1058" s="168" t="s">
        <v>161</v>
      </c>
      <c r="D1058" s="183"/>
      <c r="E1058" s="183"/>
      <c r="F1058" s="183"/>
      <c r="G1058" s="183"/>
    </row>
    <row r="1059" spans="2:7" ht="15.75" thickBot="1" x14ac:dyDescent="0.3">
      <c r="C1059" s="168" t="s">
        <v>162</v>
      </c>
      <c r="D1059" s="183"/>
      <c r="E1059" s="183"/>
      <c r="F1059" s="183"/>
      <c r="G1059" s="183"/>
    </row>
    <row r="1060" spans="2:7" ht="15.75" thickBot="1" x14ac:dyDescent="0.3">
      <c r="C1060" s="182" t="s">
        <v>163</v>
      </c>
      <c r="D1060" s="172">
        <f>D1061+D1062+D1063+D1064</f>
        <v>79812</v>
      </c>
      <c r="E1060" s="172">
        <f>E1061+E1062+E1063+E1064</f>
        <v>0</v>
      </c>
      <c r="F1060" s="172">
        <f>F1061+F1062+F1063+F1064</f>
        <v>0</v>
      </c>
      <c r="G1060" s="172">
        <f>G1061+G1062+G1063+G1064</f>
        <v>0</v>
      </c>
    </row>
    <row r="1061" spans="2:7" ht="15.75" thickBot="1" x14ac:dyDescent="0.3">
      <c r="C1061" s="168" t="s">
        <v>106</v>
      </c>
      <c r="D1061" s="183">
        <v>79812</v>
      </c>
      <c r="E1061" s="183">
        <f>+E1047</f>
        <v>0</v>
      </c>
      <c r="F1061" s="183"/>
      <c r="G1061" s="183"/>
    </row>
    <row r="1062" spans="2:7" ht="15.75" thickBot="1" x14ac:dyDescent="0.3">
      <c r="C1062" s="168" t="s">
        <v>160</v>
      </c>
      <c r="D1062" s="183"/>
      <c r="E1062" s="183"/>
      <c r="F1062" s="183"/>
      <c r="G1062" s="183"/>
    </row>
    <row r="1063" spans="2:7" ht="15.75" thickBot="1" x14ac:dyDescent="0.3">
      <c r="C1063" s="168" t="s">
        <v>161</v>
      </c>
      <c r="D1063" s="183"/>
      <c r="E1063" s="183"/>
      <c r="F1063" s="183"/>
      <c r="G1063" s="183"/>
    </row>
    <row r="1064" spans="2:7" ht="15.75" thickBot="1" x14ac:dyDescent="0.3">
      <c r="C1064" s="168" t="s">
        <v>162</v>
      </c>
      <c r="D1064" s="183"/>
      <c r="E1064" s="183"/>
      <c r="F1064" s="183"/>
      <c r="G1064" s="183"/>
    </row>
    <row r="1065" spans="2:7" ht="15.75" thickBot="1" x14ac:dyDescent="0.3">
      <c r="C1065" s="171" t="s">
        <v>300</v>
      </c>
      <c r="D1065" s="172">
        <f>D1055+D1060</f>
        <v>79812</v>
      </c>
      <c r="E1065" s="172">
        <f>E1055+E1060</f>
        <v>0</v>
      </c>
      <c r="F1065" s="172">
        <f>F1055+F1060</f>
        <v>0</v>
      </c>
      <c r="G1065" s="172">
        <f>G1055+G1060</f>
        <v>0</v>
      </c>
    </row>
    <row r="1066" spans="2:7" ht="34.5" thickBot="1" x14ac:dyDescent="0.3">
      <c r="B1066" s="49"/>
      <c r="C1066" s="162" t="s">
        <v>230</v>
      </c>
      <c r="D1066" s="205" t="s">
        <v>315</v>
      </c>
      <c r="E1066" s="205" t="s">
        <v>202</v>
      </c>
      <c r="F1066" s="920" t="s">
        <v>316</v>
      </c>
      <c r="G1066" s="921"/>
    </row>
    <row r="1067" spans="2:7" ht="31.15" customHeight="1" thickBot="1" x14ac:dyDescent="0.3">
      <c r="B1067" s="49"/>
      <c r="C1067" s="154" t="s">
        <v>93</v>
      </c>
      <c r="D1067" s="807" t="s">
        <v>317</v>
      </c>
      <c r="E1067" s="808"/>
      <c r="F1067" s="808"/>
      <c r="G1067" s="685"/>
    </row>
    <row r="1068" spans="2:7" ht="15.75" thickBot="1" x14ac:dyDescent="0.3">
      <c r="B1068" s="49"/>
      <c r="C1068" s="154" t="s">
        <v>95</v>
      </c>
      <c r="D1068" s="878" t="s">
        <v>234</v>
      </c>
      <c r="E1068" s="879"/>
      <c r="F1068" s="879"/>
      <c r="G1068" s="880"/>
    </row>
    <row r="1069" spans="2:7" x14ac:dyDescent="0.25">
      <c r="B1069" s="49"/>
      <c r="C1069" s="881"/>
      <c r="D1069" s="179">
        <v>2019</v>
      </c>
      <c r="E1069" s="179">
        <v>2020</v>
      </c>
      <c r="F1069" s="179">
        <v>2021</v>
      </c>
      <c r="G1069" s="179">
        <v>2022</v>
      </c>
    </row>
    <row r="1070" spans="2:7" ht="15.75" thickBot="1" x14ac:dyDescent="0.3">
      <c r="B1070" s="49"/>
      <c r="C1070" s="882"/>
      <c r="D1070" s="180" t="s">
        <v>71</v>
      </c>
      <c r="E1070" s="180" t="s">
        <v>71</v>
      </c>
      <c r="F1070" s="180" t="s">
        <v>71</v>
      </c>
      <c r="G1070" s="180" t="s">
        <v>71</v>
      </c>
    </row>
    <row r="1071" spans="2:7" ht="15.75" thickBot="1" x14ac:dyDescent="0.3">
      <c r="B1071" s="49"/>
      <c r="C1071" s="154" t="s">
        <v>97</v>
      </c>
      <c r="D1071" s="552">
        <v>0.8</v>
      </c>
      <c r="E1071" s="552">
        <v>0</v>
      </c>
      <c r="F1071" s="154"/>
      <c r="G1071" s="154"/>
    </row>
    <row r="1072" spans="2:7" ht="15.75" thickBot="1" x14ac:dyDescent="0.3">
      <c r="B1072" s="49"/>
      <c r="C1072" s="154" t="s">
        <v>98</v>
      </c>
      <c r="D1072" s="185">
        <v>40000</v>
      </c>
      <c r="E1072" s="188">
        <v>0</v>
      </c>
      <c r="F1072" s="185">
        <f>F1090</f>
        <v>0</v>
      </c>
      <c r="G1072" s="185">
        <f>G1090</f>
        <v>0</v>
      </c>
    </row>
    <row r="1073" spans="2:7" ht="15.75" thickBot="1" x14ac:dyDescent="0.3">
      <c r="B1073" s="49"/>
      <c r="C1073" s="154" t="s">
        <v>99</v>
      </c>
      <c r="D1073" s="185">
        <f>D1072/D1071</f>
        <v>50000</v>
      </c>
      <c r="E1073" s="185" t="e">
        <f>E1072/E1071</f>
        <v>#DIV/0!</v>
      </c>
      <c r="F1073" s="185" t="e">
        <f>F1072/F1071</f>
        <v>#DIV/0!</v>
      </c>
      <c r="G1073" s="185" t="e">
        <f>G1072/G1071</f>
        <v>#DIV/0!</v>
      </c>
    </row>
    <row r="1074" spans="2:7" ht="15.75" thickBot="1" x14ac:dyDescent="0.3">
      <c r="B1074" s="49"/>
      <c r="C1074" s="154" t="s">
        <v>100</v>
      </c>
      <c r="D1074" s="181" t="e">
        <f>D1071/C1071-1</f>
        <v>#VALUE!</v>
      </c>
      <c r="E1074" s="181">
        <f t="shared" ref="E1074:F1076" si="38">E1071/D1071-1</f>
        <v>-1</v>
      </c>
      <c r="F1074" s="181" t="e">
        <f t="shared" si="38"/>
        <v>#DIV/0!</v>
      </c>
      <c r="G1074" s="181" t="e">
        <f>G1071/F1071-1</f>
        <v>#DIV/0!</v>
      </c>
    </row>
    <row r="1075" spans="2:7" ht="15.75" thickBot="1" x14ac:dyDescent="0.3">
      <c r="B1075" s="49"/>
      <c r="C1075" s="154" t="s">
        <v>102</v>
      </c>
      <c r="D1075" s="181" t="e">
        <f>D1072/C1072-1</f>
        <v>#VALUE!</v>
      </c>
      <c r="E1075" s="181">
        <f t="shared" si="38"/>
        <v>-1</v>
      </c>
      <c r="F1075" s="181" t="e">
        <f t="shared" si="38"/>
        <v>#DIV/0!</v>
      </c>
      <c r="G1075" s="181" t="e">
        <f>G1072/F1072-1</f>
        <v>#DIV/0!</v>
      </c>
    </row>
    <row r="1076" spans="2:7" ht="15.75" thickBot="1" x14ac:dyDescent="0.3">
      <c r="B1076" s="49"/>
      <c r="C1076" s="154" t="s">
        <v>103</v>
      </c>
      <c r="D1076" s="181" t="e">
        <f>D1073/C1073-1</f>
        <v>#VALUE!</v>
      </c>
      <c r="E1076" s="181" t="e">
        <f t="shared" si="38"/>
        <v>#DIV/0!</v>
      </c>
      <c r="F1076" s="181" t="e">
        <f t="shared" si="38"/>
        <v>#DIV/0!</v>
      </c>
      <c r="G1076" s="181" t="e">
        <f>G1073/F1073-1</f>
        <v>#DIV/0!</v>
      </c>
    </row>
    <row r="1077" spans="2:7" ht="15.75" thickBot="1" x14ac:dyDescent="0.3">
      <c r="B1077" s="49"/>
      <c r="C1077" s="873" t="s">
        <v>231</v>
      </c>
      <c r="D1077" s="874"/>
      <c r="E1077" s="874"/>
      <c r="F1077" s="874"/>
      <c r="G1077" s="875"/>
    </row>
    <row r="1078" spans="2:7" x14ac:dyDescent="0.25">
      <c r="B1078" s="49"/>
      <c r="C1078" s="881"/>
      <c r="D1078" s="179">
        <v>2019</v>
      </c>
      <c r="E1078" s="179">
        <v>2020</v>
      </c>
      <c r="F1078" s="179">
        <v>2021</v>
      </c>
      <c r="G1078" s="179">
        <v>2022</v>
      </c>
    </row>
    <row r="1079" spans="2:7" ht="15.75" thickBot="1" x14ac:dyDescent="0.3">
      <c r="B1079" s="49"/>
      <c r="C1079" s="882"/>
      <c r="D1079" s="180" t="s">
        <v>71</v>
      </c>
      <c r="E1079" s="180" t="s">
        <v>71</v>
      </c>
      <c r="F1079" s="180" t="s">
        <v>71</v>
      </c>
      <c r="G1079" s="180" t="s">
        <v>71</v>
      </c>
    </row>
    <row r="1080" spans="2:7" ht="15.75" thickBot="1" x14ac:dyDescent="0.3">
      <c r="B1080" s="49"/>
      <c r="C1080" s="182" t="s">
        <v>159</v>
      </c>
      <c r="D1080" s="183">
        <f>D1081+D1082+D1083+D1084</f>
        <v>0</v>
      </c>
      <c r="E1080" s="183">
        <f>E1081+E1082+E1083+E1084</f>
        <v>0</v>
      </c>
      <c r="F1080" s="183">
        <f>F1081+F1082+F1083+F1084</f>
        <v>0</v>
      </c>
      <c r="G1080" s="183">
        <f>G1081+G1082+G1083+G1084</f>
        <v>0</v>
      </c>
    </row>
    <row r="1081" spans="2:7" ht="15.75" thickBot="1" x14ac:dyDescent="0.3">
      <c r="B1081" s="49"/>
      <c r="C1081" s="168" t="s">
        <v>106</v>
      </c>
      <c r="D1081" s="183"/>
      <c r="E1081" s="183"/>
      <c r="F1081" s="183"/>
      <c r="G1081" s="183"/>
    </row>
    <row r="1082" spans="2:7" ht="15.75" thickBot="1" x14ac:dyDescent="0.3">
      <c r="B1082" s="49"/>
      <c r="C1082" s="168" t="s">
        <v>160</v>
      </c>
      <c r="D1082" s="183"/>
      <c r="E1082" s="183"/>
      <c r="F1082" s="183"/>
      <c r="G1082" s="183"/>
    </row>
    <row r="1083" spans="2:7" ht="15.75" thickBot="1" x14ac:dyDescent="0.3">
      <c r="B1083" s="49"/>
      <c r="C1083" s="168" t="s">
        <v>161</v>
      </c>
      <c r="D1083" s="183"/>
      <c r="E1083" s="183"/>
      <c r="F1083" s="183"/>
      <c r="G1083" s="183"/>
    </row>
    <row r="1084" spans="2:7" ht="15.75" thickBot="1" x14ac:dyDescent="0.3">
      <c r="B1084" s="49"/>
      <c r="C1084" s="168" t="s">
        <v>162</v>
      </c>
      <c r="D1084" s="183"/>
      <c r="E1084" s="183"/>
      <c r="F1084" s="183"/>
      <c r="G1084" s="183"/>
    </row>
    <row r="1085" spans="2:7" ht="15.75" thickBot="1" x14ac:dyDescent="0.3">
      <c r="B1085" s="49"/>
      <c r="C1085" s="182" t="s">
        <v>163</v>
      </c>
      <c r="D1085" s="172">
        <f>D1086+D1087+D1088+D1089</f>
        <v>40000</v>
      </c>
      <c r="E1085" s="172">
        <f>E1086+E1087+E1088+E1089</f>
        <v>0</v>
      </c>
      <c r="F1085" s="172">
        <f>F1086+F1087+F1088+F1089</f>
        <v>0</v>
      </c>
      <c r="G1085" s="172">
        <f>G1086+G1087+G1088+G1089</f>
        <v>0</v>
      </c>
    </row>
    <row r="1086" spans="2:7" ht="15.75" thickBot="1" x14ac:dyDescent="0.3">
      <c r="B1086" s="49"/>
      <c r="C1086" s="168" t="s">
        <v>106</v>
      </c>
      <c r="D1086" s="183">
        <v>40000</v>
      </c>
      <c r="E1086" s="183">
        <f>+E1072</f>
        <v>0</v>
      </c>
      <c r="F1086" s="183"/>
      <c r="G1086" s="183"/>
    </row>
    <row r="1087" spans="2:7" ht="15.75" thickBot="1" x14ac:dyDescent="0.3">
      <c r="B1087" s="49"/>
      <c r="C1087" s="168" t="s">
        <v>160</v>
      </c>
      <c r="D1087" s="183"/>
      <c r="E1087" s="183"/>
      <c r="F1087" s="183"/>
      <c r="G1087" s="183"/>
    </row>
    <row r="1088" spans="2:7" ht="15.75" thickBot="1" x14ac:dyDescent="0.3">
      <c r="B1088" s="49"/>
      <c r="C1088" s="168" t="s">
        <v>161</v>
      </c>
      <c r="D1088" s="183"/>
      <c r="E1088" s="183"/>
      <c r="F1088" s="183"/>
      <c r="G1088" s="183"/>
    </row>
    <row r="1089" spans="2:7" ht="15.75" thickBot="1" x14ac:dyDescent="0.3">
      <c r="B1089" s="49"/>
      <c r="C1089" s="168" t="s">
        <v>162</v>
      </c>
      <c r="D1089" s="183"/>
      <c r="E1089" s="183"/>
      <c r="F1089" s="183"/>
      <c r="G1089" s="183"/>
    </row>
    <row r="1090" spans="2:7" ht="15.75" thickBot="1" x14ac:dyDescent="0.3">
      <c r="B1090" s="49"/>
      <c r="C1090" s="171" t="s">
        <v>300</v>
      </c>
      <c r="D1090" s="172">
        <f>D1080+D1085</f>
        <v>40000</v>
      </c>
      <c r="E1090" s="172">
        <f>E1080+E1085</f>
        <v>0</v>
      </c>
      <c r="F1090" s="172">
        <f>F1080+F1085</f>
        <v>0</v>
      </c>
      <c r="G1090" s="172">
        <f>G1080+G1085</f>
        <v>0</v>
      </c>
    </row>
    <row r="1091" spans="2:7" ht="23.25" thickBot="1" x14ac:dyDescent="0.3">
      <c r="C1091" s="162" t="s">
        <v>233</v>
      </c>
      <c r="D1091" s="205" t="s">
        <v>318</v>
      </c>
      <c r="E1091" s="205" t="s">
        <v>202</v>
      </c>
      <c r="F1091" s="920" t="s">
        <v>319</v>
      </c>
      <c r="G1091" s="921"/>
    </row>
    <row r="1092" spans="2:7" ht="24" customHeight="1" thickBot="1" x14ac:dyDescent="0.3">
      <c r="C1092" s="154" t="s">
        <v>93</v>
      </c>
      <c r="D1092" s="807" t="s">
        <v>320</v>
      </c>
      <c r="E1092" s="808"/>
      <c r="F1092" s="808"/>
      <c r="G1092" s="685"/>
    </row>
    <row r="1093" spans="2:7" ht="15.75" thickBot="1" x14ac:dyDescent="0.3">
      <c r="C1093" s="154" t="s">
        <v>95</v>
      </c>
      <c r="D1093" s="878" t="s">
        <v>234</v>
      </c>
      <c r="E1093" s="879"/>
      <c r="F1093" s="879"/>
      <c r="G1093" s="880"/>
    </row>
    <row r="1094" spans="2:7" x14ac:dyDescent="0.25">
      <c r="C1094" s="881"/>
      <c r="D1094" s="179">
        <v>2019</v>
      </c>
      <c r="E1094" s="179">
        <v>2020</v>
      </c>
      <c r="F1094" s="179">
        <v>2021</v>
      </c>
      <c r="G1094" s="179">
        <v>2022</v>
      </c>
    </row>
    <row r="1095" spans="2:7" ht="15.75" thickBot="1" x14ac:dyDescent="0.3">
      <c r="C1095" s="882"/>
      <c r="D1095" s="180" t="s">
        <v>71</v>
      </c>
      <c r="E1095" s="180" t="s">
        <v>71</v>
      </c>
      <c r="F1095" s="180" t="s">
        <v>71</v>
      </c>
      <c r="G1095" s="180" t="s">
        <v>71</v>
      </c>
    </row>
    <row r="1096" spans="2:7" ht="15.75" thickBot="1" x14ac:dyDescent="0.3">
      <c r="C1096" s="154" t="s">
        <v>97</v>
      </c>
      <c r="D1096" s="552">
        <v>3.5</v>
      </c>
      <c r="E1096" s="552">
        <v>0</v>
      </c>
      <c r="F1096" s="154"/>
      <c r="G1096" s="154"/>
    </row>
    <row r="1097" spans="2:7" ht="15.75" thickBot="1" x14ac:dyDescent="0.3">
      <c r="C1097" s="154" t="s">
        <v>98</v>
      </c>
      <c r="D1097" s="185">
        <v>21000</v>
      </c>
      <c r="E1097" s="185">
        <v>0</v>
      </c>
      <c r="F1097" s="185">
        <f>F1115</f>
        <v>0</v>
      </c>
      <c r="G1097" s="185">
        <f>G1115</f>
        <v>0</v>
      </c>
    </row>
    <row r="1098" spans="2:7" ht="15.75" thickBot="1" x14ac:dyDescent="0.3">
      <c r="C1098" s="154" t="s">
        <v>99</v>
      </c>
      <c r="D1098" s="185">
        <f>D1097/D1096</f>
        <v>6000</v>
      </c>
      <c r="E1098" s="185" t="e">
        <f>E1097/E1096</f>
        <v>#DIV/0!</v>
      </c>
      <c r="F1098" s="185" t="e">
        <f>F1097/F1096</f>
        <v>#DIV/0!</v>
      </c>
      <c r="G1098" s="185" t="e">
        <f>G1097/G1096</f>
        <v>#DIV/0!</v>
      </c>
    </row>
    <row r="1099" spans="2:7" ht="15.75" thickBot="1" x14ac:dyDescent="0.3">
      <c r="C1099" s="154" t="s">
        <v>100</v>
      </c>
      <c r="D1099" s="181" t="e">
        <f>D1096/C1096-1</f>
        <v>#VALUE!</v>
      </c>
      <c r="E1099" s="181">
        <f t="shared" ref="E1099:F1101" si="39">E1096/D1096-1</f>
        <v>-1</v>
      </c>
      <c r="F1099" s="181" t="e">
        <f t="shared" si="39"/>
        <v>#DIV/0!</v>
      </c>
      <c r="G1099" s="181" t="e">
        <f>G1096/F1096-1</f>
        <v>#DIV/0!</v>
      </c>
    </row>
    <row r="1100" spans="2:7" ht="15.75" thickBot="1" x14ac:dyDescent="0.3">
      <c r="C1100" s="154" t="s">
        <v>102</v>
      </c>
      <c r="D1100" s="181" t="e">
        <f>D1097/C1097-1</f>
        <v>#VALUE!</v>
      </c>
      <c r="E1100" s="181">
        <f t="shared" si="39"/>
        <v>-1</v>
      </c>
      <c r="F1100" s="181" t="e">
        <f t="shared" si="39"/>
        <v>#DIV/0!</v>
      </c>
      <c r="G1100" s="181" t="e">
        <f>G1097/F1097-1</f>
        <v>#DIV/0!</v>
      </c>
    </row>
    <row r="1101" spans="2:7" ht="15.75" thickBot="1" x14ac:dyDescent="0.3">
      <c r="C1101" s="154" t="s">
        <v>103</v>
      </c>
      <c r="D1101" s="181" t="e">
        <f>D1098/C1098-1</f>
        <v>#VALUE!</v>
      </c>
      <c r="E1101" s="181" t="e">
        <f t="shared" si="39"/>
        <v>#DIV/0!</v>
      </c>
      <c r="F1101" s="181" t="e">
        <f t="shared" si="39"/>
        <v>#DIV/0!</v>
      </c>
      <c r="G1101" s="181" t="e">
        <f>G1098/F1098-1</f>
        <v>#DIV/0!</v>
      </c>
    </row>
    <row r="1102" spans="2:7" ht="15.75" thickBot="1" x14ac:dyDescent="0.3">
      <c r="C1102" s="873" t="s">
        <v>235</v>
      </c>
      <c r="D1102" s="874"/>
      <c r="E1102" s="874"/>
      <c r="F1102" s="874"/>
      <c r="G1102" s="875"/>
    </row>
    <row r="1103" spans="2:7" x14ac:dyDescent="0.25">
      <c r="C1103" s="881"/>
      <c r="D1103" s="179">
        <v>2019</v>
      </c>
      <c r="E1103" s="179">
        <v>2020</v>
      </c>
      <c r="F1103" s="179">
        <v>2021</v>
      </c>
      <c r="G1103" s="179">
        <v>2022</v>
      </c>
    </row>
    <row r="1104" spans="2:7" ht="15.75" thickBot="1" x14ac:dyDescent="0.3">
      <c r="C1104" s="882"/>
      <c r="D1104" s="180" t="s">
        <v>71</v>
      </c>
      <c r="E1104" s="180" t="s">
        <v>71</v>
      </c>
      <c r="F1104" s="180" t="s">
        <v>71</v>
      </c>
      <c r="G1104" s="180" t="s">
        <v>71</v>
      </c>
    </row>
    <row r="1105" spans="3:7" ht="15.75" thickBot="1" x14ac:dyDescent="0.3">
      <c r="C1105" s="182" t="s">
        <v>159</v>
      </c>
      <c r="D1105" s="183">
        <f>D1106+D1107+D1108+D1109</f>
        <v>0</v>
      </c>
      <c r="E1105" s="183">
        <f>E1106+E1107+E1108+E1109</f>
        <v>0</v>
      </c>
      <c r="F1105" s="183">
        <f>F1106+F1107+F1108+F1109</f>
        <v>0</v>
      </c>
      <c r="G1105" s="183">
        <f>G1106+G1107+G1108+G1109</f>
        <v>0</v>
      </c>
    </row>
    <row r="1106" spans="3:7" ht="15.75" thickBot="1" x14ac:dyDescent="0.3">
      <c r="C1106" s="168" t="s">
        <v>106</v>
      </c>
      <c r="D1106" s="183"/>
      <c r="E1106" s="183"/>
      <c r="F1106" s="183"/>
      <c r="G1106" s="183"/>
    </row>
    <row r="1107" spans="3:7" ht="15.75" customHeight="1" thickBot="1" x14ac:dyDescent="0.3">
      <c r="C1107" s="168" t="s">
        <v>160</v>
      </c>
      <c r="D1107" s="183"/>
      <c r="E1107" s="183"/>
      <c r="F1107" s="183"/>
      <c r="G1107" s="183"/>
    </row>
    <row r="1108" spans="3:7" ht="15.75" thickBot="1" x14ac:dyDescent="0.3">
      <c r="C1108" s="168" t="s">
        <v>161</v>
      </c>
      <c r="D1108" s="183"/>
      <c r="E1108" s="183"/>
      <c r="F1108" s="183"/>
      <c r="G1108" s="183"/>
    </row>
    <row r="1109" spans="3:7" ht="15.75" thickBot="1" x14ac:dyDescent="0.3">
      <c r="C1109" s="168" t="s">
        <v>162</v>
      </c>
      <c r="D1109" s="183"/>
      <c r="E1109" s="183"/>
      <c r="F1109" s="183"/>
      <c r="G1109" s="183"/>
    </row>
    <row r="1110" spans="3:7" ht="15.75" thickBot="1" x14ac:dyDescent="0.3">
      <c r="C1110" s="182" t="s">
        <v>163</v>
      </c>
      <c r="D1110" s="172">
        <f>D1111+D1112+D1113+D1114</f>
        <v>21000</v>
      </c>
      <c r="E1110" s="172">
        <f>E1111+E1112+E1113+E1114</f>
        <v>0</v>
      </c>
      <c r="F1110" s="172">
        <f>F1111+F1112+F1113+F1114</f>
        <v>0</v>
      </c>
      <c r="G1110" s="172">
        <f>G1111+G1112+G1113+G1114</f>
        <v>0</v>
      </c>
    </row>
    <row r="1111" spans="3:7" ht="15.75" thickBot="1" x14ac:dyDescent="0.3">
      <c r="C1111" s="168" t="s">
        <v>106</v>
      </c>
      <c r="D1111" s="183">
        <v>21000</v>
      </c>
      <c r="E1111" s="183">
        <v>0</v>
      </c>
      <c r="F1111" s="183"/>
      <c r="G1111" s="183"/>
    </row>
    <row r="1112" spans="3:7" ht="15.75" thickBot="1" x14ac:dyDescent="0.3">
      <c r="C1112" s="168" t="s">
        <v>160</v>
      </c>
      <c r="D1112" s="183"/>
      <c r="E1112" s="183"/>
      <c r="F1112" s="183"/>
      <c r="G1112" s="183"/>
    </row>
    <row r="1113" spans="3:7" ht="15.75" thickBot="1" x14ac:dyDescent="0.3">
      <c r="C1113" s="168" t="s">
        <v>161</v>
      </c>
      <c r="D1113" s="183"/>
      <c r="E1113" s="183"/>
      <c r="F1113" s="183"/>
      <c r="G1113" s="183"/>
    </row>
    <row r="1114" spans="3:7" ht="15.75" thickBot="1" x14ac:dyDescent="0.3">
      <c r="C1114" s="168" t="s">
        <v>162</v>
      </c>
      <c r="D1114" s="183"/>
      <c r="E1114" s="183"/>
      <c r="F1114" s="183"/>
      <c r="G1114" s="183"/>
    </row>
    <row r="1115" spans="3:7" ht="15.75" thickBot="1" x14ac:dyDescent="0.3">
      <c r="C1115" s="171" t="s">
        <v>300</v>
      </c>
      <c r="D1115" s="172">
        <f>D1105+D1110</f>
        <v>21000</v>
      </c>
      <c r="E1115" s="172">
        <f>E1105+E1110</f>
        <v>0</v>
      </c>
      <c r="F1115" s="172">
        <f>F1105+F1110</f>
        <v>0</v>
      </c>
      <c r="G1115" s="172">
        <f>G1105+G1110</f>
        <v>0</v>
      </c>
    </row>
    <row r="1116" spans="3:7" ht="34.5" thickBot="1" x14ac:dyDescent="0.3">
      <c r="C1116" s="162" t="s">
        <v>237</v>
      </c>
      <c r="D1116" s="205" t="s">
        <v>321</v>
      </c>
      <c r="E1116" s="205" t="s">
        <v>202</v>
      </c>
      <c r="F1116" s="920" t="s">
        <v>322</v>
      </c>
      <c r="G1116" s="921"/>
    </row>
    <row r="1117" spans="3:7" ht="23.45" customHeight="1" thickBot="1" x14ac:dyDescent="0.3">
      <c r="C1117" s="154" t="s">
        <v>93</v>
      </c>
      <c r="D1117" s="807" t="s">
        <v>323</v>
      </c>
      <c r="E1117" s="808"/>
      <c r="F1117" s="808"/>
      <c r="G1117" s="685"/>
    </row>
    <row r="1118" spans="3:7" ht="15.75" thickBot="1" x14ac:dyDescent="0.3">
      <c r="C1118" s="154" t="s">
        <v>95</v>
      </c>
      <c r="D1118" s="878" t="s">
        <v>234</v>
      </c>
      <c r="E1118" s="879"/>
      <c r="F1118" s="879"/>
      <c r="G1118" s="880"/>
    </row>
    <row r="1119" spans="3:7" x14ac:dyDescent="0.25">
      <c r="C1119" s="881"/>
      <c r="D1119" s="179">
        <v>2019</v>
      </c>
      <c r="E1119" s="179">
        <v>2020</v>
      </c>
      <c r="F1119" s="179">
        <v>2021</v>
      </c>
      <c r="G1119" s="179">
        <v>2022</v>
      </c>
    </row>
    <row r="1120" spans="3:7" ht="15.75" thickBot="1" x14ac:dyDescent="0.3">
      <c r="C1120" s="882"/>
      <c r="D1120" s="180" t="s">
        <v>71</v>
      </c>
      <c r="E1120" s="180" t="s">
        <v>71</v>
      </c>
      <c r="F1120" s="180" t="s">
        <v>71</v>
      </c>
      <c r="G1120" s="180" t="s">
        <v>71</v>
      </c>
    </row>
    <row r="1121" spans="3:7" ht="15.75" thickBot="1" x14ac:dyDescent="0.3">
      <c r="C1121" s="154" t="s">
        <v>97</v>
      </c>
      <c r="D1121" s="552">
        <v>0.2</v>
      </c>
      <c r="E1121" s="154"/>
      <c r="F1121" s="154"/>
      <c r="G1121" s="154"/>
    </row>
    <row r="1122" spans="3:7" ht="15.75" thickBot="1" x14ac:dyDescent="0.3">
      <c r="C1122" s="154" t="s">
        <v>98</v>
      </c>
      <c r="D1122" s="185">
        <v>25000</v>
      </c>
      <c r="E1122" s="185">
        <f>E1140</f>
        <v>0</v>
      </c>
      <c r="F1122" s="185">
        <f>F1140</f>
        <v>0</v>
      </c>
      <c r="G1122" s="185">
        <f>G1140</f>
        <v>0</v>
      </c>
    </row>
    <row r="1123" spans="3:7" ht="15.75" thickBot="1" x14ac:dyDescent="0.3">
      <c r="C1123" s="154" t="s">
        <v>99</v>
      </c>
      <c r="D1123" s="185">
        <f>D1122/D1121</f>
        <v>125000</v>
      </c>
      <c r="E1123" s="185" t="e">
        <f>E1122/E1121</f>
        <v>#DIV/0!</v>
      </c>
      <c r="F1123" s="185" t="e">
        <f>F1122/F1121</f>
        <v>#DIV/0!</v>
      </c>
      <c r="G1123" s="185" t="e">
        <f>G1122/G1121</f>
        <v>#DIV/0!</v>
      </c>
    </row>
    <row r="1124" spans="3:7" ht="15.75" thickBot="1" x14ac:dyDescent="0.3">
      <c r="C1124" s="154" t="s">
        <v>100</v>
      </c>
      <c r="D1124" s="181" t="e">
        <f>D1121/C1121-1</f>
        <v>#VALUE!</v>
      </c>
      <c r="E1124" s="181">
        <f t="shared" ref="E1124:F1126" si="40">E1121/D1121-1</f>
        <v>-1</v>
      </c>
      <c r="F1124" s="181" t="e">
        <f t="shared" si="40"/>
        <v>#DIV/0!</v>
      </c>
      <c r="G1124" s="181" t="e">
        <f>G1121/F1121-1</f>
        <v>#DIV/0!</v>
      </c>
    </row>
    <row r="1125" spans="3:7" ht="15.75" thickBot="1" x14ac:dyDescent="0.3">
      <c r="C1125" s="154" t="s">
        <v>102</v>
      </c>
      <c r="D1125" s="181" t="e">
        <f>D1122/C1122-1</f>
        <v>#VALUE!</v>
      </c>
      <c r="E1125" s="181">
        <f t="shared" si="40"/>
        <v>-1</v>
      </c>
      <c r="F1125" s="181" t="e">
        <f t="shared" si="40"/>
        <v>#DIV/0!</v>
      </c>
      <c r="G1125" s="181" t="e">
        <f>G1122/F1122-1</f>
        <v>#DIV/0!</v>
      </c>
    </row>
    <row r="1126" spans="3:7" ht="15.75" thickBot="1" x14ac:dyDescent="0.3">
      <c r="C1126" s="154" t="s">
        <v>103</v>
      </c>
      <c r="D1126" s="181" t="e">
        <f>D1123/C1123-1</f>
        <v>#VALUE!</v>
      </c>
      <c r="E1126" s="181" t="e">
        <f t="shared" si="40"/>
        <v>#DIV/0!</v>
      </c>
      <c r="F1126" s="181" t="e">
        <f t="shared" si="40"/>
        <v>#DIV/0!</v>
      </c>
      <c r="G1126" s="181" t="e">
        <f>G1123/F1123-1</f>
        <v>#DIV/0!</v>
      </c>
    </row>
    <row r="1127" spans="3:7" ht="15.75" thickBot="1" x14ac:dyDescent="0.3">
      <c r="C1127" s="873" t="s">
        <v>238</v>
      </c>
      <c r="D1127" s="874"/>
      <c r="E1127" s="874"/>
      <c r="F1127" s="874"/>
      <c r="G1127" s="875"/>
    </row>
    <row r="1128" spans="3:7" x14ac:dyDescent="0.25">
      <c r="C1128" s="881"/>
      <c r="D1128" s="179">
        <v>2019</v>
      </c>
      <c r="E1128" s="179">
        <v>2020</v>
      </c>
      <c r="F1128" s="179">
        <v>2021</v>
      </c>
      <c r="G1128" s="179">
        <v>2022</v>
      </c>
    </row>
    <row r="1129" spans="3:7" ht="15.75" thickBot="1" x14ac:dyDescent="0.3">
      <c r="C1129" s="882"/>
      <c r="D1129" s="180" t="s">
        <v>71</v>
      </c>
      <c r="E1129" s="180" t="s">
        <v>71</v>
      </c>
      <c r="F1129" s="180" t="s">
        <v>71</v>
      </c>
      <c r="G1129" s="180" t="s">
        <v>71</v>
      </c>
    </row>
    <row r="1130" spans="3:7" ht="15.75" thickBot="1" x14ac:dyDescent="0.3">
      <c r="C1130" s="182" t="s">
        <v>159</v>
      </c>
      <c r="D1130" s="183">
        <f>D1131+D1132+D1133+D1134</f>
        <v>0</v>
      </c>
      <c r="E1130" s="183">
        <f>E1131+E1132+E1133+E1134</f>
        <v>0</v>
      </c>
      <c r="F1130" s="183">
        <f>F1131+F1132+F1133+F1134</f>
        <v>0</v>
      </c>
      <c r="G1130" s="183">
        <f>G1131+G1132+G1133+G1134</f>
        <v>0</v>
      </c>
    </row>
    <row r="1131" spans="3:7" ht="15.75" thickBot="1" x14ac:dyDescent="0.3">
      <c r="C1131" s="168" t="s">
        <v>106</v>
      </c>
      <c r="D1131" s="183"/>
      <c r="E1131" s="183"/>
      <c r="F1131" s="183"/>
      <c r="G1131" s="183"/>
    </row>
    <row r="1132" spans="3:7" ht="15.75" thickBot="1" x14ac:dyDescent="0.3">
      <c r="C1132" s="168" t="s">
        <v>160</v>
      </c>
      <c r="D1132" s="183"/>
      <c r="E1132" s="183"/>
      <c r="F1132" s="183"/>
      <c r="G1132" s="183"/>
    </row>
    <row r="1133" spans="3:7" ht="15.75" thickBot="1" x14ac:dyDescent="0.3">
      <c r="C1133" s="168" t="s">
        <v>161</v>
      </c>
      <c r="D1133" s="183"/>
      <c r="E1133" s="183"/>
      <c r="F1133" s="183"/>
      <c r="G1133" s="183"/>
    </row>
    <row r="1134" spans="3:7" ht="15.75" customHeight="1" thickBot="1" x14ac:dyDescent="0.3">
      <c r="C1134" s="168" t="s">
        <v>162</v>
      </c>
      <c r="D1134" s="183"/>
      <c r="E1134" s="183"/>
      <c r="F1134" s="183"/>
      <c r="G1134" s="183"/>
    </row>
    <row r="1135" spans="3:7" ht="15.75" customHeight="1" thickBot="1" x14ac:dyDescent="0.3">
      <c r="C1135" s="182" t="s">
        <v>163</v>
      </c>
      <c r="D1135" s="172">
        <f>D1136+D1137+D1138+D1139</f>
        <v>25000</v>
      </c>
      <c r="E1135" s="172">
        <f>E1136+E1137+E1138+E1139</f>
        <v>0</v>
      </c>
      <c r="F1135" s="172">
        <f>F1136+F1137+F1138+F1139</f>
        <v>0</v>
      </c>
      <c r="G1135" s="172">
        <f>G1136+G1137+G1138+G1139</f>
        <v>0</v>
      </c>
    </row>
    <row r="1136" spans="3:7" ht="15.75" thickBot="1" x14ac:dyDescent="0.3">
      <c r="C1136" s="168" t="s">
        <v>106</v>
      </c>
      <c r="D1136" s="183">
        <v>25000</v>
      </c>
      <c r="E1136" s="183"/>
      <c r="F1136" s="183"/>
      <c r="G1136" s="183"/>
    </row>
    <row r="1137" spans="1:9" ht="15.75" thickBot="1" x14ac:dyDescent="0.3">
      <c r="C1137" s="168" t="s">
        <v>160</v>
      </c>
      <c r="D1137" s="183"/>
      <c r="E1137" s="183"/>
      <c r="F1137" s="183"/>
      <c r="G1137" s="183"/>
    </row>
    <row r="1138" spans="1:9" ht="15.75" thickBot="1" x14ac:dyDescent="0.3">
      <c r="C1138" s="168" t="s">
        <v>161</v>
      </c>
      <c r="D1138" s="183"/>
      <c r="E1138" s="183"/>
      <c r="F1138" s="183"/>
      <c r="G1138" s="183"/>
    </row>
    <row r="1139" spans="1:9" ht="15.75" thickBot="1" x14ac:dyDescent="0.3">
      <c r="C1139" s="168" t="s">
        <v>162</v>
      </c>
      <c r="D1139" s="183"/>
      <c r="E1139" s="183"/>
      <c r="F1139" s="183"/>
      <c r="G1139" s="183"/>
    </row>
    <row r="1140" spans="1:9" ht="15.75" thickBot="1" x14ac:dyDescent="0.3">
      <c r="C1140" s="171" t="s">
        <v>324</v>
      </c>
      <c r="D1140" s="172">
        <f>D1130+D1135</f>
        <v>25000</v>
      </c>
      <c r="E1140" s="172">
        <f>E1130+E1135</f>
        <v>0</v>
      </c>
      <c r="F1140" s="172">
        <f>F1130+F1135</f>
        <v>0</v>
      </c>
      <c r="G1140" s="172">
        <f>G1130+G1135</f>
        <v>0</v>
      </c>
    </row>
    <row r="1141" spans="1:9" ht="26.45" customHeight="1" thickBot="1" x14ac:dyDescent="0.3">
      <c r="A1141" s="49"/>
      <c r="C1141" s="162" t="s">
        <v>239</v>
      </c>
      <c r="D1141" s="205" t="s">
        <v>325</v>
      </c>
      <c r="E1141" s="205" t="s">
        <v>202</v>
      </c>
      <c r="F1141" s="920"/>
      <c r="G1141" s="921"/>
      <c r="I1141" s="47"/>
    </row>
    <row r="1142" spans="1:9" ht="15.75" thickBot="1" x14ac:dyDescent="0.3">
      <c r="C1142" s="154" t="s">
        <v>93</v>
      </c>
      <c r="D1142" s="807" t="s">
        <v>326</v>
      </c>
      <c r="E1142" s="808"/>
      <c r="F1142" s="808"/>
      <c r="G1142" s="685"/>
      <c r="I1142" s="47"/>
    </row>
    <row r="1143" spans="1:9" ht="15.75" thickBot="1" x14ac:dyDescent="0.3">
      <c r="C1143" s="154" t="s">
        <v>95</v>
      </c>
      <c r="D1143" s="878" t="s">
        <v>234</v>
      </c>
      <c r="E1143" s="879"/>
      <c r="F1143" s="879"/>
      <c r="G1143" s="880"/>
      <c r="I1143" s="47"/>
    </row>
    <row r="1144" spans="1:9" x14ac:dyDescent="0.25">
      <c r="C1144" s="881"/>
      <c r="D1144" s="179">
        <v>2019</v>
      </c>
      <c r="E1144" s="179">
        <v>2020</v>
      </c>
      <c r="F1144" s="179">
        <v>2021</v>
      </c>
      <c r="G1144" s="179">
        <v>2022</v>
      </c>
      <c r="I1144" s="47"/>
    </row>
    <row r="1145" spans="1:9" ht="15.75" thickBot="1" x14ac:dyDescent="0.3">
      <c r="C1145" s="882"/>
      <c r="D1145" s="180" t="s">
        <v>71</v>
      </c>
      <c r="E1145" s="180" t="s">
        <v>71</v>
      </c>
      <c r="F1145" s="180" t="s">
        <v>71</v>
      </c>
      <c r="G1145" s="180" t="s">
        <v>71</v>
      </c>
      <c r="I1145" s="47"/>
    </row>
    <row r="1146" spans="1:9" ht="15.75" thickBot="1" x14ac:dyDescent="0.3">
      <c r="C1146" s="154" t="s">
        <v>97</v>
      </c>
      <c r="D1146" s="552"/>
      <c r="E1146" s="552">
        <v>0.2</v>
      </c>
      <c r="F1146" s="154"/>
      <c r="G1146" s="154"/>
      <c r="I1146" s="47"/>
    </row>
    <row r="1147" spans="1:9" ht="15.75" thickBot="1" x14ac:dyDescent="0.3">
      <c r="C1147" s="154" t="s">
        <v>98</v>
      </c>
      <c r="D1147" s="185">
        <v>0</v>
      </c>
      <c r="E1147" s="188">
        <v>49633.207619937763</v>
      </c>
      <c r="F1147" s="185">
        <f>F1165</f>
        <v>0</v>
      </c>
      <c r="G1147" s="185">
        <f>G1165</f>
        <v>0</v>
      </c>
      <c r="I1147" s="594"/>
    </row>
    <row r="1148" spans="1:9" ht="15.75" thickBot="1" x14ac:dyDescent="0.3">
      <c r="C1148" s="154" t="s">
        <v>99</v>
      </c>
      <c r="D1148" s="185" t="e">
        <f>D1147/D1146</f>
        <v>#DIV/0!</v>
      </c>
      <c r="E1148" s="185">
        <f>E1147/E1146</f>
        <v>248166.0380996888</v>
      </c>
      <c r="F1148" s="185" t="e">
        <f>F1147/F1146</f>
        <v>#DIV/0!</v>
      </c>
      <c r="G1148" s="185" t="e">
        <f>G1147/G1146</f>
        <v>#DIV/0!</v>
      </c>
      <c r="I1148" s="566"/>
    </row>
    <row r="1149" spans="1:9" ht="15.75" thickBot="1" x14ac:dyDescent="0.3">
      <c r="C1149" s="154" t="s">
        <v>100</v>
      </c>
      <c r="D1149" s="181" t="e">
        <f t="shared" ref="D1149:G1151" si="41">D1146/C1146-1</f>
        <v>#VALUE!</v>
      </c>
      <c r="E1149" s="181" t="e">
        <f t="shared" si="41"/>
        <v>#DIV/0!</v>
      </c>
      <c r="F1149" s="181">
        <f t="shared" si="41"/>
        <v>-1</v>
      </c>
      <c r="G1149" s="181" t="e">
        <f t="shared" si="41"/>
        <v>#DIV/0!</v>
      </c>
      <c r="I1149" s="47"/>
    </row>
    <row r="1150" spans="1:9" ht="15.75" thickBot="1" x14ac:dyDescent="0.3">
      <c r="C1150" s="154" t="s">
        <v>102</v>
      </c>
      <c r="D1150" s="181" t="e">
        <f t="shared" si="41"/>
        <v>#VALUE!</v>
      </c>
      <c r="E1150" s="181" t="e">
        <f t="shared" si="41"/>
        <v>#DIV/0!</v>
      </c>
      <c r="F1150" s="181">
        <f t="shared" si="41"/>
        <v>-1</v>
      </c>
      <c r="G1150" s="181" t="e">
        <f t="shared" si="41"/>
        <v>#DIV/0!</v>
      </c>
      <c r="I1150" s="47"/>
    </row>
    <row r="1151" spans="1:9" ht="15.75" thickBot="1" x14ac:dyDescent="0.3">
      <c r="C1151" s="154" t="s">
        <v>103</v>
      </c>
      <c r="D1151" s="181" t="e">
        <f t="shared" si="41"/>
        <v>#DIV/0!</v>
      </c>
      <c r="E1151" s="181" t="e">
        <f t="shared" si="41"/>
        <v>#DIV/0!</v>
      </c>
      <c r="F1151" s="181" t="e">
        <f t="shared" si="41"/>
        <v>#DIV/0!</v>
      </c>
      <c r="G1151" s="181" t="e">
        <f t="shared" si="41"/>
        <v>#DIV/0!</v>
      </c>
      <c r="I1151" s="47"/>
    </row>
    <row r="1152" spans="1:9" ht="15.75" thickBot="1" x14ac:dyDescent="0.3">
      <c r="C1152" s="873" t="s">
        <v>240</v>
      </c>
      <c r="D1152" s="874"/>
      <c r="E1152" s="874"/>
      <c r="F1152" s="874"/>
      <c r="G1152" s="875"/>
      <c r="I1152" s="47"/>
    </row>
    <row r="1153" spans="3:9" x14ac:dyDescent="0.25">
      <c r="C1153" s="881"/>
      <c r="D1153" s="179">
        <v>2019</v>
      </c>
      <c r="E1153" s="179">
        <v>2020</v>
      </c>
      <c r="F1153" s="179">
        <v>2021</v>
      </c>
      <c r="G1153" s="179">
        <v>2022</v>
      </c>
      <c r="I1153" s="47"/>
    </row>
    <row r="1154" spans="3:9" ht="15.75" thickBot="1" x14ac:dyDescent="0.3">
      <c r="C1154" s="882"/>
      <c r="D1154" s="180" t="s">
        <v>71</v>
      </c>
      <c r="E1154" s="180" t="s">
        <v>71</v>
      </c>
      <c r="F1154" s="180" t="s">
        <v>71</v>
      </c>
      <c r="G1154" s="180" t="s">
        <v>71</v>
      </c>
    </row>
    <row r="1155" spans="3:9" ht="15.75" thickBot="1" x14ac:dyDescent="0.3">
      <c r="C1155" s="182" t="s">
        <v>159</v>
      </c>
      <c r="D1155" s="183">
        <f>D1156+D1157+D1158+D1159</f>
        <v>0</v>
      </c>
      <c r="E1155" s="183">
        <f>E1156+E1157+E1158+E1159</f>
        <v>0</v>
      </c>
      <c r="F1155" s="183">
        <f>F1156+F1157+F1158+F1159</f>
        <v>0</v>
      </c>
      <c r="G1155" s="183">
        <f>G1156+G1157+G1158+G1159</f>
        <v>0</v>
      </c>
    </row>
    <row r="1156" spans="3:9" ht="15.75" thickBot="1" x14ac:dyDescent="0.3">
      <c r="C1156" s="168" t="s">
        <v>106</v>
      </c>
      <c r="D1156" s="183"/>
      <c r="E1156" s="183"/>
      <c r="F1156" s="183"/>
      <c r="G1156" s="183"/>
    </row>
    <row r="1157" spans="3:9" ht="15.75" thickBot="1" x14ac:dyDescent="0.3">
      <c r="C1157" s="168" t="s">
        <v>160</v>
      </c>
      <c r="D1157" s="183"/>
      <c r="E1157" s="183"/>
      <c r="F1157" s="183"/>
      <c r="G1157" s="183"/>
    </row>
    <row r="1158" spans="3:9" ht="15.75" thickBot="1" x14ac:dyDescent="0.3">
      <c r="C1158" s="168" t="s">
        <v>161</v>
      </c>
      <c r="D1158" s="183"/>
      <c r="E1158" s="183"/>
      <c r="F1158" s="183"/>
      <c r="G1158" s="183"/>
    </row>
    <row r="1159" spans="3:9" ht="15.75" thickBot="1" x14ac:dyDescent="0.3">
      <c r="C1159" s="168" t="s">
        <v>162</v>
      </c>
      <c r="D1159" s="183"/>
      <c r="E1159" s="183"/>
      <c r="F1159" s="183"/>
      <c r="G1159" s="183"/>
    </row>
    <row r="1160" spans="3:9" ht="15.75" thickBot="1" x14ac:dyDescent="0.3">
      <c r="C1160" s="182" t="s">
        <v>163</v>
      </c>
      <c r="D1160" s="172">
        <f>D1161+D1162+D1163+D1164</f>
        <v>0</v>
      </c>
      <c r="E1160" s="172">
        <f>E1161+E1162+E1163+E1164</f>
        <v>49633.207619937763</v>
      </c>
      <c r="F1160" s="172">
        <f>F1161+F1162+F1163+F1164</f>
        <v>0</v>
      </c>
      <c r="G1160" s="172">
        <f>G1161+G1162+G1163+G1164</f>
        <v>0</v>
      </c>
    </row>
    <row r="1161" spans="3:9" ht="15.75" thickBot="1" x14ac:dyDescent="0.3">
      <c r="C1161" s="168" t="s">
        <v>106</v>
      </c>
      <c r="D1161" s="183"/>
      <c r="E1161" s="183">
        <f>+E1147</f>
        <v>49633.207619937763</v>
      </c>
      <c r="F1161" s="183"/>
      <c r="G1161" s="183"/>
    </row>
    <row r="1162" spans="3:9" ht="15.75" thickBot="1" x14ac:dyDescent="0.3">
      <c r="C1162" s="168" t="s">
        <v>160</v>
      </c>
      <c r="D1162" s="183"/>
      <c r="E1162" s="183"/>
      <c r="F1162" s="183"/>
      <c r="G1162" s="183"/>
    </row>
    <row r="1163" spans="3:9" ht="15.75" thickBot="1" x14ac:dyDescent="0.3">
      <c r="C1163" s="168" t="s">
        <v>161</v>
      </c>
      <c r="D1163" s="183"/>
      <c r="E1163" s="183"/>
      <c r="F1163" s="183"/>
      <c r="G1163" s="183"/>
    </row>
    <row r="1164" spans="3:9" ht="15.75" thickBot="1" x14ac:dyDescent="0.3">
      <c r="C1164" s="168" t="s">
        <v>162</v>
      </c>
      <c r="D1164" s="183"/>
      <c r="E1164" s="183"/>
      <c r="F1164" s="183"/>
      <c r="G1164" s="183"/>
    </row>
    <row r="1165" spans="3:9" ht="15.75" thickBot="1" x14ac:dyDescent="0.3">
      <c r="C1165" s="171" t="s">
        <v>327</v>
      </c>
      <c r="D1165" s="172">
        <f>D1155+D1160</f>
        <v>0</v>
      </c>
      <c r="E1165" s="172">
        <f>E1155+E1160</f>
        <v>49633.207619937763</v>
      </c>
      <c r="F1165" s="172">
        <f>F1155+F1160</f>
        <v>0</v>
      </c>
      <c r="G1165" s="172">
        <f>G1155+G1160</f>
        <v>0</v>
      </c>
    </row>
    <row r="1166" spans="3:9" ht="34.5" thickBot="1" x14ac:dyDescent="0.3">
      <c r="C1166" s="162" t="s">
        <v>241</v>
      </c>
      <c r="D1166" s="205" t="s">
        <v>789</v>
      </c>
      <c r="E1166" s="205" t="s">
        <v>202</v>
      </c>
      <c r="F1166" s="920"/>
      <c r="G1166" s="921"/>
    </row>
    <row r="1167" spans="3:9" ht="27" customHeight="1" thickBot="1" x14ac:dyDescent="0.3">
      <c r="C1167" s="154" t="s">
        <v>93</v>
      </c>
      <c r="D1167" s="807" t="s">
        <v>790</v>
      </c>
      <c r="E1167" s="808"/>
      <c r="F1167" s="808"/>
      <c r="G1167" s="685"/>
    </row>
    <row r="1168" spans="3:9" ht="15.75" thickBot="1" x14ac:dyDescent="0.3">
      <c r="C1168" s="154" t="s">
        <v>95</v>
      </c>
      <c r="D1168" s="878" t="s">
        <v>234</v>
      </c>
      <c r="E1168" s="879"/>
      <c r="F1168" s="879"/>
      <c r="G1168" s="880"/>
    </row>
    <row r="1169" spans="3:7" x14ac:dyDescent="0.25">
      <c r="C1169" s="881"/>
      <c r="D1169" s="179">
        <v>2019</v>
      </c>
      <c r="E1169" s="179">
        <v>2020</v>
      </c>
      <c r="F1169" s="179">
        <v>2021</v>
      </c>
      <c r="G1169" s="179">
        <v>2022</v>
      </c>
    </row>
    <row r="1170" spans="3:7" ht="15.75" thickBot="1" x14ac:dyDescent="0.3">
      <c r="C1170" s="882"/>
      <c r="D1170" s="180" t="s">
        <v>71</v>
      </c>
      <c r="E1170" s="180" t="s">
        <v>71</v>
      </c>
      <c r="F1170" s="180" t="s">
        <v>71</v>
      </c>
      <c r="G1170" s="180" t="s">
        <v>71</v>
      </c>
    </row>
    <row r="1171" spans="3:7" ht="15.75" thickBot="1" x14ac:dyDescent="0.3">
      <c r="C1171" s="154" t="s">
        <v>97</v>
      </c>
      <c r="D1171" s="552"/>
      <c r="E1171" s="552">
        <v>0.2</v>
      </c>
      <c r="F1171" s="552">
        <v>0</v>
      </c>
      <c r="G1171" s="154"/>
    </row>
    <row r="1172" spans="3:7" ht="15.75" thickBot="1" x14ac:dyDescent="0.3">
      <c r="C1172" s="154" t="s">
        <v>98</v>
      </c>
      <c r="D1172" s="185">
        <v>0</v>
      </c>
      <c r="E1172" s="188">
        <v>120000</v>
      </c>
      <c r="F1172" s="188">
        <v>0</v>
      </c>
      <c r="G1172" s="185">
        <f>G1190</f>
        <v>0</v>
      </c>
    </row>
    <row r="1173" spans="3:7" ht="15.75" thickBot="1" x14ac:dyDescent="0.3">
      <c r="C1173" s="154" t="s">
        <v>99</v>
      </c>
      <c r="D1173" s="185" t="e">
        <f>D1172/D1171</f>
        <v>#DIV/0!</v>
      </c>
      <c r="E1173" s="185">
        <f>E1172/E1171</f>
        <v>600000</v>
      </c>
      <c r="F1173" s="185" t="e">
        <f>F1172/F1171</f>
        <v>#DIV/0!</v>
      </c>
      <c r="G1173" s="185" t="e">
        <f>G1172/G1171</f>
        <v>#DIV/0!</v>
      </c>
    </row>
    <row r="1174" spans="3:7" ht="15.75" thickBot="1" x14ac:dyDescent="0.3">
      <c r="C1174" s="154" t="s">
        <v>100</v>
      </c>
      <c r="D1174" s="181" t="e">
        <f t="shared" ref="D1174:G1176" si="42">D1171/C1171-1</f>
        <v>#VALUE!</v>
      </c>
      <c r="E1174" s="181" t="e">
        <f t="shared" si="42"/>
        <v>#DIV/0!</v>
      </c>
      <c r="F1174" s="181">
        <f t="shared" si="42"/>
        <v>-1</v>
      </c>
      <c r="G1174" s="181" t="e">
        <f t="shared" si="42"/>
        <v>#DIV/0!</v>
      </c>
    </row>
    <row r="1175" spans="3:7" ht="15.75" thickBot="1" x14ac:dyDescent="0.3">
      <c r="C1175" s="154" t="s">
        <v>102</v>
      </c>
      <c r="D1175" s="181" t="e">
        <f t="shared" si="42"/>
        <v>#VALUE!</v>
      </c>
      <c r="E1175" s="181" t="e">
        <f t="shared" si="42"/>
        <v>#DIV/0!</v>
      </c>
      <c r="F1175" s="181">
        <f t="shared" si="42"/>
        <v>-1</v>
      </c>
      <c r="G1175" s="181" t="e">
        <f t="shared" si="42"/>
        <v>#DIV/0!</v>
      </c>
    </row>
    <row r="1176" spans="3:7" ht="15.75" thickBot="1" x14ac:dyDescent="0.3">
      <c r="C1176" s="154" t="s">
        <v>103</v>
      </c>
      <c r="D1176" s="181" t="e">
        <f t="shared" si="42"/>
        <v>#DIV/0!</v>
      </c>
      <c r="E1176" s="181" t="e">
        <f t="shared" si="42"/>
        <v>#DIV/0!</v>
      </c>
      <c r="F1176" s="181" t="e">
        <f t="shared" si="42"/>
        <v>#DIV/0!</v>
      </c>
      <c r="G1176" s="181" t="e">
        <f t="shared" si="42"/>
        <v>#DIV/0!</v>
      </c>
    </row>
    <row r="1177" spans="3:7" ht="15.75" thickBot="1" x14ac:dyDescent="0.3">
      <c r="C1177" s="873" t="s">
        <v>242</v>
      </c>
      <c r="D1177" s="874"/>
      <c r="E1177" s="874"/>
      <c r="F1177" s="874"/>
      <c r="G1177" s="875"/>
    </row>
    <row r="1178" spans="3:7" x14ac:dyDescent="0.25">
      <c r="C1178" s="881"/>
      <c r="D1178" s="179">
        <v>2019</v>
      </c>
      <c r="E1178" s="179">
        <v>2020</v>
      </c>
      <c r="F1178" s="179">
        <v>2021</v>
      </c>
      <c r="G1178" s="179">
        <v>2022</v>
      </c>
    </row>
    <row r="1179" spans="3:7" ht="15.75" thickBot="1" x14ac:dyDescent="0.3">
      <c r="C1179" s="882"/>
      <c r="D1179" s="180" t="s">
        <v>71</v>
      </c>
      <c r="E1179" s="180" t="s">
        <v>71</v>
      </c>
      <c r="F1179" s="180" t="s">
        <v>71</v>
      </c>
      <c r="G1179" s="180" t="s">
        <v>71</v>
      </c>
    </row>
    <row r="1180" spans="3:7" ht="15.75" thickBot="1" x14ac:dyDescent="0.3">
      <c r="C1180" s="182" t="s">
        <v>159</v>
      </c>
      <c r="D1180" s="183">
        <f>D1181+D1182+D1183+D1184</f>
        <v>0</v>
      </c>
      <c r="E1180" s="183">
        <f>E1181+E1182+E1183+E1184</f>
        <v>0</v>
      </c>
      <c r="F1180" s="183">
        <f>F1181+F1182+F1183+F1184</f>
        <v>0</v>
      </c>
      <c r="G1180" s="183">
        <f>G1181+G1182+G1183+G1184</f>
        <v>0</v>
      </c>
    </row>
    <row r="1181" spans="3:7" ht="15.75" thickBot="1" x14ac:dyDescent="0.3">
      <c r="C1181" s="168" t="s">
        <v>106</v>
      </c>
      <c r="D1181" s="183"/>
      <c r="E1181" s="183"/>
      <c r="F1181" s="183"/>
      <c r="G1181" s="183"/>
    </row>
    <row r="1182" spans="3:7" ht="15.75" thickBot="1" x14ac:dyDescent="0.3">
      <c r="C1182" s="168" t="s">
        <v>160</v>
      </c>
      <c r="D1182" s="183"/>
      <c r="E1182" s="183"/>
      <c r="F1182" s="183"/>
      <c r="G1182" s="183"/>
    </row>
    <row r="1183" spans="3:7" ht="15.75" thickBot="1" x14ac:dyDescent="0.3">
      <c r="C1183" s="168" t="s">
        <v>161</v>
      </c>
      <c r="D1183" s="183"/>
      <c r="E1183" s="183"/>
      <c r="F1183" s="183"/>
      <c r="G1183" s="183"/>
    </row>
    <row r="1184" spans="3:7" ht="15.75" thickBot="1" x14ac:dyDescent="0.3">
      <c r="C1184" s="168" t="s">
        <v>162</v>
      </c>
      <c r="D1184" s="183"/>
      <c r="E1184" s="183"/>
      <c r="F1184" s="183"/>
      <c r="G1184" s="183"/>
    </row>
    <row r="1185" spans="3:7" ht="15.75" thickBot="1" x14ac:dyDescent="0.3">
      <c r="C1185" s="182" t="s">
        <v>163</v>
      </c>
      <c r="D1185" s="172">
        <f>D1186+D1187+D1188+D1189</f>
        <v>0</v>
      </c>
      <c r="E1185" s="172">
        <f>E1186+E1187+E1188+E1189</f>
        <v>120000</v>
      </c>
      <c r="F1185" s="172">
        <f>F1186+F1187+F1188+F1189</f>
        <v>0</v>
      </c>
      <c r="G1185" s="172">
        <f>G1186+G1187+G1188+G1189</f>
        <v>0</v>
      </c>
    </row>
    <row r="1186" spans="3:7" ht="15.75" thickBot="1" x14ac:dyDescent="0.3">
      <c r="C1186" s="168" t="s">
        <v>106</v>
      </c>
      <c r="D1186" s="183"/>
      <c r="E1186" s="183">
        <f>+E1172</f>
        <v>120000</v>
      </c>
      <c r="F1186" s="183">
        <f>+F1172</f>
        <v>0</v>
      </c>
      <c r="G1186" s="183"/>
    </row>
    <row r="1187" spans="3:7" ht="15.75" thickBot="1" x14ac:dyDescent="0.3">
      <c r="C1187" s="168" t="s">
        <v>160</v>
      </c>
      <c r="D1187" s="183"/>
      <c r="E1187" s="183"/>
      <c r="F1187" s="183"/>
      <c r="G1187" s="183"/>
    </row>
    <row r="1188" spans="3:7" ht="15.75" thickBot="1" x14ac:dyDescent="0.3">
      <c r="C1188" s="168" t="s">
        <v>161</v>
      </c>
      <c r="D1188" s="183"/>
      <c r="E1188" s="183"/>
      <c r="F1188" s="183"/>
      <c r="G1188" s="183"/>
    </row>
    <row r="1189" spans="3:7" ht="15.75" thickBot="1" x14ac:dyDescent="0.3">
      <c r="C1189" s="168" t="s">
        <v>162</v>
      </c>
      <c r="D1189" s="183"/>
      <c r="E1189" s="183"/>
      <c r="F1189" s="183"/>
      <c r="G1189" s="183"/>
    </row>
    <row r="1190" spans="3:7" ht="15.75" thickBot="1" x14ac:dyDescent="0.3">
      <c r="C1190" s="171" t="s">
        <v>328</v>
      </c>
      <c r="D1190" s="172">
        <f>D1180+D1185</f>
        <v>0</v>
      </c>
      <c r="E1190" s="172">
        <f>E1180+E1185</f>
        <v>120000</v>
      </c>
      <c r="F1190" s="172">
        <f>F1180+F1185</f>
        <v>0</v>
      </c>
      <c r="G1190" s="172">
        <f>G1180+G1185</f>
        <v>0</v>
      </c>
    </row>
    <row r="1191" spans="3:7" ht="34.5" thickBot="1" x14ac:dyDescent="0.3">
      <c r="C1191" s="162" t="s">
        <v>243</v>
      </c>
      <c r="D1191" s="205" t="s">
        <v>329</v>
      </c>
      <c r="E1191" s="205" t="s">
        <v>202</v>
      </c>
      <c r="F1191" s="920"/>
      <c r="G1191" s="921"/>
    </row>
    <row r="1192" spans="3:7" ht="30" customHeight="1" thickBot="1" x14ac:dyDescent="0.3">
      <c r="C1192" s="154" t="s">
        <v>93</v>
      </c>
      <c r="D1192" s="807" t="s">
        <v>330</v>
      </c>
      <c r="E1192" s="808"/>
      <c r="F1192" s="808"/>
      <c r="G1192" s="685"/>
    </row>
    <row r="1193" spans="3:7" ht="15.75" thickBot="1" x14ac:dyDescent="0.3">
      <c r="C1193" s="154" t="s">
        <v>95</v>
      </c>
      <c r="D1193" s="878" t="s">
        <v>234</v>
      </c>
      <c r="E1193" s="879"/>
      <c r="F1193" s="879"/>
      <c r="G1193" s="880"/>
    </row>
    <row r="1194" spans="3:7" x14ac:dyDescent="0.25">
      <c r="C1194" s="881"/>
      <c r="D1194" s="179">
        <v>2019</v>
      </c>
      <c r="E1194" s="179">
        <v>2020</v>
      </c>
      <c r="F1194" s="179">
        <v>2021</v>
      </c>
      <c r="G1194" s="179">
        <v>2022</v>
      </c>
    </row>
    <row r="1195" spans="3:7" ht="15.75" thickBot="1" x14ac:dyDescent="0.3">
      <c r="C1195" s="882"/>
      <c r="D1195" s="180" t="s">
        <v>71</v>
      </c>
      <c r="E1195" s="180" t="s">
        <v>71</v>
      </c>
      <c r="F1195" s="180" t="s">
        <v>71</v>
      </c>
      <c r="G1195" s="180" t="s">
        <v>71</v>
      </c>
    </row>
    <row r="1196" spans="3:7" ht="15.75" thickBot="1" x14ac:dyDescent="0.3">
      <c r="C1196" s="154" t="s">
        <v>97</v>
      </c>
      <c r="D1196" s="552"/>
      <c r="E1196" s="552">
        <v>0.6</v>
      </c>
      <c r="F1196" s="552">
        <v>0</v>
      </c>
      <c r="G1196" s="154"/>
    </row>
    <row r="1197" spans="3:7" ht="15.75" thickBot="1" x14ac:dyDescent="0.3">
      <c r="C1197" s="154" t="s">
        <v>98</v>
      </c>
      <c r="D1197" s="185">
        <v>0</v>
      </c>
      <c r="E1197" s="188">
        <v>62332</v>
      </c>
      <c r="F1197" s="188">
        <v>0</v>
      </c>
      <c r="G1197" s="185">
        <f>G1215</f>
        <v>0</v>
      </c>
    </row>
    <row r="1198" spans="3:7" ht="15.75" thickBot="1" x14ac:dyDescent="0.3">
      <c r="C1198" s="154" t="s">
        <v>99</v>
      </c>
      <c r="D1198" s="185" t="e">
        <f>D1197/D1196</f>
        <v>#DIV/0!</v>
      </c>
      <c r="E1198" s="185">
        <f>E1197/E1196</f>
        <v>103886.66666666667</v>
      </c>
      <c r="F1198" s="185" t="e">
        <f>F1197/F1196</f>
        <v>#DIV/0!</v>
      </c>
      <c r="G1198" s="185" t="e">
        <f>G1197/G1196</f>
        <v>#DIV/0!</v>
      </c>
    </row>
    <row r="1199" spans="3:7" ht="15.75" thickBot="1" x14ac:dyDescent="0.3">
      <c r="C1199" s="154" t="s">
        <v>100</v>
      </c>
      <c r="D1199" s="181" t="e">
        <f t="shared" ref="D1199:G1201" si="43">D1196/C1196-1</f>
        <v>#VALUE!</v>
      </c>
      <c r="E1199" s="181" t="e">
        <f t="shared" si="43"/>
        <v>#DIV/0!</v>
      </c>
      <c r="F1199" s="181">
        <f t="shared" si="43"/>
        <v>-1</v>
      </c>
      <c r="G1199" s="181" t="e">
        <f t="shared" si="43"/>
        <v>#DIV/0!</v>
      </c>
    </row>
    <row r="1200" spans="3:7" ht="15.75" thickBot="1" x14ac:dyDescent="0.3">
      <c r="C1200" s="154" t="s">
        <v>102</v>
      </c>
      <c r="D1200" s="181" t="e">
        <f t="shared" si="43"/>
        <v>#VALUE!</v>
      </c>
      <c r="E1200" s="181" t="e">
        <f t="shared" si="43"/>
        <v>#DIV/0!</v>
      </c>
      <c r="F1200" s="181">
        <f t="shared" si="43"/>
        <v>-1</v>
      </c>
      <c r="G1200" s="181" t="e">
        <f t="shared" si="43"/>
        <v>#DIV/0!</v>
      </c>
    </row>
    <row r="1201" spans="3:7" ht="15.75" thickBot="1" x14ac:dyDescent="0.3">
      <c r="C1201" s="154" t="s">
        <v>103</v>
      </c>
      <c r="D1201" s="181" t="e">
        <f t="shared" si="43"/>
        <v>#DIV/0!</v>
      </c>
      <c r="E1201" s="181" t="e">
        <f t="shared" si="43"/>
        <v>#DIV/0!</v>
      </c>
      <c r="F1201" s="181" t="e">
        <f t="shared" si="43"/>
        <v>#DIV/0!</v>
      </c>
      <c r="G1201" s="181" t="e">
        <f t="shared" si="43"/>
        <v>#DIV/0!</v>
      </c>
    </row>
    <row r="1202" spans="3:7" ht="15.75" customHeight="1" thickBot="1" x14ac:dyDescent="0.3">
      <c r="C1202" s="873" t="s">
        <v>244</v>
      </c>
      <c r="D1202" s="874"/>
      <c r="E1202" s="874"/>
      <c r="F1202" s="874"/>
      <c r="G1202" s="875"/>
    </row>
    <row r="1203" spans="3:7" x14ac:dyDescent="0.25">
      <c r="C1203" s="881"/>
      <c r="D1203" s="179">
        <v>2019</v>
      </c>
      <c r="E1203" s="179">
        <v>2020</v>
      </c>
      <c r="F1203" s="179">
        <v>2021</v>
      </c>
      <c r="G1203" s="179">
        <v>2022</v>
      </c>
    </row>
    <row r="1204" spans="3:7" ht="15.75" thickBot="1" x14ac:dyDescent="0.3">
      <c r="C1204" s="882"/>
      <c r="D1204" s="180" t="s">
        <v>71</v>
      </c>
      <c r="E1204" s="180" t="s">
        <v>71</v>
      </c>
      <c r="F1204" s="180" t="s">
        <v>71</v>
      </c>
      <c r="G1204" s="180" t="s">
        <v>71</v>
      </c>
    </row>
    <row r="1205" spans="3:7" ht="15.75" thickBot="1" x14ac:dyDescent="0.3">
      <c r="C1205" s="182" t="s">
        <v>159</v>
      </c>
      <c r="D1205" s="183">
        <f>D1206+D1207+D1208+D1209</f>
        <v>0</v>
      </c>
      <c r="E1205" s="183">
        <f>E1206+E1207+E1208+E1209</f>
        <v>0</v>
      </c>
      <c r="F1205" s="183">
        <f>F1206+F1207+F1208+F1209</f>
        <v>0</v>
      </c>
      <c r="G1205" s="183">
        <f>G1206+G1207+G1208+G1209</f>
        <v>0</v>
      </c>
    </row>
    <row r="1206" spans="3:7" ht="15.75" thickBot="1" x14ac:dyDescent="0.3">
      <c r="C1206" s="168" t="s">
        <v>106</v>
      </c>
      <c r="D1206" s="183"/>
      <c r="E1206" s="183"/>
      <c r="F1206" s="183"/>
      <c r="G1206" s="183"/>
    </row>
    <row r="1207" spans="3:7" ht="15.75" thickBot="1" x14ac:dyDescent="0.3">
      <c r="C1207" s="168" t="s">
        <v>160</v>
      </c>
      <c r="D1207" s="183"/>
      <c r="E1207" s="183"/>
      <c r="F1207" s="183"/>
      <c r="G1207" s="183"/>
    </row>
    <row r="1208" spans="3:7" ht="15.75" thickBot="1" x14ac:dyDescent="0.3">
      <c r="C1208" s="168" t="s">
        <v>161</v>
      </c>
      <c r="D1208" s="183"/>
      <c r="E1208" s="183"/>
      <c r="F1208" s="183"/>
      <c r="G1208" s="183"/>
    </row>
    <row r="1209" spans="3:7" ht="15.75" thickBot="1" x14ac:dyDescent="0.3">
      <c r="C1209" s="168" t="s">
        <v>162</v>
      </c>
      <c r="D1209" s="183"/>
      <c r="E1209" s="183"/>
      <c r="F1209" s="183"/>
      <c r="G1209" s="183"/>
    </row>
    <row r="1210" spans="3:7" ht="15.75" thickBot="1" x14ac:dyDescent="0.3">
      <c r="C1210" s="182" t="s">
        <v>163</v>
      </c>
      <c r="D1210" s="172">
        <f>D1211+D1212+D1213+D1214</f>
        <v>0</v>
      </c>
      <c r="E1210" s="172">
        <f>E1211+E1212+E1213+E1214</f>
        <v>62332</v>
      </c>
      <c r="F1210" s="172">
        <f>F1211+F1212+F1213+F1214</f>
        <v>0</v>
      </c>
      <c r="G1210" s="172">
        <f>G1211+G1212+G1213+G1214</f>
        <v>0</v>
      </c>
    </row>
    <row r="1211" spans="3:7" ht="15.75" thickBot="1" x14ac:dyDescent="0.3">
      <c r="C1211" s="168" t="s">
        <v>106</v>
      </c>
      <c r="D1211" s="183"/>
      <c r="E1211" s="183">
        <f>+E1197</f>
        <v>62332</v>
      </c>
      <c r="F1211" s="183">
        <f>+F1197</f>
        <v>0</v>
      </c>
      <c r="G1211" s="183"/>
    </row>
    <row r="1212" spans="3:7" ht="15.75" customHeight="1" thickBot="1" x14ac:dyDescent="0.3">
      <c r="C1212" s="168" t="s">
        <v>160</v>
      </c>
      <c r="D1212" s="183"/>
      <c r="E1212" s="183"/>
      <c r="F1212" s="183"/>
      <c r="G1212" s="183"/>
    </row>
    <row r="1213" spans="3:7" ht="15.75" thickBot="1" x14ac:dyDescent="0.3">
      <c r="C1213" s="168" t="s">
        <v>161</v>
      </c>
      <c r="D1213" s="183"/>
      <c r="E1213" s="183"/>
      <c r="F1213" s="183"/>
      <c r="G1213" s="183"/>
    </row>
    <row r="1214" spans="3:7" ht="15.75" thickBot="1" x14ac:dyDescent="0.3">
      <c r="C1214" s="168" t="s">
        <v>162</v>
      </c>
      <c r="D1214" s="183"/>
      <c r="E1214" s="183"/>
      <c r="F1214" s="183"/>
      <c r="G1214" s="183"/>
    </row>
    <row r="1215" spans="3:7" ht="15.75" thickBot="1" x14ac:dyDescent="0.3">
      <c r="C1215" s="171" t="s">
        <v>331</v>
      </c>
      <c r="D1215" s="172">
        <f>D1205+D1210</f>
        <v>0</v>
      </c>
      <c r="E1215" s="172">
        <f>E1205+E1210</f>
        <v>62332</v>
      </c>
      <c r="F1215" s="172">
        <f>F1205+F1210</f>
        <v>0</v>
      </c>
      <c r="G1215" s="172">
        <f>G1205+G1210</f>
        <v>0</v>
      </c>
    </row>
    <row r="1216" spans="3:7" ht="34.5" thickBot="1" x14ac:dyDescent="0.3">
      <c r="C1216" s="162" t="s">
        <v>243</v>
      </c>
      <c r="D1216" s="205" t="s">
        <v>791</v>
      </c>
      <c r="E1216" s="205" t="s">
        <v>202</v>
      </c>
      <c r="F1216" s="920"/>
      <c r="G1216" s="921"/>
    </row>
    <row r="1217" spans="3:7" ht="24" customHeight="1" thickBot="1" x14ac:dyDescent="0.3">
      <c r="C1217" s="154" t="s">
        <v>93</v>
      </c>
      <c r="D1217" s="807" t="s">
        <v>792</v>
      </c>
      <c r="E1217" s="808"/>
      <c r="F1217" s="808"/>
      <c r="G1217" s="685"/>
    </row>
    <row r="1218" spans="3:7" ht="15.75" thickBot="1" x14ac:dyDescent="0.3">
      <c r="C1218" s="154" t="s">
        <v>95</v>
      </c>
      <c r="D1218" s="878" t="s">
        <v>234</v>
      </c>
      <c r="E1218" s="879"/>
      <c r="F1218" s="879"/>
      <c r="G1218" s="880"/>
    </row>
    <row r="1219" spans="3:7" x14ac:dyDescent="0.25">
      <c r="C1219" s="881"/>
      <c r="D1219" s="179">
        <v>2019</v>
      </c>
      <c r="E1219" s="179">
        <v>2020</v>
      </c>
      <c r="F1219" s="179">
        <v>2021</v>
      </c>
      <c r="G1219" s="179">
        <v>2022</v>
      </c>
    </row>
    <row r="1220" spans="3:7" ht="15.75" thickBot="1" x14ac:dyDescent="0.3">
      <c r="C1220" s="882"/>
      <c r="D1220" s="180" t="s">
        <v>71</v>
      </c>
      <c r="E1220" s="180" t="s">
        <v>71</v>
      </c>
      <c r="F1220" s="180" t="s">
        <v>71</v>
      </c>
      <c r="G1220" s="180" t="s">
        <v>71</v>
      </c>
    </row>
    <row r="1221" spans="3:7" ht="15.75" thickBot="1" x14ac:dyDescent="0.3">
      <c r="C1221" s="154" t="s">
        <v>97</v>
      </c>
      <c r="D1221" s="552"/>
      <c r="E1221" s="552">
        <v>0.5</v>
      </c>
      <c r="F1221" s="552">
        <v>0.5</v>
      </c>
      <c r="G1221" s="154"/>
    </row>
    <row r="1222" spans="3:7" ht="15.75" thickBot="1" x14ac:dyDescent="0.3">
      <c r="C1222" s="154" t="s">
        <v>98</v>
      </c>
      <c r="D1222" s="185">
        <v>0</v>
      </c>
      <c r="E1222" s="188">
        <v>30000</v>
      </c>
      <c r="F1222" s="188">
        <v>31509.764999999999</v>
      </c>
      <c r="G1222" s="185">
        <f>G1240</f>
        <v>0</v>
      </c>
    </row>
    <row r="1223" spans="3:7" ht="15.75" thickBot="1" x14ac:dyDescent="0.3">
      <c r="C1223" s="154" t="s">
        <v>99</v>
      </c>
      <c r="D1223" s="185" t="e">
        <f>D1222/D1221</f>
        <v>#DIV/0!</v>
      </c>
      <c r="E1223" s="185">
        <f>E1222/E1221</f>
        <v>60000</v>
      </c>
      <c r="F1223" s="185">
        <f>F1222/F1221</f>
        <v>63019.53</v>
      </c>
      <c r="G1223" s="185" t="e">
        <f>G1222/G1221</f>
        <v>#DIV/0!</v>
      </c>
    </row>
    <row r="1224" spans="3:7" ht="15.75" thickBot="1" x14ac:dyDescent="0.3">
      <c r="C1224" s="154" t="s">
        <v>100</v>
      </c>
      <c r="D1224" s="181" t="e">
        <f t="shared" ref="D1224:G1226" si="44">D1221/C1221-1</f>
        <v>#VALUE!</v>
      </c>
      <c r="E1224" s="181" t="e">
        <f t="shared" si="44"/>
        <v>#DIV/0!</v>
      </c>
      <c r="F1224" s="181">
        <f t="shared" si="44"/>
        <v>0</v>
      </c>
      <c r="G1224" s="181">
        <f t="shared" si="44"/>
        <v>-1</v>
      </c>
    </row>
    <row r="1225" spans="3:7" ht="15.75" thickBot="1" x14ac:dyDescent="0.3">
      <c r="C1225" s="154" t="s">
        <v>102</v>
      </c>
      <c r="D1225" s="181" t="e">
        <f t="shared" si="44"/>
        <v>#VALUE!</v>
      </c>
      <c r="E1225" s="181" t="e">
        <f t="shared" si="44"/>
        <v>#DIV/0!</v>
      </c>
      <c r="F1225" s="181">
        <f t="shared" si="44"/>
        <v>5.0325500000000023E-2</v>
      </c>
      <c r="G1225" s="181">
        <f t="shared" si="44"/>
        <v>-1</v>
      </c>
    </row>
    <row r="1226" spans="3:7" ht="15.75" thickBot="1" x14ac:dyDescent="0.3">
      <c r="C1226" s="154" t="s">
        <v>103</v>
      </c>
      <c r="D1226" s="181" t="e">
        <f t="shared" si="44"/>
        <v>#DIV/0!</v>
      </c>
      <c r="E1226" s="181" t="e">
        <f t="shared" si="44"/>
        <v>#DIV/0!</v>
      </c>
      <c r="F1226" s="181">
        <f t="shared" si="44"/>
        <v>5.0325500000000023E-2</v>
      </c>
      <c r="G1226" s="181" t="e">
        <f t="shared" si="44"/>
        <v>#DIV/0!</v>
      </c>
    </row>
    <row r="1227" spans="3:7" ht="15.75" thickBot="1" x14ac:dyDescent="0.3">
      <c r="C1227" s="873" t="s">
        <v>244</v>
      </c>
      <c r="D1227" s="874"/>
      <c r="E1227" s="874"/>
      <c r="F1227" s="874"/>
      <c r="G1227" s="875"/>
    </row>
    <row r="1228" spans="3:7" x14ac:dyDescent="0.25">
      <c r="C1228" s="881"/>
      <c r="D1228" s="179">
        <v>2019</v>
      </c>
      <c r="E1228" s="179">
        <v>2020</v>
      </c>
      <c r="F1228" s="179">
        <v>2021</v>
      </c>
      <c r="G1228" s="179">
        <v>2022</v>
      </c>
    </row>
    <row r="1229" spans="3:7" ht="15.75" thickBot="1" x14ac:dyDescent="0.3">
      <c r="C1229" s="882"/>
      <c r="D1229" s="180" t="s">
        <v>71</v>
      </c>
      <c r="E1229" s="180" t="s">
        <v>71</v>
      </c>
      <c r="F1229" s="180" t="s">
        <v>71</v>
      </c>
      <c r="G1229" s="180" t="s">
        <v>71</v>
      </c>
    </row>
    <row r="1230" spans="3:7" ht="15.75" thickBot="1" x14ac:dyDescent="0.3">
      <c r="C1230" s="182" t="s">
        <v>159</v>
      </c>
      <c r="D1230" s="183">
        <f>D1231+D1232+D1233+D1234</f>
        <v>0</v>
      </c>
      <c r="E1230" s="183">
        <f>E1231+E1232+E1233+E1234</f>
        <v>0</v>
      </c>
      <c r="F1230" s="183">
        <f>F1231+F1232+F1233+F1234</f>
        <v>0</v>
      </c>
      <c r="G1230" s="183">
        <f>G1231+G1232+G1233+G1234</f>
        <v>0</v>
      </c>
    </row>
    <row r="1231" spans="3:7" ht="15.75" thickBot="1" x14ac:dyDescent="0.3">
      <c r="C1231" s="168" t="s">
        <v>106</v>
      </c>
      <c r="D1231" s="183"/>
      <c r="E1231" s="183"/>
      <c r="F1231" s="183"/>
      <c r="G1231" s="183"/>
    </row>
    <row r="1232" spans="3:7" ht="15.75" thickBot="1" x14ac:dyDescent="0.3">
      <c r="C1232" s="168" t="s">
        <v>160</v>
      </c>
      <c r="D1232" s="183"/>
      <c r="E1232" s="183"/>
      <c r="F1232" s="183"/>
      <c r="G1232" s="183"/>
    </row>
    <row r="1233" spans="3:9" ht="15.75" thickBot="1" x14ac:dyDescent="0.3">
      <c r="C1233" s="168" t="s">
        <v>161</v>
      </c>
      <c r="D1233" s="183"/>
      <c r="E1233" s="183"/>
      <c r="F1233" s="183"/>
      <c r="G1233" s="183"/>
    </row>
    <row r="1234" spans="3:9" ht="15.75" thickBot="1" x14ac:dyDescent="0.3">
      <c r="C1234" s="168" t="s">
        <v>162</v>
      </c>
      <c r="D1234" s="183"/>
      <c r="E1234" s="183"/>
      <c r="F1234" s="183"/>
      <c r="G1234" s="183"/>
    </row>
    <row r="1235" spans="3:9" ht="15.75" thickBot="1" x14ac:dyDescent="0.3">
      <c r="C1235" s="182" t="s">
        <v>163</v>
      </c>
      <c r="D1235" s="172">
        <f>D1236+D1237+D1238+D1239</f>
        <v>0</v>
      </c>
      <c r="E1235" s="172">
        <f>E1236+E1237+E1238+E1239</f>
        <v>30000</v>
      </c>
      <c r="F1235" s="172">
        <f>F1236+F1237+F1238+F1239</f>
        <v>31509.764999999999</v>
      </c>
      <c r="G1235" s="172">
        <f>G1236+G1237+G1238+G1239</f>
        <v>0</v>
      </c>
    </row>
    <row r="1236" spans="3:9" ht="15.75" thickBot="1" x14ac:dyDescent="0.3">
      <c r="C1236" s="168" t="s">
        <v>106</v>
      </c>
      <c r="D1236" s="183"/>
      <c r="E1236" s="183">
        <f>+E1222</f>
        <v>30000</v>
      </c>
      <c r="F1236" s="183">
        <f>+F1222</f>
        <v>31509.764999999999</v>
      </c>
      <c r="G1236" s="183"/>
    </row>
    <row r="1237" spans="3:9" ht="15.75" thickBot="1" x14ac:dyDescent="0.3">
      <c r="C1237" s="168" t="s">
        <v>160</v>
      </c>
      <c r="D1237" s="183"/>
      <c r="E1237" s="183"/>
      <c r="F1237" s="183"/>
      <c r="G1237" s="183"/>
    </row>
    <row r="1238" spans="3:9" ht="15.75" thickBot="1" x14ac:dyDescent="0.3">
      <c r="C1238" s="168" t="s">
        <v>161</v>
      </c>
      <c r="D1238" s="183"/>
      <c r="E1238" s="183"/>
      <c r="F1238" s="183"/>
      <c r="G1238" s="183"/>
    </row>
    <row r="1239" spans="3:9" ht="15.75" thickBot="1" x14ac:dyDescent="0.3">
      <c r="C1239" s="168" t="s">
        <v>162</v>
      </c>
      <c r="D1239" s="183"/>
      <c r="E1239" s="183"/>
      <c r="F1239" s="183"/>
      <c r="G1239" s="183"/>
    </row>
    <row r="1240" spans="3:9" ht="15.75" thickBot="1" x14ac:dyDescent="0.3">
      <c r="C1240" s="171" t="s">
        <v>331</v>
      </c>
      <c r="D1240" s="172">
        <f>D1230+D1235</f>
        <v>0</v>
      </c>
      <c r="E1240" s="172">
        <f>E1230+E1235</f>
        <v>30000</v>
      </c>
      <c r="F1240" s="172">
        <f>F1230+F1235</f>
        <v>31509.764999999999</v>
      </c>
      <c r="G1240" s="172">
        <f>G1230+G1235</f>
        <v>0</v>
      </c>
    </row>
    <row r="1241" spans="3:9" ht="23.25" thickBot="1" x14ac:dyDescent="0.3">
      <c r="C1241" s="162" t="s">
        <v>243</v>
      </c>
      <c r="D1241" s="205" t="s">
        <v>793</v>
      </c>
      <c r="E1241" s="205" t="s">
        <v>202</v>
      </c>
      <c r="F1241" s="920"/>
      <c r="G1241" s="921"/>
    </row>
    <row r="1242" spans="3:9" ht="15.75" thickBot="1" x14ac:dyDescent="0.3">
      <c r="C1242" s="154" t="s">
        <v>93</v>
      </c>
      <c r="D1242" s="807" t="s">
        <v>792</v>
      </c>
      <c r="E1242" s="808"/>
      <c r="F1242" s="808"/>
      <c r="G1242" s="685"/>
    </row>
    <row r="1243" spans="3:9" ht="15.75" thickBot="1" x14ac:dyDescent="0.3">
      <c r="C1243" s="154" t="s">
        <v>95</v>
      </c>
      <c r="D1243" s="878" t="s">
        <v>234</v>
      </c>
      <c r="E1243" s="879"/>
      <c r="F1243" s="879"/>
      <c r="G1243" s="880"/>
    </row>
    <row r="1244" spans="3:9" x14ac:dyDescent="0.25">
      <c r="C1244" s="881"/>
      <c r="D1244" s="179">
        <v>2019</v>
      </c>
      <c r="E1244" s="179">
        <v>2020</v>
      </c>
      <c r="F1244" s="179">
        <v>2021</v>
      </c>
      <c r="G1244" s="179">
        <v>2022</v>
      </c>
      <c r="I1244" s="47"/>
    </row>
    <row r="1245" spans="3:9" ht="15.75" thickBot="1" x14ac:dyDescent="0.3">
      <c r="C1245" s="882"/>
      <c r="D1245" s="180" t="s">
        <v>71</v>
      </c>
      <c r="E1245" s="180" t="s">
        <v>71</v>
      </c>
      <c r="F1245" s="180" t="s">
        <v>71</v>
      </c>
      <c r="G1245" s="180" t="s">
        <v>71</v>
      </c>
      <c r="I1245" s="47"/>
    </row>
    <row r="1246" spans="3:9" ht="15.75" thickBot="1" x14ac:dyDescent="0.3">
      <c r="C1246" s="154" t="s">
        <v>97</v>
      </c>
      <c r="D1246" s="552"/>
      <c r="E1246" s="552">
        <v>0.6</v>
      </c>
      <c r="F1246" s="552">
        <v>0.7</v>
      </c>
      <c r="G1246" s="154"/>
      <c r="I1246" s="47"/>
    </row>
    <row r="1247" spans="3:9" ht="15.75" thickBot="1" x14ac:dyDescent="0.3">
      <c r="C1247" s="154" t="s">
        <v>98</v>
      </c>
      <c r="D1247" s="185">
        <v>0</v>
      </c>
      <c r="E1247" s="188">
        <v>20000</v>
      </c>
      <c r="F1247" s="188">
        <v>25303.277999999998</v>
      </c>
      <c r="G1247" s="185">
        <f>G1265</f>
        <v>0</v>
      </c>
      <c r="I1247" s="47"/>
    </row>
    <row r="1248" spans="3:9" ht="15.75" thickBot="1" x14ac:dyDescent="0.3">
      <c r="C1248" s="154" t="s">
        <v>99</v>
      </c>
      <c r="D1248" s="185" t="e">
        <f>D1247/D1246</f>
        <v>#DIV/0!</v>
      </c>
      <c r="E1248" s="185">
        <f>E1247/E1246</f>
        <v>33333.333333333336</v>
      </c>
      <c r="F1248" s="185">
        <f>F1247/F1246</f>
        <v>36147.54</v>
      </c>
      <c r="G1248" s="185" t="e">
        <f>G1247/G1246</f>
        <v>#DIV/0!</v>
      </c>
      <c r="I1248" s="566"/>
    </row>
    <row r="1249" spans="3:9" ht="15.75" thickBot="1" x14ac:dyDescent="0.3">
      <c r="C1249" s="154" t="s">
        <v>100</v>
      </c>
      <c r="D1249" s="181" t="e">
        <f t="shared" ref="D1249:G1251" si="45">D1246/C1246-1</f>
        <v>#VALUE!</v>
      </c>
      <c r="E1249" s="181" t="e">
        <f t="shared" si="45"/>
        <v>#DIV/0!</v>
      </c>
      <c r="F1249" s="181">
        <f t="shared" si="45"/>
        <v>0.16666666666666674</v>
      </c>
      <c r="G1249" s="181">
        <f t="shared" si="45"/>
        <v>-1</v>
      </c>
      <c r="I1249" s="47"/>
    </row>
    <row r="1250" spans="3:9" ht="15.75" thickBot="1" x14ac:dyDescent="0.3">
      <c r="C1250" s="154" t="s">
        <v>102</v>
      </c>
      <c r="D1250" s="181" t="e">
        <f t="shared" si="45"/>
        <v>#VALUE!</v>
      </c>
      <c r="E1250" s="181" t="e">
        <f t="shared" si="45"/>
        <v>#DIV/0!</v>
      </c>
      <c r="F1250" s="181">
        <f t="shared" si="45"/>
        <v>0.2651638999999999</v>
      </c>
      <c r="G1250" s="181">
        <f t="shared" si="45"/>
        <v>-1</v>
      </c>
      <c r="I1250" s="47"/>
    </row>
    <row r="1251" spans="3:9" ht="15.75" thickBot="1" x14ac:dyDescent="0.3">
      <c r="C1251" s="154" t="s">
        <v>103</v>
      </c>
      <c r="D1251" s="181" t="e">
        <f t="shared" si="45"/>
        <v>#DIV/0!</v>
      </c>
      <c r="E1251" s="181" t="e">
        <f t="shared" si="45"/>
        <v>#DIV/0!</v>
      </c>
      <c r="F1251" s="181">
        <f t="shared" si="45"/>
        <v>8.4426200000000007E-2</v>
      </c>
      <c r="G1251" s="181" t="e">
        <f t="shared" si="45"/>
        <v>#DIV/0!</v>
      </c>
      <c r="I1251" s="47"/>
    </row>
    <row r="1252" spans="3:9" ht="15.75" thickBot="1" x14ac:dyDescent="0.3">
      <c r="C1252" s="873" t="s">
        <v>244</v>
      </c>
      <c r="D1252" s="874"/>
      <c r="E1252" s="874"/>
      <c r="F1252" s="874"/>
      <c r="G1252" s="875"/>
      <c r="I1252" s="47"/>
    </row>
    <row r="1253" spans="3:9" x14ac:dyDescent="0.25">
      <c r="C1253" s="881"/>
      <c r="D1253" s="179">
        <v>2019</v>
      </c>
      <c r="E1253" s="179">
        <v>2020</v>
      </c>
      <c r="F1253" s="179">
        <v>2021</v>
      </c>
      <c r="G1253" s="179">
        <v>2022</v>
      </c>
      <c r="I1253" s="47"/>
    </row>
    <row r="1254" spans="3:9" ht="15.75" thickBot="1" x14ac:dyDescent="0.3">
      <c r="C1254" s="882"/>
      <c r="D1254" s="180" t="s">
        <v>71</v>
      </c>
      <c r="E1254" s="180" t="s">
        <v>71</v>
      </c>
      <c r="F1254" s="180" t="s">
        <v>71</v>
      </c>
      <c r="G1254" s="180" t="s">
        <v>71</v>
      </c>
      <c r="I1254" s="47"/>
    </row>
    <row r="1255" spans="3:9" ht="15.75" thickBot="1" x14ac:dyDescent="0.3">
      <c r="C1255" s="182" t="s">
        <v>159</v>
      </c>
      <c r="D1255" s="183">
        <f>D1256+D1257+D1258+D1259</f>
        <v>0</v>
      </c>
      <c r="E1255" s="183">
        <f>E1256+E1257+E1258+E1259</f>
        <v>0</v>
      </c>
      <c r="F1255" s="183">
        <f>F1256+F1257+F1258+F1259</f>
        <v>0</v>
      </c>
      <c r="G1255" s="183">
        <f>G1256+G1257+G1258+G1259</f>
        <v>0</v>
      </c>
      <c r="I1255" s="47"/>
    </row>
    <row r="1256" spans="3:9" ht="15.75" thickBot="1" x14ac:dyDescent="0.3">
      <c r="C1256" s="168" t="s">
        <v>106</v>
      </c>
      <c r="D1256" s="183"/>
      <c r="E1256" s="183"/>
      <c r="F1256" s="183"/>
      <c r="G1256" s="183"/>
    </row>
    <row r="1257" spans="3:9" ht="15.75" thickBot="1" x14ac:dyDescent="0.3">
      <c r="C1257" s="168" t="s">
        <v>160</v>
      </c>
      <c r="D1257" s="183"/>
      <c r="E1257" s="183"/>
      <c r="F1257" s="183"/>
      <c r="G1257" s="183"/>
    </row>
    <row r="1258" spans="3:9" ht="15.75" thickBot="1" x14ac:dyDescent="0.3">
      <c r="C1258" s="168" t="s">
        <v>161</v>
      </c>
      <c r="D1258" s="183"/>
      <c r="E1258" s="183"/>
      <c r="F1258" s="183"/>
      <c r="G1258" s="183"/>
    </row>
    <row r="1259" spans="3:9" ht="15.75" thickBot="1" x14ac:dyDescent="0.3">
      <c r="C1259" s="168" t="s">
        <v>162</v>
      </c>
      <c r="D1259" s="183"/>
      <c r="E1259" s="183"/>
      <c r="F1259" s="183"/>
      <c r="G1259" s="183"/>
    </row>
    <row r="1260" spans="3:9" ht="15.75" thickBot="1" x14ac:dyDescent="0.3">
      <c r="C1260" s="182" t="s">
        <v>163</v>
      </c>
      <c r="D1260" s="172">
        <f>D1261+D1262+D1263+D1264</f>
        <v>0</v>
      </c>
      <c r="E1260" s="172">
        <f>E1261+E1262+E1263+E1264</f>
        <v>20000</v>
      </c>
      <c r="F1260" s="172">
        <f>F1261+F1262+F1263+F1264</f>
        <v>25303.277999999998</v>
      </c>
      <c r="G1260" s="172">
        <f>G1261+G1262+G1263+G1264</f>
        <v>0</v>
      </c>
    </row>
    <row r="1261" spans="3:9" ht="15.75" thickBot="1" x14ac:dyDescent="0.3">
      <c r="C1261" s="168" t="s">
        <v>106</v>
      </c>
      <c r="D1261" s="183"/>
      <c r="E1261" s="183">
        <f>+E1247</f>
        <v>20000</v>
      </c>
      <c r="F1261" s="183">
        <f>+F1247</f>
        <v>25303.277999999998</v>
      </c>
      <c r="G1261" s="183"/>
    </row>
    <row r="1262" spans="3:9" ht="15.75" thickBot="1" x14ac:dyDescent="0.3">
      <c r="C1262" s="168" t="s">
        <v>160</v>
      </c>
      <c r="D1262" s="183"/>
      <c r="E1262" s="183"/>
      <c r="F1262" s="183"/>
      <c r="G1262" s="183"/>
    </row>
    <row r="1263" spans="3:9" ht="15.75" thickBot="1" x14ac:dyDescent="0.3">
      <c r="C1263" s="168" t="s">
        <v>161</v>
      </c>
      <c r="D1263" s="183"/>
      <c r="E1263" s="183"/>
      <c r="F1263" s="183"/>
      <c r="G1263" s="183"/>
    </row>
    <row r="1264" spans="3:9" ht="15.75" thickBot="1" x14ac:dyDescent="0.3">
      <c r="C1264" s="168" t="s">
        <v>162</v>
      </c>
      <c r="D1264" s="183"/>
      <c r="E1264" s="183"/>
      <c r="F1264" s="183"/>
      <c r="G1264" s="183"/>
    </row>
    <row r="1265" spans="3:9" ht="15.75" thickBot="1" x14ac:dyDescent="0.3">
      <c r="C1265" s="171" t="s">
        <v>331</v>
      </c>
      <c r="D1265" s="172">
        <f>D1255+D1260</f>
        <v>0</v>
      </c>
      <c r="E1265" s="172">
        <f>E1255+E1260</f>
        <v>20000</v>
      </c>
      <c r="F1265" s="172">
        <f>F1255+F1260</f>
        <v>25303.277999999998</v>
      </c>
      <c r="G1265" s="172">
        <f>G1255+G1260</f>
        <v>0</v>
      </c>
    </row>
    <row r="1266" spans="3:9" ht="23.25" thickBot="1" x14ac:dyDescent="0.3">
      <c r="C1266" s="162" t="s">
        <v>243</v>
      </c>
      <c r="D1266" s="205" t="s">
        <v>794</v>
      </c>
      <c r="E1266" s="205" t="s">
        <v>202</v>
      </c>
      <c r="F1266" s="920"/>
      <c r="G1266" s="921"/>
    </row>
    <row r="1267" spans="3:9" ht="28.15" customHeight="1" thickBot="1" x14ac:dyDescent="0.3">
      <c r="C1267" s="154" t="s">
        <v>93</v>
      </c>
      <c r="D1267" s="807" t="s">
        <v>795</v>
      </c>
      <c r="E1267" s="808"/>
      <c r="F1267" s="808"/>
      <c r="G1267" s="685"/>
    </row>
    <row r="1268" spans="3:9" ht="15.75" thickBot="1" x14ac:dyDescent="0.3">
      <c r="C1268" s="154" t="s">
        <v>95</v>
      </c>
      <c r="D1268" s="878" t="s">
        <v>234</v>
      </c>
      <c r="E1268" s="879"/>
      <c r="F1268" s="879"/>
      <c r="G1268" s="880"/>
      <c r="I1268" s="47"/>
    </row>
    <row r="1269" spans="3:9" x14ac:dyDescent="0.25">
      <c r="C1269" s="881"/>
      <c r="D1269" s="179">
        <v>2019</v>
      </c>
      <c r="E1269" s="179">
        <v>2020</v>
      </c>
      <c r="F1269" s="179">
        <v>2021</v>
      </c>
      <c r="G1269" s="179">
        <v>2022</v>
      </c>
      <c r="I1269" s="47"/>
    </row>
    <row r="1270" spans="3:9" ht="15.75" thickBot="1" x14ac:dyDescent="0.3">
      <c r="C1270" s="882"/>
      <c r="D1270" s="180" t="s">
        <v>71</v>
      </c>
      <c r="E1270" s="180" t="s">
        <v>71</v>
      </c>
      <c r="F1270" s="180" t="s">
        <v>71</v>
      </c>
      <c r="G1270" s="180" t="s">
        <v>71</v>
      </c>
      <c r="I1270" s="47"/>
    </row>
    <row r="1271" spans="3:9" ht="15.75" thickBot="1" x14ac:dyDescent="0.3">
      <c r="C1271" s="154" t="s">
        <v>97</v>
      </c>
      <c r="D1271" s="552"/>
      <c r="E1271" s="552">
        <v>0.6</v>
      </c>
      <c r="F1271" s="552">
        <v>0</v>
      </c>
      <c r="G1271" s="154"/>
      <c r="I1271" s="47"/>
    </row>
    <row r="1272" spans="3:9" ht="15.75" thickBot="1" x14ac:dyDescent="0.3">
      <c r="C1272" s="154" t="s">
        <v>98</v>
      </c>
      <c r="D1272" s="185">
        <v>0</v>
      </c>
      <c r="E1272" s="188">
        <v>15122.647999999999</v>
      </c>
      <c r="F1272" s="188">
        <v>0</v>
      </c>
      <c r="G1272" s="185">
        <f>G1290</f>
        <v>0</v>
      </c>
      <c r="I1272" s="47"/>
    </row>
    <row r="1273" spans="3:9" ht="15.75" thickBot="1" x14ac:dyDescent="0.3">
      <c r="C1273" s="154" t="s">
        <v>99</v>
      </c>
      <c r="D1273" s="185" t="e">
        <f>D1272/D1271</f>
        <v>#DIV/0!</v>
      </c>
      <c r="E1273" s="185">
        <f>E1272/E1271</f>
        <v>25204.413333333334</v>
      </c>
      <c r="F1273" s="185" t="e">
        <f>F1272/F1271</f>
        <v>#DIV/0!</v>
      </c>
      <c r="G1273" s="185" t="e">
        <f>G1272/G1271</f>
        <v>#DIV/0!</v>
      </c>
      <c r="I1273" s="566"/>
    </row>
    <row r="1274" spans="3:9" ht="15.75" thickBot="1" x14ac:dyDescent="0.3">
      <c r="C1274" s="154" t="s">
        <v>100</v>
      </c>
      <c r="D1274" s="181" t="e">
        <f t="shared" ref="D1274:G1276" si="46">D1271/C1271-1</f>
        <v>#VALUE!</v>
      </c>
      <c r="E1274" s="181" t="e">
        <f t="shared" si="46"/>
        <v>#DIV/0!</v>
      </c>
      <c r="F1274" s="181">
        <f t="shared" si="46"/>
        <v>-1</v>
      </c>
      <c r="G1274" s="181" t="e">
        <f t="shared" si="46"/>
        <v>#DIV/0!</v>
      </c>
      <c r="I1274" s="47"/>
    </row>
    <row r="1275" spans="3:9" ht="15.75" thickBot="1" x14ac:dyDescent="0.3">
      <c r="C1275" s="154" t="s">
        <v>102</v>
      </c>
      <c r="D1275" s="181" t="e">
        <f t="shared" si="46"/>
        <v>#VALUE!</v>
      </c>
      <c r="E1275" s="181" t="e">
        <f t="shared" si="46"/>
        <v>#DIV/0!</v>
      </c>
      <c r="F1275" s="181">
        <f t="shared" si="46"/>
        <v>-1</v>
      </c>
      <c r="G1275" s="181" t="e">
        <f t="shared" si="46"/>
        <v>#DIV/0!</v>
      </c>
      <c r="I1275" s="47"/>
    </row>
    <row r="1276" spans="3:9" ht="15.75" thickBot="1" x14ac:dyDescent="0.3">
      <c r="C1276" s="154" t="s">
        <v>103</v>
      </c>
      <c r="D1276" s="181" t="e">
        <f t="shared" si="46"/>
        <v>#DIV/0!</v>
      </c>
      <c r="E1276" s="181" t="e">
        <f t="shared" si="46"/>
        <v>#DIV/0!</v>
      </c>
      <c r="F1276" s="181" t="e">
        <f t="shared" si="46"/>
        <v>#DIV/0!</v>
      </c>
      <c r="G1276" s="181" t="e">
        <f t="shared" si="46"/>
        <v>#DIV/0!</v>
      </c>
      <c r="I1276" s="47"/>
    </row>
    <row r="1277" spans="3:9" ht="15.75" thickBot="1" x14ac:dyDescent="0.3">
      <c r="C1277" s="873" t="s">
        <v>244</v>
      </c>
      <c r="D1277" s="874"/>
      <c r="E1277" s="874"/>
      <c r="F1277" s="874"/>
      <c r="G1277" s="875"/>
      <c r="I1277" s="47"/>
    </row>
    <row r="1278" spans="3:9" x14ac:dyDescent="0.25">
      <c r="C1278" s="881"/>
      <c r="D1278" s="179">
        <v>2019</v>
      </c>
      <c r="E1278" s="179">
        <v>2020</v>
      </c>
      <c r="F1278" s="179">
        <v>2021</v>
      </c>
      <c r="G1278" s="179">
        <v>2022</v>
      </c>
      <c r="I1278" s="47"/>
    </row>
    <row r="1279" spans="3:9" ht="15.75" thickBot="1" x14ac:dyDescent="0.3">
      <c r="C1279" s="882"/>
      <c r="D1279" s="180" t="s">
        <v>71</v>
      </c>
      <c r="E1279" s="180" t="s">
        <v>71</v>
      </c>
      <c r="F1279" s="180" t="s">
        <v>71</v>
      </c>
      <c r="G1279" s="180" t="s">
        <v>71</v>
      </c>
    </row>
    <row r="1280" spans="3:9" ht="15.75" thickBot="1" x14ac:dyDescent="0.3">
      <c r="C1280" s="182" t="s">
        <v>159</v>
      </c>
      <c r="D1280" s="183">
        <f>D1281+D1282+D1283+D1284</f>
        <v>0</v>
      </c>
      <c r="E1280" s="183">
        <f>E1281+E1282+E1283+E1284</f>
        <v>0</v>
      </c>
      <c r="F1280" s="183">
        <f>F1281+F1282+F1283+F1284</f>
        <v>0</v>
      </c>
      <c r="G1280" s="183">
        <f>G1281+G1282+G1283+G1284</f>
        <v>0</v>
      </c>
    </row>
    <row r="1281" spans="3:9" ht="15.75" thickBot="1" x14ac:dyDescent="0.3">
      <c r="C1281" s="168" t="s">
        <v>106</v>
      </c>
      <c r="D1281" s="183"/>
      <c r="E1281" s="183"/>
      <c r="F1281" s="183"/>
      <c r="G1281" s="183"/>
    </row>
    <row r="1282" spans="3:9" ht="15.75" thickBot="1" x14ac:dyDescent="0.3">
      <c r="C1282" s="168" t="s">
        <v>160</v>
      </c>
      <c r="D1282" s="183"/>
      <c r="E1282" s="183"/>
      <c r="F1282" s="183"/>
      <c r="G1282" s="183"/>
    </row>
    <row r="1283" spans="3:9" ht="15.75" thickBot="1" x14ac:dyDescent="0.3">
      <c r="C1283" s="168" t="s">
        <v>161</v>
      </c>
      <c r="D1283" s="183"/>
      <c r="E1283" s="183"/>
      <c r="F1283" s="183"/>
      <c r="G1283" s="183"/>
    </row>
    <row r="1284" spans="3:9" ht="15.75" thickBot="1" x14ac:dyDescent="0.3">
      <c r="C1284" s="168" t="s">
        <v>162</v>
      </c>
      <c r="D1284" s="183"/>
      <c r="E1284" s="183"/>
      <c r="F1284" s="183"/>
      <c r="G1284" s="183"/>
    </row>
    <row r="1285" spans="3:9" ht="15.75" thickBot="1" x14ac:dyDescent="0.3">
      <c r="C1285" s="182" t="s">
        <v>163</v>
      </c>
      <c r="D1285" s="172">
        <f>D1286+D1287+D1288+D1289</f>
        <v>0</v>
      </c>
      <c r="E1285" s="172">
        <f>E1286+E1287+E1288+E1289</f>
        <v>15122.647999999999</v>
      </c>
      <c r="F1285" s="172">
        <f>F1286+F1287+F1288+F1289</f>
        <v>0</v>
      </c>
      <c r="G1285" s="172">
        <f>G1286+G1287+G1288+G1289</f>
        <v>0</v>
      </c>
    </row>
    <row r="1286" spans="3:9" ht="15.75" thickBot="1" x14ac:dyDescent="0.3">
      <c r="C1286" s="168" t="s">
        <v>106</v>
      </c>
      <c r="D1286" s="183"/>
      <c r="E1286" s="183">
        <f>+E1272</f>
        <v>15122.647999999999</v>
      </c>
      <c r="F1286" s="183">
        <f>+F1272</f>
        <v>0</v>
      </c>
      <c r="G1286" s="183"/>
    </row>
    <row r="1287" spans="3:9" ht="15.75" thickBot="1" x14ac:dyDescent="0.3">
      <c r="C1287" s="168" t="s">
        <v>160</v>
      </c>
      <c r="D1287" s="183"/>
      <c r="E1287" s="183"/>
      <c r="F1287" s="183"/>
      <c r="G1287" s="183"/>
    </row>
    <row r="1288" spans="3:9" ht="15.75" thickBot="1" x14ac:dyDescent="0.3">
      <c r="C1288" s="168" t="s">
        <v>161</v>
      </c>
      <c r="D1288" s="183"/>
      <c r="E1288" s="183"/>
      <c r="F1288" s="183"/>
      <c r="G1288" s="183"/>
    </row>
    <row r="1289" spans="3:9" ht="15.75" thickBot="1" x14ac:dyDescent="0.3">
      <c r="C1289" s="168" t="s">
        <v>162</v>
      </c>
      <c r="D1289" s="183"/>
      <c r="E1289" s="183"/>
      <c r="F1289" s="183"/>
      <c r="G1289" s="183"/>
    </row>
    <row r="1290" spans="3:9" ht="15.75" thickBot="1" x14ac:dyDescent="0.3">
      <c r="C1290" s="171" t="s">
        <v>331</v>
      </c>
      <c r="D1290" s="172">
        <f>D1280+D1285</f>
        <v>0</v>
      </c>
      <c r="E1290" s="172">
        <f>E1280+E1285</f>
        <v>15122.647999999999</v>
      </c>
      <c r="F1290" s="172">
        <f>F1280+F1285</f>
        <v>0</v>
      </c>
      <c r="G1290" s="172">
        <f>G1280+G1285</f>
        <v>0</v>
      </c>
    </row>
    <row r="1291" spans="3:9" ht="23.25" thickBot="1" x14ac:dyDescent="0.3">
      <c r="C1291" s="162" t="s">
        <v>243</v>
      </c>
      <c r="D1291" s="205" t="s">
        <v>796</v>
      </c>
      <c r="E1291" s="205" t="s">
        <v>202</v>
      </c>
      <c r="F1291" s="920"/>
      <c r="G1291" s="921"/>
    </row>
    <row r="1292" spans="3:9" ht="31.9" customHeight="1" thickBot="1" x14ac:dyDescent="0.3">
      <c r="C1292" s="154" t="s">
        <v>93</v>
      </c>
      <c r="D1292" s="807" t="s">
        <v>797</v>
      </c>
      <c r="E1292" s="808"/>
      <c r="F1292" s="808"/>
      <c r="G1292" s="685"/>
    </row>
    <row r="1293" spans="3:9" ht="15.75" thickBot="1" x14ac:dyDescent="0.3">
      <c r="C1293" s="154" t="s">
        <v>95</v>
      </c>
      <c r="D1293" s="878" t="s">
        <v>234</v>
      </c>
      <c r="E1293" s="879"/>
      <c r="F1293" s="879"/>
      <c r="G1293" s="880"/>
    </row>
    <row r="1294" spans="3:9" x14ac:dyDescent="0.25">
      <c r="C1294" s="881"/>
      <c r="D1294" s="179">
        <v>2019</v>
      </c>
      <c r="E1294" s="179">
        <v>2020</v>
      </c>
      <c r="F1294" s="179">
        <v>2021</v>
      </c>
      <c r="G1294" s="179">
        <v>2022</v>
      </c>
    </row>
    <row r="1295" spans="3:9" ht="15.75" thickBot="1" x14ac:dyDescent="0.3">
      <c r="C1295" s="882"/>
      <c r="D1295" s="180" t="s">
        <v>71</v>
      </c>
      <c r="E1295" s="180" t="s">
        <v>71</v>
      </c>
      <c r="F1295" s="180" t="s">
        <v>71</v>
      </c>
      <c r="G1295" s="180" t="s">
        <v>71</v>
      </c>
      <c r="I1295" s="47"/>
    </row>
    <row r="1296" spans="3:9" ht="15.75" thickBot="1" x14ac:dyDescent="0.3">
      <c r="C1296" s="154" t="s">
        <v>97</v>
      </c>
      <c r="D1296" s="552"/>
      <c r="E1296" s="552">
        <v>0.8</v>
      </c>
      <c r="F1296" s="552">
        <v>0</v>
      </c>
      <c r="G1296" s="154"/>
      <c r="I1296" s="47"/>
    </row>
    <row r="1297" spans="3:9" ht="15.75" thickBot="1" x14ac:dyDescent="0.3">
      <c r="C1297" s="154" t="s">
        <v>98</v>
      </c>
      <c r="D1297" s="185">
        <v>0</v>
      </c>
      <c r="E1297" s="188">
        <v>60794.328999999998</v>
      </c>
      <c r="F1297" s="188">
        <v>0</v>
      </c>
      <c r="G1297" s="185">
        <f>G1315</f>
        <v>0</v>
      </c>
      <c r="I1297" s="593"/>
    </row>
    <row r="1298" spans="3:9" ht="15.75" thickBot="1" x14ac:dyDescent="0.3">
      <c r="C1298" s="154" t="s">
        <v>99</v>
      </c>
      <c r="D1298" s="185" t="e">
        <f>D1297/D1296</f>
        <v>#DIV/0!</v>
      </c>
      <c r="E1298" s="185">
        <f>E1297/E1296</f>
        <v>75992.91124999999</v>
      </c>
      <c r="F1298" s="185" t="e">
        <f>F1297/F1296</f>
        <v>#DIV/0!</v>
      </c>
      <c r="G1298" s="185" t="e">
        <f>G1297/G1296</f>
        <v>#DIV/0!</v>
      </c>
      <c r="I1298" s="566"/>
    </row>
    <row r="1299" spans="3:9" ht="15.75" thickBot="1" x14ac:dyDescent="0.3">
      <c r="C1299" s="154" t="s">
        <v>100</v>
      </c>
      <c r="D1299" s="181" t="e">
        <f t="shared" ref="D1299:G1301" si="47">D1296/C1296-1</f>
        <v>#VALUE!</v>
      </c>
      <c r="E1299" s="181" t="e">
        <f t="shared" si="47"/>
        <v>#DIV/0!</v>
      </c>
      <c r="F1299" s="181">
        <f t="shared" si="47"/>
        <v>-1</v>
      </c>
      <c r="G1299" s="181" t="e">
        <f t="shared" si="47"/>
        <v>#DIV/0!</v>
      </c>
      <c r="I1299" s="47"/>
    </row>
    <row r="1300" spans="3:9" ht="15.75" thickBot="1" x14ac:dyDescent="0.3">
      <c r="C1300" s="154" t="s">
        <v>102</v>
      </c>
      <c r="D1300" s="181" t="e">
        <f t="shared" si="47"/>
        <v>#VALUE!</v>
      </c>
      <c r="E1300" s="181" t="e">
        <f t="shared" si="47"/>
        <v>#DIV/0!</v>
      </c>
      <c r="F1300" s="181">
        <f t="shared" si="47"/>
        <v>-1</v>
      </c>
      <c r="G1300" s="181" t="e">
        <f t="shared" si="47"/>
        <v>#DIV/0!</v>
      </c>
      <c r="I1300" s="47"/>
    </row>
    <row r="1301" spans="3:9" ht="15.75" thickBot="1" x14ac:dyDescent="0.3">
      <c r="C1301" s="154" t="s">
        <v>103</v>
      </c>
      <c r="D1301" s="181" t="e">
        <f t="shared" si="47"/>
        <v>#DIV/0!</v>
      </c>
      <c r="E1301" s="181" t="e">
        <f t="shared" si="47"/>
        <v>#DIV/0!</v>
      </c>
      <c r="F1301" s="181" t="e">
        <f t="shared" si="47"/>
        <v>#DIV/0!</v>
      </c>
      <c r="G1301" s="181" t="e">
        <f t="shared" si="47"/>
        <v>#DIV/0!</v>
      </c>
      <c r="I1301" s="47"/>
    </row>
    <row r="1302" spans="3:9" ht="15.75" thickBot="1" x14ac:dyDescent="0.3">
      <c r="C1302" s="873" t="s">
        <v>244</v>
      </c>
      <c r="D1302" s="874"/>
      <c r="E1302" s="874"/>
      <c r="F1302" s="874"/>
      <c r="G1302" s="875"/>
      <c r="I1302" s="47"/>
    </row>
    <row r="1303" spans="3:9" x14ac:dyDescent="0.25">
      <c r="C1303" s="881"/>
      <c r="D1303" s="179">
        <v>2019</v>
      </c>
      <c r="E1303" s="179">
        <v>2020</v>
      </c>
      <c r="F1303" s="179">
        <v>2021</v>
      </c>
      <c r="G1303" s="179">
        <v>2022</v>
      </c>
      <c r="I1303" s="47"/>
    </row>
    <row r="1304" spans="3:9" ht="15.75" thickBot="1" x14ac:dyDescent="0.3">
      <c r="C1304" s="882"/>
      <c r="D1304" s="180" t="s">
        <v>71</v>
      </c>
      <c r="E1304" s="180" t="s">
        <v>71</v>
      </c>
      <c r="F1304" s="180" t="s">
        <v>71</v>
      </c>
      <c r="G1304" s="180" t="s">
        <v>71</v>
      </c>
      <c r="I1304" s="47"/>
    </row>
    <row r="1305" spans="3:9" ht="15.75" thickBot="1" x14ac:dyDescent="0.3">
      <c r="C1305" s="182" t="s">
        <v>159</v>
      </c>
      <c r="D1305" s="183">
        <f>D1306+D1307+D1308+D1309</f>
        <v>0</v>
      </c>
      <c r="E1305" s="183">
        <f>E1306+E1307+E1308+E1309</f>
        <v>0</v>
      </c>
      <c r="F1305" s="183">
        <f>F1306+F1307+F1308+F1309</f>
        <v>0</v>
      </c>
      <c r="G1305" s="183">
        <f>G1306+G1307+G1308+G1309</f>
        <v>0</v>
      </c>
      <c r="I1305" s="47"/>
    </row>
    <row r="1306" spans="3:9" ht="15.75" thickBot="1" x14ac:dyDescent="0.3">
      <c r="C1306" s="168" t="s">
        <v>106</v>
      </c>
      <c r="D1306" s="183"/>
      <c r="E1306" s="183"/>
      <c r="F1306" s="183"/>
      <c r="G1306" s="183"/>
      <c r="I1306" s="47"/>
    </row>
    <row r="1307" spans="3:9" ht="15.75" thickBot="1" x14ac:dyDescent="0.3">
      <c r="C1307" s="168" t="s">
        <v>160</v>
      </c>
      <c r="D1307" s="183"/>
      <c r="E1307" s="183"/>
      <c r="F1307" s="183"/>
      <c r="G1307" s="183"/>
      <c r="I1307" s="47"/>
    </row>
    <row r="1308" spans="3:9" ht="15.75" thickBot="1" x14ac:dyDescent="0.3">
      <c r="C1308" s="168" t="s">
        <v>161</v>
      </c>
      <c r="D1308" s="183"/>
      <c r="E1308" s="183"/>
      <c r="F1308" s="183"/>
      <c r="G1308" s="183"/>
    </row>
    <row r="1309" spans="3:9" ht="15.75" thickBot="1" x14ac:dyDescent="0.3">
      <c r="C1309" s="168" t="s">
        <v>162</v>
      </c>
      <c r="D1309" s="183"/>
      <c r="E1309" s="183"/>
      <c r="F1309" s="183"/>
      <c r="G1309" s="183"/>
    </row>
    <row r="1310" spans="3:9" ht="15.75" thickBot="1" x14ac:dyDescent="0.3">
      <c r="C1310" s="182" t="s">
        <v>163</v>
      </c>
      <c r="D1310" s="172">
        <f>D1311+D1312+D1313+D1314</f>
        <v>0</v>
      </c>
      <c r="E1310" s="172">
        <f>E1311+E1312+E1313+E1314</f>
        <v>60794.328999999998</v>
      </c>
      <c r="F1310" s="172">
        <f>F1311+F1312+F1313+F1314</f>
        <v>0</v>
      </c>
      <c r="G1310" s="172">
        <f>G1311+G1312+G1313+G1314</f>
        <v>0</v>
      </c>
    </row>
    <row r="1311" spans="3:9" ht="15.75" thickBot="1" x14ac:dyDescent="0.3">
      <c r="C1311" s="168" t="s">
        <v>106</v>
      </c>
      <c r="D1311" s="183"/>
      <c r="E1311" s="183">
        <f>+E1297</f>
        <v>60794.328999999998</v>
      </c>
      <c r="F1311" s="183">
        <f>+F1297</f>
        <v>0</v>
      </c>
      <c r="G1311" s="183"/>
    </row>
    <row r="1312" spans="3:9" ht="15.75" thickBot="1" x14ac:dyDescent="0.3">
      <c r="C1312" s="168" t="s">
        <v>160</v>
      </c>
      <c r="D1312" s="183"/>
      <c r="E1312" s="183"/>
      <c r="F1312" s="183"/>
      <c r="G1312" s="183"/>
    </row>
    <row r="1313" spans="3:9" ht="15.75" thickBot="1" x14ac:dyDescent="0.3">
      <c r="C1313" s="168" t="s">
        <v>161</v>
      </c>
      <c r="D1313" s="183"/>
      <c r="E1313" s="183"/>
      <c r="F1313" s="183"/>
      <c r="G1313" s="183"/>
    </row>
    <row r="1314" spans="3:9" ht="15.75" thickBot="1" x14ac:dyDescent="0.3">
      <c r="C1314" s="168" t="s">
        <v>162</v>
      </c>
      <c r="D1314" s="183"/>
      <c r="E1314" s="183"/>
      <c r="F1314" s="183"/>
      <c r="G1314" s="183"/>
    </row>
    <row r="1315" spans="3:9" ht="15.75" thickBot="1" x14ac:dyDescent="0.3">
      <c r="C1315" s="171" t="s">
        <v>331</v>
      </c>
      <c r="D1315" s="172">
        <f>D1305+D1310</f>
        <v>0</v>
      </c>
      <c r="E1315" s="172">
        <f>E1305+E1310</f>
        <v>60794.328999999998</v>
      </c>
      <c r="F1315" s="172">
        <f>F1305+F1310</f>
        <v>0</v>
      </c>
      <c r="G1315" s="172">
        <f>G1305+G1310</f>
        <v>0</v>
      </c>
    </row>
    <row r="1316" spans="3:9" ht="23.25" thickBot="1" x14ac:dyDescent="0.3">
      <c r="C1316" s="162" t="s">
        <v>243</v>
      </c>
      <c r="D1316" s="205" t="s">
        <v>798</v>
      </c>
      <c r="E1316" s="205" t="s">
        <v>202</v>
      </c>
      <c r="F1316" s="920"/>
      <c r="G1316" s="921"/>
    </row>
    <row r="1317" spans="3:9" ht="37.9" customHeight="1" thickBot="1" x14ac:dyDescent="0.3">
      <c r="C1317" s="154" t="s">
        <v>93</v>
      </c>
      <c r="D1317" s="807" t="s">
        <v>799</v>
      </c>
      <c r="E1317" s="808"/>
      <c r="F1317" s="808"/>
      <c r="G1317" s="685"/>
    </row>
    <row r="1318" spans="3:9" ht="15.75" thickBot="1" x14ac:dyDescent="0.3">
      <c r="C1318" s="154" t="s">
        <v>95</v>
      </c>
      <c r="D1318" s="878" t="s">
        <v>234</v>
      </c>
      <c r="E1318" s="879"/>
      <c r="F1318" s="879"/>
      <c r="G1318" s="880"/>
    </row>
    <row r="1319" spans="3:9" x14ac:dyDescent="0.25">
      <c r="C1319" s="881"/>
      <c r="D1319" s="179">
        <v>2019</v>
      </c>
      <c r="E1319" s="179">
        <v>2020</v>
      </c>
      <c r="F1319" s="179">
        <v>2021</v>
      </c>
      <c r="G1319" s="179">
        <v>2022</v>
      </c>
    </row>
    <row r="1320" spans="3:9" ht="15.75" thickBot="1" x14ac:dyDescent="0.3">
      <c r="C1320" s="882"/>
      <c r="D1320" s="180" t="s">
        <v>71</v>
      </c>
      <c r="E1320" s="180" t="s">
        <v>71</v>
      </c>
      <c r="F1320" s="180" t="s">
        <v>71</v>
      </c>
      <c r="G1320" s="180" t="s">
        <v>71</v>
      </c>
      <c r="I1320" s="47"/>
    </row>
    <row r="1321" spans="3:9" ht="15.75" thickBot="1" x14ac:dyDescent="0.3">
      <c r="C1321" s="154" t="s">
        <v>97</v>
      </c>
      <c r="D1321" s="552"/>
      <c r="E1321" s="552">
        <v>0.3</v>
      </c>
      <c r="F1321" s="552">
        <v>0</v>
      </c>
      <c r="G1321" s="154"/>
      <c r="I1321" s="47"/>
    </row>
    <row r="1322" spans="3:9" ht="15.75" thickBot="1" x14ac:dyDescent="0.3">
      <c r="C1322" s="154" t="s">
        <v>98</v>
      </c>
      <c r="D1322" s="185">
        <v>0</v>
      </c>
      <c r="E1322" s="188">
        <v>35727.311999999998</v>
      </c>
      <c r="F1322" s="188">
        <v>0</v>
      </c>
      <c r="G1322" s="185">
        <f>G1340</f>
        <v>0</v>
      </c>
      <c r="I1322" s="595"/>
    </row>
    <row r="1323" spans="3:9" ht="15.75" thickBot="1" x14ac:dyDescent="0.3">
      <c r="C1323" s="154" t="s">
        <v>99</v>
      </c>
      <c r="D1323" s="185" t="e">
        <f>D1322/D1321</f>
        <v>#DIV/0!</v>
      </c>
      <c r="E1323" s="185">
        <f>E1322/E1321</f>
        <v>119091.04</v>
      </c>
      <c r="F1323" s="185" t="e">
        <f>F1322/F1321</f>
        <v>#DIV/0!</v>
      </c>
      <c r="G1323" s="185" t="e">
        <f>G1322/G1321</f>
        <v>#DIV/0!</v>
      </c>
      <c r="I1323" s="566"/>
    </row>
    <row r="1324" spans="3:9" ht="15.75" thickBot="1" x14ac:dyDescent="0.3">
      <c r="C1324" s="154" t="s">
        <v>100</v>
      </c>
      <c r="D1324" s="181" t="e">
        <f t="shared" ref="D1324:G1326" si="48">D1321/C1321-1</f>
        <v>#VALUE!</v>
      </c>
      <c r="E1324" s="181" t="e">
        <f t="shared" si="48"/>
        <v>#DIV/0!</v>
      </c>
      <c r="F1324" s="181">
        <f t="shared" si="48"/>
        <v>-1</v>
      </c>
      <c r="G1324" s="181" t="e">
        <f t="shared" si="48"/>
        <v>#DIV/0!</v>
      </c>
      <c r="I1324" s="47"/>
    </row>
    <row r="1325" spans="3:9" ht="15.75" thickBot="1" x14ac:dyDescent="0.3">
      <c r="C1325" s="154" t="s">
        <v>102</v>
      </c>
      <c r="D1325" s="181" t="e">
        <f t="shared" si="48"/>
        <v>#VALUE!</v>
      </c>
      <c r="E1325" s="181" t="e">
        <f t="shared" si="48"/>
        <v>#DIV/0!</v>
      </c>
      <c r="F1325" s="181">
        <f t="shared" si="48"/>
        <v>-1</v>
      </c>
      <c r="G1325" s="181" t="e">
        <f t="shared" si="48"/>
        <v>#DIV/0!</v>
      </c>
      <c r="I1325" s="47"/>
    </row>
    <row r="1326" spans="3:9" ht="15.75" thickBot="1" x14ac:dyDescent="0.3">
      <c r="C1326" s="154" t="s">
        <v>103</v>
      </c>
      <c r="D1326" s="181" t="e">
        <f t="shared" si="48"/>
        <v>#DIV/0!</v>
      </c>
      <c r="E1326" s="181" t="e">
        <f t="shared" si="48"/>
        <v>#DIV/0!</v>
      </c>
      <c r="F1326" s="181" t="e">
        <f t="shared" si="48"/>
        <v>#DIV/0!</v>
      </c>
      <c r="G1326" s="181" t="e">
        <f t="shared" si="48"/>
        <v>#DIV/0!</v>
      </c>
    </row>
    <row r="1327" spans="3:9" ht="15.75" thickBot="1" x14ac:dyDescent="0.3">
      <c r="C1327" s="873" t="s">
        <v>244</v>
      </c>
      <c r="D1327" s="874"/>
      <c r="E1327" s="874"/>
      <c r="F1327" s="874"/>
      <c r="G1327" s="875"/>
    </row>
    <row r="1328" spans="3:9" x14ac:dyDescent="0.25">
      <c r="C1328" s="881"/>
      <c r="D1328" s="179">
        <v>2019</v>
      </c>
      <c r="E1328" s="179">
        <v>2020</v>
      </c>
      <c r="F1328" s="179">
        <v>2021</v>
      </c>
      <c r="G1328" s="179">
        <v>2022</v>
      </c>
    </row>
    <row r="1329" spans="3:7" ht="15.75" thickBot="1" x14ac:dyDescent="0.3">
      <c r="C1329" s="882"/>
      <c r="D1329" s="180" t="s">
        <v>71</v>
      </c>
      <c r="E1329" s="180" t="s">
        <v>71</v>
      </c>
      <c r="F1329" s="180" t="s">
        <v>71</v>
      </c>
      <c r="G1329" s="180" t="s">
        <v>71</v>
      </c>
    </row>
    <row r="1330" spans="3:7" ht="15.75" thickBot="1" x14ac:dyDescent="0.3">
      <c r="C1330" s="182" t="s">
        <v>159</v>
      </c>
      <c r="D1330" s="183">
        <f>D1331+D1332+D1333+D1334</f>
        <v>0</v>
      </c>
      <c r="E1330" s="183">
        <f>E1331+E1332+E1333+E1334</f>
        <v>0</v>
      </c>
      <c r="F1330" s="183">
        <f>F1331+F1332+F1333+F1334</f>
        <v>0</v>
      </c>
      <c r="G1330" s="183">
        <f>G1331+G1332+G1333+G1334</f>
        <v>0</v>
      </c>
    </row>
    <row r="1331" spans="3:7" ht="15.75" thickBot="1" x14ac:dyDescent="0.3">
      <c r="C1331" s="168" t="s">
        <v>106</v>
      </c>
      <c r="D1331" s="183"/>
      <c r="E1331" s="183"/>
      <c r="F1331" s="183"/>
      <c r="G1331" s="183"/>
    </row>
    <row r="1332" spans="3:7" ht="15.75" thickBot="1" x14ac:dyDescent="0.3">
      <c r="C1332" s="168" t="s">
        <v>160</v>
      </c>
      <c r="D1332" s="183"/>
      <c r="E1332" s="183"/>
      <c r="F1332" s="183"/>
      <c r="G1332" s="183"/>
    </row>
    <row r="1333" spans="3:7" ht="15.75" thickBot="1" x14ac:dyDescent="0.3">
      <c r="C1333" s="168" t="s">
        <v>161</v>
      </c>
      <c r="D1333" s="183"/>
      <c r="E1333" s="183"/>
      <c r="F1333" s="183"/>
      <c r="G1333" s="183"/>
    </row>
    <row r="1334" spans="3:7" ht="15.75" thickBot="1" x14ac:dyDescent="0.3">
      <c r="C1334" s="168" t="s">
        <v>162</v>
      </c>
      <c r="D1334" s="183"/>
      <c r="E1334" s="183"/>
      <c r="F1334" s="183"/>
      <c r="G1334" s="183"/>
    </row>
    <row r="1335" spans="3:7" ht="15.75" thickBot="1" x14ac:dyDescent="0.3">
      <c r="C1335" s="182" t="s">
        <v>163</v>
      </c>
      <c r="D1335" s="172">
        <f>D1336+D1337+D1338+D1339</f>
        <v>0</v>
      </c>
      <c r="E1335" s="172">
        <f>E1336+E1337+E1338+E1339</f>
        <v>35727.311999999998</v>
      </c>
      <c r="F1335" s="172">
        <f>F1336+F1337+F1338+F1339</f>
        <v>0</v>
      </c>
      <c r="G1335" s="172">
        <f>G1336+G1337+G1338+G1339</f>
        <v>0</v>
      </c>
    </row>
    <row r="1336" spans="3:7" ht="15.75" thickBot="1" x14ac:dyDescent="0.3">
      <c r="C1336" s="168" t="s">
        <v>106</v>
      </c>
      <c r="D1336" s="183"/>
      <c r="E1336" s="183">
        <f>+E1322</f>
        <v>35727.311999999998</v>
      </c>
      <c r="F1336" s="183">
        <f>+F1322</f>
        <v>0</v>
      </c>
      <c r="G1336" s="183"/>
    </row>
    <row r="1337" spans="3:7" ht="15.75" thickBot="1" x14ac:dyDescent="0.3">
      <c r="C1337" s="168" t="s">
        <v>160</v>
      </c>
      <c r="D1337" s="183"/>
      <c r="E1337" s="183"/>
      <c r="F1337" s="183"/>
      <c r="G1337" s="183"/>
    </row>
    <row r="1338" spans="3:7" ht="15.75" thickBot="1" x14ac:dyDescent="0.3">
      <c r="C1338" s="168" t="s">
        <v>161</v>
      </c>
      <c r="D1338" s="183"/>
      <c r="E1338" s="183"/>
      <c r="F1338" s="183"/>
      <c r="G1338" s="183"/>
    </row>
    <row r="1339" spans="3:7" ht="15.75" thickBot="1" x14ac:dyDescent="0.3">
      <c r="C1339" s="168" t="s">
        <v>162</v>
      </c>
      <c r="D1339" s="183"/>
      <c r="E1339" s="183"/>
      <c r="F1339" s="183"/>
      <c r="G1339" s="183"/>
    </row>
    <row r="1340" spans="3:7" ht="15.75" thickBot="1" x14ac:dyDescent="0.3">
      <c r="C1340" s="171" t="s">
        <v>331</v>
      </c>
      <c r="D1340" s="172">
        <f>D1330+D1335</f>
        <v>0</v>
      </c>
      <c r="E1340" s="172">
        <f>E1330+E1335</f>
        <v>35727.311999999998</v>
      </c>
      <c r="F1340" s="172">
        <f>F1330+F1335</f>
        <v>0</v>
      </c>
      <c r="G1340" s="172">
        <f>G1330+G1335</f>
        <v>0</v>
      </c>
    </row>
    <row r="1341" spans="3:7" ht="23.25" thickBot="1" x14ac:dyDescent="0.3">
      <c r="C1341" s="162" t="s">
        <v>243</v>
      </c>
      <c r="D1341" s="205" t="s">
        <v>800</v>
      </c>
      <c r="E1341" s="205" t="s">
        <v>202</v>
      </c>
      <c r="F1341" s="920"/>
      <c r="G1341" s="921"/>
    </row>
    <row r="1342" spans="3:7" ht="30.6" customHeight="1" thickBot="1" x14ac:dyDescent="0.3">
      <c r="C1342" s="154" t="s">
        <v>93</v>
      </c>
      <c r="D1342" s="807" t="s">
        <v>801</v>
      </c>
      <c r="E1342" s="808"/>
      <c r="F1342" s="808"/>
      <c r="G1342" s="685"/>
    </row>
    <row r="1343" spans="3:7" ht="15.75" thickBot="1" x14ac:dyDescent="0.3">
      <c r="C1343" s="154" t="s">
        <v>95</v>
      </c>
      <c r="D1343" s="878" t="s">
        <v>234</v>
      </c>
      <c r="E1343" s="879"/>
      <c r="F1343" s="879"/>
      <c r="G1343" s="880"/>
    </row>
    <row r="1344" spans="3:7" x14ac:dyDescent="0.25">
      <c r="C1344" s="881"/>
      <c r="D1344" s="179">
        <v>2019</v>
      </c>
      <c r="E1344" s="179">
        <v>2020</v>
      </c>
      <c r="F1344" s="179">
        <v>2021</v>
      </c>
      <c r="G1344" s="179">
        <v>2022</v>
      </c>
    </row>
    <row r="1345" spans="3:7" ht="15.75" thickBot="1" x14ac:dyDescent="0.3">
      <c r="C1345" s="882"/>
      <c r="D1345" s="180" t="s">
        <v>71</v>
      </c>
      <c r="E1345" s="180" t="s">
        <v>71</v>
      </c>
      <c r="F1345" s="180" t="s">
        <v>71</v>
      </c>
      <c r="G1345" s="180" t="s">
        <v>71</v>
      </c>
    </row>
    <row r="1346" spans="3:7" ht="15.75" thickBot="1" x14ac:dyDescent="0.3">
      <c r="C1346" s="154" t="s">
        <v>97</v>
      </c>
      <c r="D1346" s="552"/>
      <c r="E1346" s="552">
        <v>0.6</v>
      </c>
      <c r="F1346" s="552">
        <v>0</v>
      </c>
      <c r="G1346" s="154"/>
    </row>
    <row r="1347" spans="3:7" ht="15.75" thickBot="1" x14ac:dyDescent="0.3">
      <c r="C1347" s="154" t="s">
        <v>98</v>
      </c>
      <c r="D1347" s="185">
        <v>0</v>
      </c>
      <c r="E1347" s="188">
        <v>54776.053999999996</v>
      </c>
      <c r="F1347" s="188">
        <v>0</v>
      </c>
      <c r="G1347" s="185">
        <f>G1365</f>
        <v>0</v>
      </c>
    </row>
    <row r="1348" spans="3:7" ht="15.75" thickBot="1" x14ac:dyDescent="0.3">
      <c r="C1348" s="154" t="s">
        <v>99</v>
      </c>
      <c r="D1348" s="185" t="e">
        <f>D1347/D1346</f>
        <v>#DIV/0!</v>
      </c>
      <c r="E1348" s="185">
        <f>E1347/E1346</f>
        <v>91293.423333333325</v>
      </c>
      <c r="F1348" s="185" t="e">
        <f>F1347/F1346</f>
        <v>#DIV/0!</v>
      </c>
      <c r="G1348" s="185" t="e">
        <f>G1347/G1346</f>
        <v>#DIV/0!</v>
      </c>
    </row>
    <row r="1349" spans="3:7" ht="15.75" thickBot="1" x14ac:dyDescent="0.3">
      <c r="C1349" s="154" t="s">
        <v>100</v>
      </c>
      <c r="D1349" s="181" t="e">
        <f t="shared" ref="D1349:G1351" si="49">D1346/C1346-1</f>
        <v>#VALUE!</v>
      </c>
      <c r="E1349" s="181" t="e">
        <f t="shared" si="49"/>
        <v>#DIV/0!</v>
      </c>
      <c r="F1349" s="181">
        <f t="shared" si="49"/>
        <v>-1</v>
      </c>
      <c r="G1349" s="181" t="e">
        <f t="shared" si="49"/>
        <v>#DIV/0!</v>
      </c>
    </row>
    <row r="1350" spans="3:7" ht="15.75" thickBot="1" x14ac:dyDescent="0.3">
      <c r="C1350" s="154" t="s">
        <v>102</v>
      </c>
      <c r="D1350" s="181" t="e">
        <f t="shared" si="49"/>
        <v>#VALUE!</v>
      </c>
      <c r="E1350" s="181" t="e">
        <f t="shared" si="49"/>
        <v>#DIV/0!</v>
      </c>
      <c r="F1350" s="181">
        <f t="shared" si="49"/>
        <v>-1</v>
      </c>
      <c r="G1350" s="181" t="e">
        <f t="shared" si="49"/>
        <v>#DIV/0!</v>
      </c>
    </row>
    <row r="1351" spans="3:7" ht="15.75" thickBot="1" x14ac:dyDescent="0.3">
      <c r="C1351" s="154" t="s">
        <v>103</v>
      </c>
      <c r="D1351" s="181" t="e">
        <f t="shared" si="49"/>
        <v>#DIV/0!</v>
      </c>
      <c r="E1351" s="181" t="e">
        <f t="shared" si="49"/>
        <v>#DIV/0!</v>
      </c>
      <c r="F1351" s="181" t="e">
        <f t="shared" si="49"/>
        <v>#DIV/0!</v>
      </c>
      <c r="G1351" s="181" t="e">
        <f t="shared" si="49"/>
        <v>#DIV/0!</v>
      </c>
    </row>
    <row r="1352" spans="3:7" ht="15.75" thickBot="1" x14ac:dyDescent="0.3">
      <c r="C1352" s="873" t="s">
        <v>244</v>
      </c>
      <c r="D1352" s="874"/>
      <c r="E1352" s="874"/>
      <c r="F1352" s="874"/>
      <c r="G1352" s="875"/>
    </row>
    <row r="1353" spans="3:7" x14ac:dyDescent="0.25">
      <c r="C1353" s="881"/>
      <c r="D1353" s="179">
        <v>2019</v>
      </c>
      <c r="E1353" s="179">
        <v>2020</v>
      </c>
      <c r="F1353" s="179">
        <v>2021</v>
      </c>
      <c r="G1353" s="179">
        <v>2022</v>
      </c>
    </row>
    <row r="1354" spans="3:7" ht="15.75" thickBot="1" x14ac:dyDescent="0.3">
      <c r="C1354" s="882"/>
      <c r="D1354" s="180" t="s">
        <v>71</v>
      </c>
      <c r="E1354" s="180" t="s">
        <v>71</v>
      </c>
      <c r="F1354" s="180" t="s">
        <v>71</v>
      </c>
      <c r="G1354" s="180" t="s">
        <v>71</v>
      </c>
    </row>
    <row r="1355" spans="3:7" ht="15.75" thickBot="1" x14ac:dyDescent="0.3">
      <c r="C1355" s="182" t="s">
        <v>159</v>
      </c>
      <c r="D1355" s="183">
        <f>D1356+D1357+D1358+D1359</f>
        <v>0</v>
      </c>
      <c r="E1355" s="183">
        <f>E1356+E1357+E1358+E1359</f>
        <v>0</v>
      </c>
      <c r="F1355" s="183">
        <f>F1356+F1357+F1358+F1359</f>
        <v>0</v>
      </c>
      <c r="G1355" s="183">
        <f>G1356+G1357+G1358+G1359</f>
        <v>0</v>
      </c>
    </row>
    <row r="1356" spans="3:7" ht="15.75" thickBot="1" x14ac:dyDescent="0.3">
      <c r="C1356" s="168" t="s">
        <v>106</v>
      </c>
      <c r="D1356" s="183"/>
      <c r="E1356" s="183"/>
      <c r="F1356" s="183"/>
      <c r="G1356" s="183"/>
    </row>
    <row r="1357" spans="3:7" ht="15.75" thickBot="1" x14ac:dyDescent="0.3">
      <c r="C1357" s="168" t="s">
        <v>160</v>
      </c>
      <c r="D1357" s="183"/>
      <c r="E1357" s="183"/>
      <c r="F1357" s="183"/>
      <c r="G1357" s="183"/>
    </row>
    <row r="1358" spans="3:7" ht="15.75" thickBot="1" x14ac:dyDescent="0.3">
      <c r="C1358" s="168" t="s">
        <v>161</v>
      </c>
      <c r="D1358" s="183"/>
      <c r="E1358" s="183"/>
      <c r="F1358" s="183"/>
      <c r="G1358" s="183"/>
    </row>
    <row r="1359" spans="3:7" ht="15.75" thickBot="1" x14ac:dyDescent="0.3">
      <c r="C1359" s="168" t="s">
        <v>162</v>
      </c>
      <c r="D1359" s="183"/>
      <c r="E1359" s="183"/>
      <c r="F1359" s="183"/>
      <c r="G1359" s="183"/>
    </row>
    <row r="1360" spans="3:7" ht="15.75" thickBot="1" x14ac:dyDescent="0.3">
      <c r="C1360" s="182" t="s">
        <v>163</v>
      </c>
      <c r="D1360" s="172">
        <f>D1361+D1362+D1363+D1364</f>
        <v>0</v>
      </c>
      <c r="E1360" s="172">
        <f>E1361+E1362+E1363+E1364</f>
        <v>54776.053999999996</v>
      </c>
      <c r="F1360" s="172">
        <f>F1361+F1362+F1363+F1364</f>
        <v>0</v>
      </c>
      <c r="G1360" s="172">
        <f>G1361+G1362+G1363+G1364</f>
        <v>0</v>
      </c>
    </row>
    <row r="1361" spans="3:7" ht="15.75" thickBot="1" x14ac:dyDescent="0.3">
      <c r="C1361" s="168" t="s">
        <v>106</v>
      </c>
      <c r="D1361" s="183"/>
      <c r="E1361" s="183">
        <f>+E1347</f>
        <v>54776.053999999996</v>
      </c>
      <c r="F1361" s="183">
        <f>+F1347</f>
        <v>0</v>
      </c>
      <c r="G1361" s="183"/>
    </row>
    <row r="1362" spans="3:7" ht="15.75" thickBot="1" x14ac:dyDescent="0.3">
      <c r="C1362" s="168" t="s">
        <v>160</v>
      </c>
      <c r="D1362" s="183"/>
      <c r="E1362" s="183"/>
      <c r="F1362" s="183"/>
      <c r="G1362" s="183"/>
    </row>
    <row r="1363" spans="3:7" ht="15.75" thickBot="1" x14ac:dyDescent="0.3">
      <c r="C1363" s="168" t="s">
        <v>161</v>
      </c>
      <c r="D1363" s="183"/>
      <c r="E1363" s="183"/>
      <c r="F1363" s="183"/>
      <c r="G1363" s="183"/>
    </row>
    <row r="1364" spans="3:7" ht="15.75" thickBot="1" x14ac:dyDescent="0.3">
      <c r="C1364" s="168" t="s">
        <v>162</v>
      </c>
      <c r="D1364" s="183"/>
      <c r="E1364" s="183"/>
      <c r="F1364" s="183"/>
      <c r="G1364" s="183"/>
    </row>
    <row r="1365" spans="3:7" ht="15.75" thickBot="1" x14ac:dyDescent="0.3">
      <c r="C1365" s="171" t="s">
        <v>331</v>
      </c>
      <c r="D1365" s="172">
        <f>D1355+D1360</f>
        <v>0</v>
      </c>
      <c r="E1365" s="172">
        <f>E1355+E1360</f>
        <v>54776.053999999996</v>
      </c>
      <c r="F1365" s="172">
        <f>F1355+F1360</f>
        <v>0</v>
      </c>
      <c r="G1365" s="172">
        <f>G1355+G1360</f>
        <v>0</v>
      </c>
    </row>
    <row r="1366" spans="3:7" ht="45.75" thickBot="1" x14ac:dyDescent="0.3">
      <c r="C1366" s="162" t="s">
        <v>243</v>
      </c>
      <c r="D1366" s="205" t="s">
        <v>802</v>
      </c>
      <c r="E1366" s="205" t="s">
        <v>202</v>
      </c>
      <c r="F1366" s="920"/>
      <c r="G1366" s="921"/>
    </row>
    <row r="1367" spans="3:7" ht="34.15" customHeight="1" thickBot="1" x14ac:dyDescent="0.3">
      <c r="C1367" s="154" t="s">
        <v>93</v>
      </c>
      <c r="D1367" s="807" t="s">
        <v>803</v>
      </c>
      <c r="E1367" s="808"/>
      <c r="F1367" s="808"/>
      <c r="G1367" s="685"/>
    </row>
    <row r="1368" spans="3:7" ht="15.75" thickBot="1" x14ac:dyDescent="0.3">
      <c r="C1368" s="154" t="s">
        <v>95</v>
      </c>
      <c r="D1368" s="878" t="s">
        <v>234</v>
      </c>
      <c r="E1368" s="879"/>
      <c r="F1368" s="879"/>
      <c r="G1368" s="880"/>
    </row>
    <row r="1369" spans="3:7" x14ac:dyDescent="0.25">
      <c r="C1369" s="881"/>
      <c r="D1369" s="179">
        <v>2019</v>
      </c>
      <c r="E1369" s="179">
        <v>2020</v>
      </c>
      <c r="F1369" s="179">
        <v>2021</v>
      </c>
      <c r="G1369" s="179">
        <v>2022</v>
      </c>
    </row>
    <row r="1370" spans="3:7" ht="15.75" thickBot="1" x14ac:dyDescent="0.3">
      <c r="C1370" s="882"/>
      <c r="D1370" s="180" t="s">
        <v>71</v>
      </c>
      <c r="E1370" s="180" t="s">
        <v>71</v>
      </c>
      <c r="F1370" s="180" t="s">
        <v>71</v>
      </c>
      <c r="G1370" s="180" t="s">
        <v>71</v>
      </c>
    </row>
    <row r="1371" spans="3:7" ht="15.75" thickBot="1" x14ac:dyDescent="0.3">
      <c r="C1371" s="154" t="s">
        <v>97</v>
      </c>
      <c r="D1371" s="552"/>
      <c r="E1371" s="552">
        <v>0.85</v>
      </c>
      <c r="F1371" s="552">
        <v>0</v>
      </c>
      <c r="G1371" s="154"/>
    </row>
    <row r="1372" spans="3:7" ht="15.75" thickBot="1" x14ac:dyDescent="0.3">
      <c r="C1372" s="154" t="s">
        <v>98</v>
      </c>
      <c r="D1372" s="185">
        <v>0</v>
      </c>
      <c r="E1372" s="188">
        <v>52591</v>
      </c>
      <c r="F1372" s="188">
        <v>0</v>
      </c>
      <c r="G1372" s="185">
        <f>G1390</f>
        <v>0</v>
      </c>
    </row>
    <row r="1373" spans="3:7" ht="15.75" thickBot="1" x14ac:dyDescent="0.3">
      <c r="C1373" s="154" t="s">
        <v>99</v>
      </c>
      <c r="D1373" s="185" t="e">
        <f>D1372/D1371</f>
        <v>#DIV/0!</v>
      </c>
      <c r="E1373" s="185">
        <f>E1372/E1371</f>
        <v>61871.764705882357</v>
      </c>
      <c r="F1373" s="185" t="e">
        <f>F1372/F1371</f>
        <v>#DIV/0!</v>
      </c>
      <c r="G1373" s="185" t="e">
        <f>G1372/G1371</f>
        <v>#DIV/0!</v>
      </c>
    </row>
    <row r="1374" spans="3:7" ht="15.75" thickBot="1" x14ac:dyDescent="0.3">
      <c r="C1374" s="154" t="s">
        <v>100</v>
      </c>
      <c r="D1374" s="181" t="e">
        <f t="shared" ref="D1374:G1376" si="50">D1371/C1371-1</f>
        <v>#VALUE!</v>
      </c>
      <c r="E1374" s="181" t="e">
        <f t="shared" si="50"/>
        <v>#DIV/0!</v>
      </c>
      <c r="F1374" s="181">
        <f t="shared" si="50"/>
        <v>-1</v>
      </c>
      <c r="G1374" s="181" t="e">
        <f t="shared" si="50"/>
        <v>#DIV/0!</v>
      </c>
    </row>
    <row r="1375" spans="3:7" ht="15.75" thickBot="1" x14ac:dyDescent="0.3">
      <c r="C1375" s="154" t="s">
        <v>102</v>
      </c>
      <c r="D1375" s="181" t="e">
        <f t="shared" si="50"/>
        <v>#VALUE!</v>
      </c>
      <c r="E1375" s="181" t="e">
        <f t="shared" si="50"/>
        <v>#DIV/0!</v>
      </c>
      <c r="F1375" s="181">
        <f t="shared" si="50"/>
        <v>-1</v>
      </c>
      <c r="G1375" s="181" t="e">
        <f t="shared" si="50"/>
        <v>#DIV/0!</v>
      </c>
    </row>
    <row r="1376" spans="3:7" ht="15.75" thickBot="1" x14ac:dyDescent="0.3">
      <c r="C1376" s="154" t="s">
        <v>103</v>
      </c>
      <c r="D1376" s="181" t="e">
        <f t="shared" si="50"/>
        <v>#DIV/0!</v>
      </c>
      <c r="E1376" s="181" t="e">
        <f t="shared" si="50"/>
        <v>#DIV/0!</v>
      </c>
      <c r="F1376" s="181" t="e">
        <f t="shared" si="50"/>
        <v>#DIV/0!</v>
      </c>
      <c r="G1376" s="181" t="e">
        <f t="shared" si="50"/>
        <v>#DIV/0!</v>
      </c>
    </row>
    <row r="1377" spans="3:7" ht="15.75" thickBot="1" x14ac:dyDescent="0.3">
      <c r="C1377" s="873" t="s">
        <v>244</v>
      </c>
      <c r="D1377" s="874"/>
      <c r="E1377" s="874"/>
      <c r="F1377" s="874"/>
      <c r="G1377" s="875"/>
    </row>
    <row r="1378" spans="3:7" x14ac:dyDescent="0.25">
      <c r="C1378" s="881"/>
      <c r="D1378" s="179">
        <v>2019</v>
      </c>
      <c r="E1378" s="179">
        <v>2020</v>
      </c>
      <c r="F1378" s="179">
        <v>2021</v>
      </c>
      <c r="G1378" s="179">
        <v>2022</v>
      </c>
    </row>
    <row r="1379" spans="3:7" ht="15.75" thickBot="1" x14ac:dyDescent="0.3">
      <c r="C1379" s="882"/>
      <c r="D1379" s="180" t="s">
        <v>71</v>
      </c>
      <c r="E1379" s="180" t="s">
        <v>71</v>
      </c>
      <c r="F1379" s="180" t="s">
        <v>71</v>
      </c>
      <c r="G1379" s="180" t="s">
        <v>71</v>
      </c>
    </row>
    <row r="1380" spans="3:7" ht="15.75" thickBot="1" x14ac:dyDescent="0.3">
      <c r="C1380" s="182" t="s">
        <v>159</v>
      </c>
      <c r="D1380" s="183">
        <f>D1381+D1382+D1383+D1384</f>
        <v>0</v>
      </c>
      <c r="E1380" s="183">
        <f>E1381+E1382+E1383+E1384</f>
        <v>0</v>
      </c>
      <c r="F1380" s="183">
        <f>F1381+F1382+F1383+F1384</f>
        <v>0</v>
      </c>
      <c r="G1380" s="183">
        <f>G1381+G1382+G1383+G1384</f>
        <v>0</v>
      </c>
    </row>
    <row r="1381" spans="3:7" ht="15.75" thickBot="1" x14ac:dyDescent="0.3">
      <c r="C1381" s="168" t="s">
        <v>106</v>
      </c>
      <c r="D1381" s="183"/>
      <c r="E1381" s="183"/>
      <c r="F1381" s="183"/>
      <c r="G1381" s="183"/>
    </row>
    <row r="1382" spans="3:7" ht="15.75" thickBot="1" x14ac:dyDescent="0.3">
      <c r="C1382" s="168" t="s">
        <v>160</v>
      </c>
      <c r="D1382" s="183"/>
      <c r="E1382" s="183"/>
      <c r="F1382" s="183"/>
      <c r="G1382" s="183"/>
    </row>
    <row r="1383" spans="3:7" ht="15.75" thickBot="1" x14ac:dyDescent="0.3">
      <c r="C1383" s="168" t="s">
        <v>161</v>
      </c>
      <c r="D1383" s="183"/>
      <c r="E1383" s="183"/>
      <c r="F1383" s="183"/>
      <c r="G1383" s="183"/>
    </row>
    <row r="1384" spans="3:7" ht="15.75" thickBot="1" x14ac:dyDescent="0.3">
      <c r="C1384" s="168" t="s">
        <v>162</v>
      </c>
      <c r="D1384" s="183"/>
      <c r="E1384" s="183"/>
      <c r="F1384" s="183"/>
      <c r="G1384" s="183"/>
    </row>
    <row r="1385" spans="3:7" ht="15.75" thickBot="1" x14ac:dyDescent="0.3">
      <c r="C1385" s="182" t="s">
        <v>163</v>
      </c>
      <c r="D1385" s="172">
        <f>D1386+D1387+D1388+D1389</f>
        <v>0</v>
      </c>
      <c r="E1385" s="172">
        <f>E1386+E1387+E1388+E1389</f>
        <v>52591</v>
      </c>
      <c r="F1385" s="172">
        <f>F1386+F1387+F1388+F1389</f>
        <v>0</v>
      </c>
      <c r="G1385" s="172">
        <f>G1386+G1387+G1388+G1389</f>
        <v>0</v>
      </c>
    </row>
    <row r="1386" spans="3:7" ht="15.75" thickBot="1" x14ac:dyDescent="0.3">
      <c r="C1386" s="168" t="s">
        <v>106</v>
      </c>
      <c r="D1386" s="183"/>
      <c r="E1386" s="183">
        <f>+E1372</f>
        <v>52591</v>
      </c>
      <c r="F1386" s="183">
        <f>+F1372</f>
        <v>0</v>
      </c>
      <c r="G1386" s="183"/>
    </row>
    <row r="1387" spans="3:7" ht="15.75" thickBot="1" x14ac:dyDescent="0.3">
      <c r="C1387" s="168" t="s">
        <v>160</v>
      </c>
      <c r="D1387" s="183"/>
      <c r="E1387" s="183"/>
      <c r="F1387" s="183"/>
      <c r="G1387" s="183"/>
    </row>
    <row r="1388" spans="3:7" ht="15.75" thickBot="1" x14ac:dyDescent="0.3">
      <c r="C1388" s="168" t="s">
        <v>161</v>
      </c>
      <c r="D1388" s="183"/>
      <c r="E1388" s="183"/>
      <c r="F1388" s="183"/>
      <c r="G1388" s="183"/>
    </row>
    <row r="1389" spans="3:7" ht="15.75" thickBot="1" x14ac:dyDescent="0.3">
      <c r="C1389" s="168" t="s">
        <v>162</v>
      </c>
      <c r="D1389" s="183"/>
      <c r="E1389" s="183"/>
      <c r="F1389" s="183"/>
      <c r="G1389" s="183"/>
    </row>
    <row r="1390" spans="3:7" ht="15.75" thickBot="1" x14ac:dyDescent="0.3">
      <c r="C1390" s="171" t="s">
        <v>331</v>
      </c>
      <c r="D1390" s="172">
        <f>D1380+D1385</f>
        <v>0</v>
      </c>
      <c r="E1390" s="172">
        <f>E1380+E1385</f>
        <v>52591</v>
      </c>
      <c r="F1390" s="172">
        <f>F1380+F1385</f>
        <v>0</v>
      </c>
      <c r="G1390" s="172">
        <f>G1380+G1385</f>
        <v>0</v>
      </c>
    </row>
    <row r="1391" spans="3:7" ht="23.25" thickBot="1" x14ac:dyDescent="0.3">
      <c r="C1391" s="162" t="s">
        <v>243</v>
      </c>
      <c r="D1391" s="205" t="s">
        <v>804</v>
      </c>
      <c r="E1391" s="205" t="s">
        <v>202</v>
      </c>
      <c r="F1391" s="920"/>
      <c r="G1391" s="921"/>
    </row>
    <row r="1392" spans="3:7" ht="29.45" customHeight="1" thickBot="1" x14ac:dyDescent="0.3">
      <c r="C1392" s="154" t="s">
        <v>93</v>
      </c>
      <c r="D1392" s="807" t="s">
        <v>805</v>
      </c>
      <c r="E1392" s="808"/>
      <c r="F1392" s="808"/>
      <c r="G1392" s="685"/>
    </row>
    <row r="1393" spans="3:9" ht="15.75" thickBot="1" x14ac:dyDescent="0.3">
      <c r="C1393" s="154" t="s">
        <v>95</v>
      </c>
      <c r="D1393" s="878" t="s">
        <v>234</v>
      </c>
      <c r="E1393" s="879"/>
      <c r="F1393" s="879"/>
      <c r="G1393" s="880"/>
    </row>
    <row r="1394" spans="3:9" x14ac:dyDescent="0.25">
      <c r="C1394" s="881"/>
      <c r="D1394" s="179">
        <v>2019</v>
      </c>
      <c r="E1394" s="179">
        <v>2020</v>
      </c>
      <c r="F1394" s="179">
        <v>2021</v>
      </c>
      <c r="G1394" s="179">
        <v>2022</v>
      </c>
    </row>
    <row r="1395" spans="3:9" ht="15.75" thickBot="1" x14ac:dyDescent="0.3">
      <c r="C1395" s="882"/>
      <c r="D1395" s="180" t="s">
        <v>71</v>
      </c>
      <c r="E1395" s="180" t="s">
        <v>71</v>
      </c>
      <c r="F1395" s="180" t="s">
        <v>71</v>
      </c>
      <c r="G1395" s="180" t="s">
        <v>71</v>
      </c>
    </row>
    <row r="1396" spans="3:9" ht="15.75" thickBot="1" x14ac:dyDescent="0.3">
      <c r="C1396" s="154" t="s">
        <v>97</v>
      </c>
      <c r="D1396" s="552"/>
      <c r="E1396" s="552">
        <v>6</v>
      </c>
      <c r="F1396" s="552">
        <v>0</v>
      </c>
      <c r="G1396" s="154"/>
    </row>
    <row r="1397" spans="3:9" ht="15.75" thickBot="1" x14ac:dyDescent="0.3">
      <c r="C1397" s="154" t="s">
        <v>98</v>
      </c>
      <c r="D1397" s="185">
        <v>0</v>
      </c>
      <c r="E1397" s="188">
        <v>22437.813999999998</v>
      </c>
      <c r="F1397" s="188">
        <v>0</v>
      </c>
      <c r="G1397" s="185">
        <f>G1415</f>
        <v>0</v>
      </c>
      <c r="I1397" s="47"/>
    </row>
    <row r="1398" spans="3:9" ht="15.75" thickBot="1" x14ac:dyDescent="0.3">
      <c r="C1398" s="154" t="s">
        <v>99</v>
      </c>
      <c r="D1398" s="185" t="e">
        <f>D1397/D1396</f>
        <v>#DIV/0!</v>
      </c>
      <c r="E1398" s="185">
        <f>E1397/E1396</f>
        <v>3739.6356666666666</v>
      </c>
      <c r="F1398" s="185" t="e">
        <f>F1397/F1396</f>
        <v>#DIV/0!</v>
      </c>
      <c r="G1398" s="185" t="e">
        <f>G1397/G1396</f>
        <v>#DIV/0!</v>
      </c>
      <c r="I1398" s="566"/>
    </row>
    <row r="1399" spans="3:9" ht="15.75" thickBot="1" x14ac:dyDescent="0.3">
      <c r="C1399" s="154" t="s">
        <v>100</v>
      </c>
      <c r="D1399" s="181" t="e">
        <f t="shared" ref="D1399:G1401" si="51">D1396/C1396-1</f>
        <v>#VALUE!</v>
      </c>
      <c r="E1399" s="181" t="e">
        <f t="shared" si="51"/>
        <v>#DIV/0!</v>
      </c>
      <c r="F1399" s="181">
        <f t="shared" si="51"/>
        <v>-1</v>
      </c>
      <c r="G1399" s="181" t="e">
        <f t="shared" si="51"/>
        <v>#DIV/0!</v>
      </c>
      <c r="I1399" s="47"/>
    </row>
    <row r="1400" spans="3:9" ht="15.75" thickBot="1" x14ac:dyDescent="0.3">
      <c r="C1400" s="154" t="s">
        <v>102</v>
      </c>
      <c r="D1400" s="181" t="e">
        <f t="shared" si="51"/>
        <v>#VALUE!</v>
      </c>
      <c r="E1400" s="181" t="e">
        <f t="shared" si="51"/>
        <v>#DIV/0!</v>
      </c>
      <c r="F1400" s="181">
        <f t="shared" si="51"/>
        <v>-1</v>
      </c>
      <c r="G1400" s="181" t="e">
        <f t="shared" si="51"/>
        <v>#DIV/0!</v>
      </c>
    </row>
    <row r="1401" spans="3:9" ht="15.75" thickBot="1" x14ac:dyDescent="0.3">
      <c r="C1401" s="154" t="s">
        <v>103</v>
      </c>
      <c r="D1401" s="181" t="e">
        <f t="shared" si="51"/>
        <v>#DIV/0!</v>
      </c>
      <c r="E1401" s="181" t="e">
        <f t="shared" si="51"/>
        <v>#DIV/0!</v>
      </c>
      <c r="F1401" s="181" t="e">
        <f t="shared" si="51"/>
        <v>#DIV/0!</v>
      </c>
      <c r="G1401" s="181" t="e">
        <f t="shared" si="51"/>
        <v>#DIV/0!</v>
      </c>
    </row>
    <row r="1402" spans="3:9" ht="15.75" thickBot="1" x14ac:dyDescent="0.3">
      <c r="C1402" s="873" t="s">
        <v>244</v>
      </c>
      <c r="D1402" s="874"/>
      <c r="E1402" s="874"/>
      <c r="F1402" s="874"/>
      <c r="G1402" s="875"/>
    </row>
    <row r="1403" spans="3:9" x14ac:dyDescent="0.25">
      <c r="C1403" s="881"/>
      <c r="D1403" s="179">
        <v>2019</v>
      </c>
      <c r="E1403" s="179">
        <v>2020</v>
      </c>
      <c r="F1403" s="179">
        <v>2021</v>
      </c>
      <c r="G1403" s="179">
        <v>2022</v>
      </c>
    </row>
    <row r="1404" spans="3:9" ht="15.75" thickBot="1" x14ac:dyDescent="0.3">
      <c r="C1404" s="882"/>
      <c r="D1404" s="180" t="s">
        <v>71</v>
      </c>
      <c r="E1404" s="180" t="s">
        <v>71</v>
      </c>
      <c r="F1404" s="180" t="s">
        <v>71</v>
      </c>
      <c r="G1404" s="180" t="s">
        <v>71</v>
      </c>
    </row>
    <row r="1405" spans="3:9" ht="15.75" thickBot="1" x14ac:dyDescent="0.3">
      <c r="C1405" s="182" t="s">
        <v>159</v>
      </c>
      <c r="D1405" s="183">
        <f>D1406+D1407+D1408+D1409</f>
        <v>0</v>
      </c>
      <c r="E1405" s="183">
        <f>E1406+E1407+E1408+E1409</f>
        <v>0</v>
      </c>
      <c r="F1405" s="183">
        <f>F1406+F1407+F1408+F1409</f>
        <v>0</v>
      </c>
      <c r="G1405" s="183">
        <f>G1406+G1407+G1408+G1409</f>
        <v>0</v>
      </c>
    </row>
    <row r="1406" spans="3:9" ht="15.75" thickBot="1" x14ac:dyDescent="0.3">
      <c r="C1406" s="168" t="s">
        <v>106</v>
      </c>
      <c r="D1406" s="183"/>
      <c r="E1406" s="183"/>
      <c r="F1406" s="183"/>
      <c r="G1406" s="183"/>
    </row>
    <row r="1407" spans="3:9" ht="15.75" thickBot="1" x14ac:dyDescent="0.3">
      <c r="C1407" s="168" t="s">
        <v>160</v>
      </c>
      <c r="D1407" s="183"/>
      <c r="E1407" s="183"/>
      <c r="F1407" s="183"/>
      <c r="G1407" s="183"/>
    </row>
    <row r="1408" spans="3:9" ht="15.75" thickBot="1" x14ac:dyDescent="0.3">
      <c r="C1408" s="168" t="s">
        <v>161</v>
      </c>
      <c r="D1408" s="183"/>
      <c r="E1408" s="183"/>
      <c r="F1408" s="183"/>
      <c r="G1408" s="183"/>
    </row>
    <row r="1409" spans="3:7" ht="15.75" thickBot="1" x14ac:dyDescent="0.3">
      <c r="C1409" s="168" t="s">
        <v>162</v>
      </c>
      <c r="D1409" s="183"/>
      <c r="E1409" s="183"/>
      <c r="F1409" s="183"/>
      <c r="G1409" s="183"/>
    </row>
    <row r="1410" spans="3:7" ht="15.75" thickBot="1" x14ac:dyDescent="0.3">
      <c r="C1410" s="182" t="s">
        <v>163</v>
      </c>
      <c r="D1410" s="172">
        <f>D1411+D1412+D1413+D1414</f>
        <v>0</v>
      </c>
      <c r="E1410" s="172">
        <f>E1411+E1412+E1413+E1414</f>
        <v>22437.813999999998</v>
      </c>
      <c r="F1410" s="172">
        <f>F1411+F1412+F1413+F1414</f>
        <v>0</v>
      </c>
      <c r="G1410" s="172">
        <f>G1411+G1412+G1413+G1414</f>
        <v>0</v>
      </c>
    </row>
    <row r="1411" spans="3:7" ht="15.75" thickBot="1" x14ac:dyDescent="0.3">
      <c r="C1411" s="168" t="s">
        <v>106</v>
      </c>
      <c r="D1411" s="183"/>
      <c r="E1411" s="183">
        <f>+E1397</f>
        <v>22437.813999999998</v>
      </c>
      <c r="F1411" s="183">
        <f>+F1397</f>
        <v>0</v>
      </c>
      <c r="G1411" s="183"/>
    </row>
    <row r="1412" spans="3:7" ht="15.75" thickBot="1" x14ac:dyDescent="0.3">
      <c r="C1412" s="168" t="s">
        <v>160</v>
      </c>
      <c r="D1412" s="183"/>
      <c r="E1412" s="183"/>
      <c r="F1412" s="183"/>
      <c r="G1412" s="183"/>
    </row>
    <row r="1413" spans="3:7" ht="15.75" thickBot="1" x14ac:dyDescent="0.3">
      <c r="C1413" s="168" t="s">
        <v>161</v>
      </c>
      <c r="D1413" s="183"/>
      <c r="E1413" s="183"/>
      <c r="F1413" s="183"/>
      <c r="G1413" s="183"/>
    </row>
    <row r="1414" spans="3:7" ht="15.75" thickBot="1" x14ac:dyDescent="0.3">
      <c r="C1414" s="168" t="s">
        <v>162</v>
      </c>
      <c r="D1414" s="183"/>
      <c r="E1414" s="183"/>
      <c r="F1414" s="183"/>
      <c r="G1414" s="183"/>
    </row>
    <row r="1415" spans="3:7" ht="15.75" thickBot="1" x14ac:dyDescent="0.3">
      <c r="C1415" s="171" t="s">
        <v>331</v>
      </c>
      <c r="D1415" s="172">
        <f>D1405+D1410</f>
        <v>0</v>
      </c>
      <c r="E1415" s="172">
        <f>E1405+E1410</f>
        <v>22437.813999999998</v>
      </c>
      <c r="F1415" s="172">
        <f>F1405+F1410</f>
        <v>0</v>
      </c>
      <c r="G1415" s="172">
        <f>G1405+G1410</f>
        <v>0</v>
      </c>
    </row>
    <row r="1416" spans="3:7" ht="23.25" thickBot="1" x14ac:dyDescent="0.3">
      <c r="C1416" s="162" t="s">
        <v>243</v>
      </c>
      <c r="D1416" s="205" t="s">
        <v>806</v>
      </c>
      <c r="E1416" s="205" t="s">
        <v>202</v>
      </c>
      <c r="F1416" s="920"/>
      <c r="G1416" s="921"/>
    </row>
    <row r="1417" spans="3:7" ht="33" customHeight="1" thickBot="1" x14ac:dyDescent="0.3">
      <c r="C1417" s="154" t="s">
        <v>93</v>
      </c>
      <c r="D1417" s="807" t="s">
        <v>805</v>
      </c>
      <c r="E1417" s="808"/>
      <c r="F1417" s="808"/>
      <c r="G1417" s="685"/>
    </row>
    <row r="1418" spans="3:7" ht="15.75" thickBot="1" x14ac:dyDescent="0.3">
      <c r="C1418" s="154" t="s">
        <v>95</v>
      </c>
      <c r="D1418" s="878" t="s">
        <v>234</v>
      </c>
      <c r="E1418" s="879"/>
      <c r="F1418" s="879"/>
      <c r="G1418" s="880"/>
    </row>
    <row r="1419" spans="3:7" x14ac:dyDescent="0.25">
      <c r="C1419" s="881"/>
      <c r="D1419" s="179">
        <v>2019</v>
      </c>
      <c r="E1419" s="179">
        <v>2020</v>
      </c>
      <c r="F1419" s="179">
        <v>2021</v>
      </c>
      <c r="G1419" s="179">
        <v>2022</v>
      </c>
    </row>
    <row r="1420" spans="3:7" ht="15.75" thickBot="1" x14ac:dyDescent="0.3">
      <c r="C1420" s="882"/>
      <c r="D1420" s="180" t="s">
        <v>71</v>
      </c>
      <c r="E1420" s="180" t="s">
        <v>71</v>
      </c>
      <c r="F1420" s="180" t="s">
        <v>71</v>
      </c>
      <c r="G1420" s="180" t="s">
        <v>71</v>
      </c>
    </row>
    <row r="1421" spans="3:7" ht="15.75" thickBot="1" x14ac:dyDescent="0.3">
      <c r="C1421" s="154" t="s">
        <v>97</v>
      </c>
      <c r="D1421" s="552"/>
      <c r="E1421" s="552">
        <v>3</v>
      </c>
      <c r="F1421" s="552">
        <v>5.5</v>
      </c>
      <c r="G1421" s="154"/>
    </row>
    <row r="1422" spans="3:7" ht="15.75" thickBot="1" x14ac:dyDescent="0.3">
      <c r="C1422" s="154" t="s">
        <v>98</v>
      </c>
      <c r="D1422" s="185">
        <v>0</v>
      </c>
      <c r="E1422" s="188">
        <v>20000</v>
      </c>
      <c r="F1422" s="188">
        <v>37564</v>
      </c>
      <c r="G1422" s="185">
        <f>G1440</f>
        <v>0</v>
      </c>
    </row>
    <row r="1423" spans="3:7" ht="15.75" thickBot="1" x14ac:dyDescent="0.3">
      <c r="C1423" s="154" t="s">
        <v>99</v>
      </c>
      <c r="D1423" s="185" t="e">
        <f>D1422/D1421</f>
        <v>#DIV/0!</v>
      </c>
      <c r="E1423" s="185">
        <f>E1422/E1421</f>
        <v>6666.666666666667</v>
      </c>
      <c r="F1423" s="185">
        <f>F1422/F1421</f>
        <v>6829.818181818182</v>
      </c>
      <c r="G1423" s="185" t="e">
        <f>G1422/G1421</f>
        <v>#DIV/0!</v>
      </c>
    </row>
    <row r="1424" spans="3:7" ht="15.75" thickBot="1" x14ac:dyDescent="0.3">
      <c r="C1424" s="154" t="s">
        <v>100</v>
      </c>
      <c r="D1424" s="181" t="e">
        <f t="shared" ref="D1424:G1426" si="52">D1421/C1421-1</f>
        <v>#VALUE!</v>
      </c>
      <c r="E1424" s="181" t="e">
        <f t="shared" si="52"/>
        <v>#DIV/0!</v>
      </c>
      <c r="F1424" s="181">
        <f t="shared" si="52"/>
        <v>0.83333333333333326</v>
      </c>
      <c r="G1424" s="181">
        <f t="shared" si="52"/>
        <v>-1</v>
      </c>
    </row>
    <row r="1425" spans="3:7" ht="15.75" thickBot="1" x14ac:dyDescent="0.3">
      <c r="C1425" s="154" t="s">
        <v>102</v>
      </c>
      <c r="D1425" s="181" t="e">
        <f t="shared" si="52"/>
        <v>#VALUE!</v>
      </c>
      <c r="E1425" s="181" t="e">
        <f t="shared" si="52"/>
        <v>#DIV/0!</v>
      </c>
      <c r="F1425" s="181">
        <f t="shared" si="52"/>
        <v>0.87820000000000009</v>
      </c>
      <c r="G1425" s="181">
        <f t="shared" si="52"/>
        <v>-1</v>
      </c>
    </row>
    <row r="1426" spans="3:7" ht="15.75" thickBot="1" x14ac:dyDescent="0.3">
      <c r="C1426" s="154" t="s">
        <v>103</v>
      </c>
      <c r="D1426" s="181" t="e">
        <f t="shared" si="52"/>
        <v>#DIV/0!</v>
      </c>
      <c r="E1426" s="181" t="e">
        <f t="shared" si="52"/>
        <v>#DIV/0!</v>
      </c>
      <c r="F1426" s="181">
        <f t="shared" si="52"/>
        <v>2.4472727272727202E-2</v>
      </c>
      <c r="G1426" s="181" t="e">
        <f t="shared" si="52"/>
        <v>#DIV/0!</v>
      </c>
    </row>
    <row r="1427" spans="3:7" ht="15.75" thickBot="1" x14ac:dyDescent="0.3">
      <c r="C1427" s="873" t="s">
        <v>244</v>
      </c>
      <c r="D1427" s="874"/>
      <c r="E1427" s="874"/>
      <c r="F1427" s="874"/>
      <c r="G1427" s="875"/>
    </row>
    <row r="1428" spans="3:7" x14ac:dyDescent="0.25">
      <c r="C1428" s="881"/>
      <c r="D1428" s="179">
        <v>2019</v>
      </c>
      <c r="E1428" s="179">
        <v>2020</v>
      </c>
      <c r="F1428" s="179">
        <v>2021</v>
      </c>
      <c r="G1428" s="179">
        <v>2022</v>
      </c>
    </row>
    <row r="1429" spans="3:7" ht="15.75" thickBot="1" x14ac:dyDescent="0.3">
      <c r="C1429" s="882"/>
      <c r="D1429" s="180" t="s">
        <v>71</v>
      </c>
      <c r="E1429" s="180" t="s">
        <v>71</v>
      </c>
      <c r="F1429" s="180" t="s">
        <v>71</v>
      </c>
      <c r="G1429" s="180" t="s">
        <v>71</v>
      </c>
    </row>
    <row r="1430" spans="3:7" ht="15.75" thickBot="1" x14ac:dyDescent="0.3">
      <c r="C1430" s="182" t="s">
        <v>159</v>
      </c>
      <c r="D1430" s="183">
        <f>D1431+D1432+D1433+D1434</f>
        <v>0</v>
      </c>
      <c r="E1430" s="183">
        <f>E1431+E1432+E1433+E1434</f>
        <v>0</v>
      </c>
      <c r="F1430" s="183">
        <f>F1431+F1432+F1433+F1434</f>
        <v>0</v>
      </c>
      <c r="G1430" s="183">
        <f>G1431+G1432+G1433+G1434</f>
        <v>0</v>
      </c>
    </row>
    <row r="1431" spans="3:7" ht="15.75" thickBot="1" x14ac:dyDescent="0.3">
      <c r="C1431" s="168" t="s">
        <v>106</v>
      </c>
      <c r="D1431" s="183"/>
      <c r="E1431" s="183"/>
      <c r="F1431" s="183"/>
      <c r="G1431" s="183"/>
    </row>
    <row r="1432" spans="3:7" ht="15.75" thickBot="1" x14ac:dyDescent="0.3">
      <c r="C1432" s="168" t="s">
        <v>160</v>
      </c>
      <c r="D1432" s="183"/>
      <c r="E1432" s="183"/>
      <c r="F1432" s="183"/>
      <c r="G1432" s="183"/>
    </row>
    <row r="1433" spans="3:7" ht="15.75" thickBot="1" x14ac:dyDescent="0.3">
      <c r="C1433" s="168" t="s">
        <v>161</v>
      </c>
      <c r="D1433" s="183"/>
      <c r="E1433" s="183"/>
      <c r="F1433" s="183"/>
      <c r="G1433" s="183"/>
    </row>
    <row r="1434" spans="3:7" ht="15.75" thickBot="1" x14ac:dyDescent="0.3">
      <c r="C1434" s="168" t="s">
        <v>162</v>
      </c>
      <c r="D1434" s="183"/>
      <c r="E1434" s="183"/>
      <c r="F1434" s="183"/>
      <c r="G1434" s="183"/>
    </row>
    <row r="1435" spans="3:7" ht="15.75" thickBot="1" x14ac:dyDescent="0.3">
      <c r="C1435" s="182" t="s">
        <v>163</v>
      </c>
      <c r="D1435" s="172">
        <f>D1436+D1437+D1438+D1439</f>
        <v>0</v>
      </c>
      <c r="E1435" s="172">
        <f>E1436+E1437+E1438+E1439</f>
        <v>20000</v>
      </c>
      <c r="F1435" s="172">
        <f>F1436+F1437+F1438+F1439</f>
        <v>37564</v>
      </c>
      <c r="G1435" s="172">
        <f>G1436+G1437+G1438+G1439</f>
        <v>0</v>
      </c>
    </row>
    <row r="1436" spans="3:7" ht="15.75" thickBot="1" x14ac:dyDescent="0.3">
      <c r="C1436" s="168" t="s">
        <v>106</v>
      </c>
      <c r="D1436" s="183"/>
      <c r="E1436" s="183">
        <f>+E1422</f>
        <v>20000</v>
      </c>
      <c r="F1436" s="183">
        <f>+F1422</f>
        <v>37564</v>
      </c>
      <c r="G1436" s="183"/>
    </row>
    <row r="1437" spans="3:7" ht="15.75" thickBot="1" x14ac:dyDescent="0.3">
      <c r="C1437" s="168" t="s">
        <v>160</v>
      </c>
      <c r="D1437" s="183"/>
      <c r="E1437" s="183"/>
      <c r="F1437" s="183"/>
      <c r="G1437" s="183"/>
    </row>
    <row r="1438" spans="3:7" ht="15.75" thickBot="1" x14ac:dyDescent="0.3">
      <c r="C1438" s="168" t="s">
        <v>161</v>
      </c>
      <c r="D1438" s="183"/>
      <c r="E1438" s="183"/>
      <c r="F1438" s="183"/>
      <c r="G1438" s="183"/>
    </row>
    <row r="1439" spans="3:7" ht="15.75" thickBot="1" x14ac:dyDescent="0.3">
      <c r="C1439" s="168" t="s">
        <v>162</v>
      </c>
      <c r="D1439" s="183"/>
      <c r="E1439" s="183"/>
      <c r="F1439" s="183"/>
      <c r="G1439" s="183"/>
    </row>
    <row r="1440" spans="3:7" ht="15.75" thickBot="1" x14ac:dyDescent="0.3">
      <c r="C1440" s="171" t="s">
        <v>331</v>
      </c>
      <c r="D1440" s="172">
        <f>D1430+D1435</f>
        <v>0</v>
      </c>
      <c r="E1440" s="172">
        <f>E1430+E1435</f>
        <v>20000</v>
      </c>
      <c r="F1440" s="172">
        <f>F1430+F1435</f>
        <v>37564</v>
      </c>
      <c r="G1440" s="172">
        <f>G1430+G1435</f>
        <v>0</v>
      </c>
    </row>
    <row r="1441" spans="3:7" ht="23.25" thickBot="1" x14ac:dyDescent="0.3">
      <c r="C1441" s="162" t="s">
        <v>243</v>
      </c>
      <c r="D1441" s="205" t="s">
        <v>807</v>
      </c>
      <c r="E1441" s="205" t="s">
        <v>202</v>
      </c>
      <c r="F1441" s="920"/>
      <c r="G1441" s="921"/>
    </row>
    <row r="1442" spans="3:7" ht="33" customHeight="1" thickBot="1" x14ac:dyDescent="0.3">
      <c r="C1442" s="154" t="s">
        <v>93</v>
      </c>
      <c r="D1442" s="807" t="s">
        <v>808</v>
      </c>
      <c r="E1442" s="808"/>
      <c r="F1442" s="808"/>
      <c r="G1442" s="685"/>
    </row>
    <row r="1443" spans="3:7" ht="15.75" thickBot="1" x14ac:dyDescent="0.3">
      <c r="C1443" s="154" t="s">
        <v>95</v>
      </c>
      <c r="D1443" s="878" t="s">
        <v>234</v>
      </c>
      <c r="E1443" s="879"/>
      <c r="F1443" s="879"/>
      <c r="G1443" s="880"/>
    </row>
    <row r="1444" spans="3:7" x14ac:dyDescent="0.25">
      <c r="C1444" s="881"/>
      <c r="D1444" s="179">
        <v>2019</v>
      </c>
      <c r="E1444" s="179">
        <v>2020</v>
      </c>
      <c r="F1444" s="179">
        <v>2021</v>
      </c>
      <c r="G1444" s="179">
        <v>2022</v>
      </c>
    </row>
    <row r="1445" spans="3:7" ht="15.75" thickBot="1" x14ac:dyDescent="0.3">
      <c r="C1445" s="882"/>
      <c r="D1445" s="180" t="s">
        <v>71</v>
      </c>
      <c r="E1445" s="180" t="s">
        <v>71</v>
      </c>
      <c r="F1445" s="180" t="s">
        <v>71</v>
      </c>
      <c r="G1445" s="180" t="s">
        <v>71</v>
      </c>
    </row>
    <row r="1446" spans="3:7" ht="15.75" thickBot="1" x14ac:dyDescent="0.3">
      <c r="C1446" s="154" t="s">
        <v>97</v>
      </c>
      <c r="D1446" s="552"/>
      <c r="E1446" s="552">
        <v>0.4</v>
      </c>
      <c r="F1446" s="552"/>
      <c r="G1446" s="154"/>
    </row>
    <row r="1447" spans="3:7" ht="15.75" thickBot="1" x14ac:dyDescent="0.3">
      <c r="C1447" s="154" t="s">
        <v>98</v>
      </c>
      <c r="D1447" s="185">
        <v>0</v>
      </c>
      <c r="E1447" s="188">
        <v>5000</v>
      </c>
      <c r="F1447" s="188"/>
      <c r="G1447" s="185">
        <f>G1465</f>
        <v>0</v>
      </c>
    </row>
    <row r="1448" spans="3:7" ht="15.75" thickBot="1" x14ac:dyDescent="0.3">
      <c r="C1448" s="154" t="s">
        <v>99</v>
      </c>
      <c r="D1448" s="185" t="e">
        <f>D1447/D1446</f>
        <v>#DIV/0!</v>
      </c>
      <c r="E1448" s="185">
        <f>E1447/E1446</f>
        <v>12500</v>
      </c>
      <c r="F1448" s="185" t="e">
        <f>F1447/F1446</f>
        <v>#DIV/0!</v>
      </c>
      <c r="G1448" s="185" t="e">
        <f>G1447/G1446</f>
        <v>#DIV/0!</v>
      </c>
    </row>
    <row r="1449" spans="3:7" ht="15.75" thickBot="1" x14ac:dyDescent="0.3">
      <c r="C1449" s="154" t="s">
        <v>100</v>
      </c>
      <c r="D1449" s="181" t="e">
        <f t="shared" ref="D1449:G1451" si="53">D1446/C1446-1</f>
        <v>#VALUE!</v>
      </c>
      <c r="E1449" s="181" t="e">
        <f t="shared" si="53"/>
        <v>#DIV/0!</v>
      </c>
      <c r="F1449" s="181">
        <f t="shared" si="53"/>
        <v>-1</v>
      </c>
      <c r="G1449" s="181" t="e">
        <f t="shared" si="53"/>
        <v>#DIV/0!</v>
      </c>
    </row>
    <row r="1450" spans="3:7" ht="15.75" thickBot="1" x14ac:dyDescent="0.3">
      <c r="C1450" s="154" t="s">
        <v>102</v>
      </c>
      <c r="D1450" s="181" t="e">
        <f t="shared" si="53"/>
        <v>#VALUE!</v>
      </c>
      <c r="E1450" s="181" t="e">
        <f t="shared" si="53"/>
        <v>#DIV/0!</v>
      </c>
      <c r="F1450" s="181">
        <f t="shared" si="53"/>
        <v>-1</v>
      </c>
      <c r="G1450" s="181" t="e">
        <f t="shared" si="53"/>
        <v>#DIV/0!</v>
      </c>
    </row>
    <row r="1451" spans="3:7" ht="15.75" thickBot="1" x14ac:dyDescent="0.3">
      <c r="C1451" s="154" t="s">
        <v>103</v>
      </c>
      <c r="D1451" s="181" t="e">
        <f t="shared" si="53"/>
        <v>#DIV/0!</v>
      </c>
      <c r="E1451" s="181" t="e">
        <f t="shared" si="53"/>
        <v>#DIV/0!</v>
      </c>
      <c r="F1451" s="181" t="e">
        <f t="shared" si="53"/>
        <v>#DIV/0!</v>
      </c>
      <c r="G1451" s="181" t="e">
        <f t="shared" si="53"/>
        <v>#DIV/0!</v>
      </c>
    </row>
    <row r="1452" spans="3:7" ht="15.75" thickBot="1" x14ac:dyDescent="0.3">
      <c r="C1452" s="873" t="s">
        <v>244</v>
      </c>
      <c r="D1452" s="874"/>
      <c r="E1452" s="874"/>
      <c r="F1452" s="874"/>
      <c r="G1452" s="875"/>
    </row>
    <row r="1453" spans="3:7" x14ac:dyDescent="0.25">
      <c r="C1453" s="881"/>
      <c r="D1453" s="179">
        <v>2019</v>
      </c>
      <c r="E1453" s="179">
        <v>2020</v>
      </c>
      <c r="F1453" s="179">
        <v>2021</v>
      </c>
      <c r="G1453" s="179">
        <v>2022</v>
      </c>
    </row>
    <row r="1454" spans="3:7" ht="15.75" thickBot="1" x14ac:dyDescent="0.3">
      <c r="C1454" s="882"/>
      <c r="D1454" s="180" t="s">
        <v>71</v>
      </c>
      <c r="E1454" s="180" t="s">
        <v>71</v>
      </c>
      <c r="F1454" s="180" t="s">
        <v>71</v>
      </c>
      <c r="G1454" s="180" t="s">
        <v>71</v>
      </c>
    </row>
    <row r="1455" spans="3:7" ht="15.75" thickBot="1" x14ac:dyDescent="0.3">
      <c r="C1455" s="182" t="s">
        <v>159</v>
      </c>
      <c r="D1455" s="183">
        <f>D1456+D1457+D1458+D1459</f>
        <v>0</v>
      </c>
      <c r="E1455" s="183">
        <f>E1456+E1457+E1458+E1459</f>
        <v>0</v>
      </c>
      <c r="F1455" s="183">
        <f>F1456+F1457+F1458+F1459</f>
        <v>0</v>
      </c>
      <c r="G1455" s="183">
        <f>G1456+G1457+G1458+G1459</f>
        <v>0</v>
      </c>
    </row>
    <row r="1456" spans="3:7" ht="15.75" thickBot="1" x14ac:dyDescent="0.3">
      <c r="C1456" s="168" t="s">
        <v>106</v>
      </c>
      <c r="D1456" s="183"/>
      <c r="E1456" s="183"/>
      <c r="F1456" s="183"/>
      <c r="G1456" s="183"/>
    </row>
    <row r="1457" spans="1:10" ht="15.75" thickBot="1" x14ac:dyDescent="0.3">
      <c r="C1457" s="168" t="s">
        <v>160</v>
      </c>
      <c r="D1457" s="183"/>
      <c r="E1457" s="183"/>
      <c r="F1457" s="183"/>
      <c r="G1457" s="183"/>
    </row>
    <row r="1458" spans="1:10" ht="15.75" thickBot="1" x14ac:dyDescent="0.3">
      <c r="C1458" s="168" t="s">
        <v>161</v>
      </c>
      <c r="D1458" s="183"/>
      <c r="E1458" s="183"/>
      <c r="F1458" s="183"/>
      <c r="G1458" s="183"/>
    </row>
    <row r="1459" spans="1:10" ht="15.75" thickBot="1" x14ac:dyDescent="0.3">
      <c r="C1459" s="168" t="s">
        <v>162</v>
      </c>
      <c r="D1459" s="183"/>
      <c r="E1459" s="183"/>
      <c r="F1459" s="183"/>
      <c r="G1459" s="183"/>
    </row>
    <row r="1460" spans="1:10" ht="15.75" thickBot="1" x14ac:dyDescent="0.3">
      <c r="C1460" s="182" t="s">
        <v>163</v>
      </c>
      <c r="D1460" s="172">
        <f>D1461+D1462+D1463+D1464</f>
        <v>0</v>
      </c>
      <c r="E1460" s="172">
        <f>E1461+E1462+E1463+E1464</f>
        <v>5000</v>
      </c>
      <c r="F1460" s="172">
        <f>F1461+F1462+F1463+F1464</f>
        <v>0</v>
      </c>
      <c r="G1460" s="172">
        <f>G1461+G1462+G1463+G1464</f>
        <v>0</v>
      </c>
    </row>
    <row r="1461" spans="1:10" ht="15.75" thickBot="1" x14ac:dyDescent="0.3">
      <c r="C1461" s="168" t="s">
        <v>106</v>
      </c>
      <c r="D1461" s="183"/>
      <c r="E1461" s="183">
        <f>+E1447</f>
        <v>5000</v>
      </c>
      <c r="F1461" s="183">
        <f>+F1447</f>
        <v>0</v>
      </c>
      <c r="G1461" s="183"/>
    </row>
    <row r="1462" spans="1:10" ht="15.75" thickBot="1" x14ac:dyDescent="0.3">
      <c r="C1462" s="168" t="s">
        <v>160</v>
      </c>
      <c r="D1462" s="183"/>
      <c r="E1462" s="183"/>
      <c r="F1462" s="183"/>
      <c r="G1462" s="183"/>
    </row>
    <row r="1463" spans="1:10" ht="15.75" thickBot="1" x14ac:dyDescent="0.3">
      <c r="C1463" s="168" t="s">
        <v>161</v>
      </c>
      <c r="D1463" s="183"/>
      <c r="E1463" s="183"/>
      <c r="F1463" s="183"/>
      <c r="G1463" s="183"/>
    </row>
    <row r="1464" spans="1:10" ht="15.75" thickBot="1" x14ac:dyDescent="0.3">
      <c r="C1464" s="168" t="s">
        <v>162</v>
      </c>
      <c r="D1464" s="183"/>
      <c r="E1464" s="183"/>
      <c r="F1464" s="183"/>
      <c r="G1464" s="183"/>
    </row>
    <row r="1465" spans="1:10" ht="15.75" thickBot="1" x14ac:dyDescent="0.3">
      <c r="C1465" s="171" t="s">
        <v>331</v>
      </c>
      <c r="D1465" s="172">
        <f>D1455+D1460</f>
        <v>0</v>
      </c>
      <c r="E1465" s="172">
        <f>E1455+E1460</f>
        <v>5000</v>
      </c>
      <c r="F1465" s="172">
        <f>F1455+F1460</f>
        <v>0</v>
      </c>
      <c r="G1465" s="172">
        <f>G1455+G1460</f>
        <v>0</v>
      </c>
    </row>
    <row r="1466" spans="1:10" ht="34.5" thickBot="1" x14ac:dyDescent="0.3">
      <c r="A1466" s="49"/>
      <c r="B1466" s="49"/>
      <c r="C1466" s="162" t="s">
        <v>245</v>
      </c>
      <c r="D1466" s="205" t="s">
        <v>332</v>
      </c>
      <c r="E1466" s="205" t="s">
        <v>202</v>
      </c>
      <c r="F1466" s="920"/>
      <c r="G1466" s="921"/>
    </row>
    <row r="1467" spans="1:10" ht="15.75" customHeight="1" thickBot="1" x14ac:dyDescent="0.3">
      <c r="C1467" s="154" t="s">
        <v>93</v>
      </c>
      <c r="D1467" s="807" t="s">
        <v>333</v>
      </c>
      <c r="E1467" s="808"/>
      <c r="F1467" s="808"/>
      <c r="G1467" s="685"/>
    </row>
    <row r="1468" spans="1:10" ht="15.75" thickBot="1" x14ac:dyDescent="0.3">
      <c r="C1468" s="154" t="s">
        <v>95</v>
      </c>
      <c r="D1468" s="878" t="s">
        <v>234</v>
      </c>
      <c r="E1468" s="879"/>
      <c r="F1468" s="879"/>
      <c r="G1468" s="880"/>
    </row>
    <row r="1469" spans="1:10" ht="15.75" customHeight="1" x14ac:dyDescent="0.25">
      <c r="C1469" s="881"/>
      <c r="D1469" s="179">
        <v>2019</v>
      </c>
      <c r="E1469" s="179">
        <v>2020</v>
      </c>
      <c r="F1469" s="179">
        <v>2021</v>
      </c>
      <c r="G1469" s="179">
        <v>2022</v>
      </c>
      <c r="J1469" s="209"/>
    </row>
    <row r="1470" spans="1:10" ht="15.75" thickBot="1" x14ac:dyDescent="0.3">
      <c r="C1470" s="882"/>
      <c r="D1470" s="180" t="s">
        <v>71</v>
      </c>
      <c r="E1470" s="180" t="s">
        <v>71</v>
      </c>
      <c r="F1470" s="180" t="s">
        <v>71</v>
      </c>
      <c r="G1470" s="180" t="s">
        <v>71</v>
      </c>
    </row>
    <row r="1471" spans="1:10" ht="15.75" thickBot="1" x14ac:dyDescent="0.3">
      <c r="C1471" s="154" t="s">
        <v>97</v>
      </c>
      <c r="D1471" s="552">
        <v>0</v>
      </c>
      <c r="E1471" s="552">
        <v>0</v>
      </c>
      <c r="F1471" s="552">
        <v>5</v>
      </c>
      <c r="G1471" s="552">
        <v>10</v>
      </c>
    </row>
    <row r="1472" spans="1:10" ht="15.75" thickBot="1" x14ac:dyDescent="0.3">
      <c r="C1472" s="154" t="s">
        <v>98</v>
      </c>
      <c r="D1472" s="185"/>
      <c r="E1472" s="185"/>
      <c r="F1472" s="188">
        <v>118393</v>
      </c>
      <c r="G1472" s="185">
        <v>223491</v>
      </c>
      <c r="I1472" s="102"/>
    </row>
    <row r="1473" spans="3:7" ht="15.75" thickBot="1" x14ac:dyDescent="0.3">
      <c r="C1473" s="154" t="s">
        <v>99</v>
      </c>
      <c r="D1473" s="185" t="e">
        <f>D1472/D1471</f>
        <v>#DIV/0!</v>
      </c>
      <c r="E1473" s="185" t="e">
        <f>E1472/E1471</f>
        <v>#DIV/0!</v>
      </c>
      <c r="F1473" s="185">
        <f>F1472/F1471</f>
        <v>23678.6</v>
      </c>
      <c r="G1473" s="185">
        <f>G1472/G1471</f>
        <v>22349.1</v>
      </c>
    </row>
    <row r="1474" spans="3:7" ht="15.75" thickBot="1" x14ac:dyDescent="0.3">
      <c r="C1474" s="154" t="s">
        <v>100</v>
      </c>
      <c r="D1474" s="181" t="e">
        <f>D1471/C1471-1</f>
        <v>#VALUE!</v>
      </c>
      <c r="E1474" s="181" t="e">
        <f t="shared" ref="E1474:F1476" si="54">E1471/D1471-1</f>
        <v>#DIV/0!</v>
      </c>
      <c r="F1474" s="181" t="e">
        <f t="shared" si="54"/>
        <v>#DIV/0!</v>
      </c>
      <c r="G1474" s="181">
        <f>G1471/F1471-1</f>
        <v>1</v>
      </c>
    </row>
    <row r="1475" spans="3:7" ht="15.75" thickBot="1" x14ac:dyDescent="0.3">
      <c r="C1475" s="154" t="s">
        <v>102</v>
      </c>
      <c r="D1475" s="181" t="e">
        <f>D1472/C1472-1</f>
        <v>#VALUE!</v>
      </c>
      <c r="E1475" s="181" t="e">
        <f t="shared" si="54"/>
        <v>#DIV/0!</v>
      </c>
      <c r="F1475" s="181" t="e">
        <f t="shared" si="54"/>
        <v>#DIV/0!</v>
      </c>
      <c r="G1475" s="181">
        <f>G1472/F1472-1</f>
        <v>0.88770450955715297</v>
      </c>
    </row>
    <row r="1476" spans="3:7" ht="15.75" thickBot="1" x14ac:dyDescent="0.3">
      <c r="C1476" s="154" t="s">
        <v>103</v>
      </c>
      <c r="D1476" s="181" t="e">
        <f>D1473/C1473-1</f>
        <v>#DIV/0!</v>
      </c>
      <c r="E1476" s="181" t="e">
        <f t="shared" si="54"/>
        <v>#DIV/0!</v>
      </c>
      <c r="F1476" s="181" t="e">
        <f t="shared" si="54"/>
        <v>#DIV/0!</v>
      </c>
      <c r="G1476" s="181">
        <f>G1473/F1473-1</f>
        <v>-5.6147745221423517E-2</v>
      </c>
    </row>
    <row r="1477" spans="3:7" ht="15.75" thickBot="1" x14ac:dyDescent="0.3">
      <c r="C1477" s="873" t="s">
        <v>240</v>
      </c>
      <c r="D1477" s="874"/>
      <c r="E1477" s="874"/>
      <c r="F1477" s="874"/>
      <c r="G1477" s="875"/>
    </row>
    <row r="1478" spans="3:7" x14ac:dyDescent="0.25">
      <c r="C1478" s="881"/>
      <c r="D1478" s="179">
        <v>2019</v>
      </c>
      <c r="E1478" s="179">
        <v>2020</v>
      </c>
      <c r="F1478" s="179">
        <v>2021</v>
      </c>
      <c r="G1478" s="179">
        <v>2022</v>
      </c>
    </row>
    <row r="1479" spans="3:7" ht="15.75" thickBot="1" x14ac:dyDescent="0.3">
      <c r="C1479" s="882"/>
      <c r="D1479" s="180" t="s">
        <v>71</v>
      </c>
      <c r="E1479" s="180" t="s">
        <v>71</v>
      </c>
      <c r="F1479" s="180" t="s">
        <v>71</v>
      </c>
      <c r="G1479" s="180" t="s">
        <v>71</v>
      </c>
    </row>
    <row r="1480" spans="3:7" ht="15.75" thickBot="1" x14ac:dyDescent="0.3">
      <c r="C1480" s="182" t="s">
        <v>159</v>
      </c>
      <c r="D1480" s="183">
        <f>D1481+D1482+D1483+D1484</f>
        <v>0</v>
      </c>
      <c r="E1480" s="183">
        <f>E1481+E1482+E1483+E1484</f>
        <v>0</v>
      </c>
      <c r="F1480" s="183">
        <f>F1481+F1482+F1483+F1484</f>
        <v>0</v>
      </c>
      <c r="G1480" s="183">
        <f>G1481+G1482+G1483+G1484</f>
        <v>0</v>
      </c>
    </row>
    <row r="1481" spans="3:7" ht="15.75" thickBot="1" x14ac:dyDescent="0.3">
      <c r="C1481" s="168" t="s">
        <v>106</v>
      </c>
      <c r="D1481" s="183"/>
      <c r="E1481" s="183"/>
      <c r="F1481" s="183"/>
      <c r="G1481" s="183"/>
    </row>
    <row r="1482" spans="3:7" ht="15.75" thickBot="1" x14ac:dyDescent="0.3">
      <c r="C1482" s="168" t="s">
        <v>160</v>
      </c>
      <c r="D1482" s="183"/>
      <c r="E1482" s="183"/>
      <c r="F1482" s="183"/>
      <c r="G1482" s="183"/>
    </row>
    <row r="1483" spans="3:7" ht="15.75" thickBot="1" x14ac:dyDescent="0.3">
      <c r="C1483" s="168" t="s">
        <v>161</v>
      </c>
      <c r="D1483" s="183"/>
      <c r="E1483" s="183"/>
      <c r="F1483" s="183"/>
      <c r="G1483" s="183"/>
    </row>
    <row r="1484" spans="3:7" ht="15.75" thickBot="1" x14ac:dyDescent="0.3">
      <c r="C1484" s="168" t="s">
        <v>162</v>
      </c>
      <c r="D1484" s="183"/>
      <c r="E1484" s="183"/>
      <c r="F1484" s="183"/>
      <c r="G1484" s="183"/>
    </row>
    <row r="1485" spans="3:7" ht="15.75" thickBot="1" x14ac:dyDescent="0.3">
      <c r="C1485" s="182" t="s">
        <v>163</v>
      </c>
      <c r="D1485" s="172">
        <f>D1486+D1487+D1488+D1489</f>
        <v>0</v>
      </c>
      <c r="E1485" s="172">
        <f>E1486+E1487+E1488+E1489</f>
        <v>0</v>
      </c>
      <c r="F1485" s="172">
        <f>F1486+F1487+F1488+F1489</f>
        <v>118393</v>
      </c>
      <c r="G1485" s="172">
        <f>G1486+G1487+G1488+G1489</f>
        <v>223491</v>
      </c>
    </row>
    <row r="1486" spans="3:7" ht="15.75" thickBot="1" x14ac:dyDescent="0.3">
      <c r="C1486" s="168" t="s">
        <v>106</v>
      </c>
      <c r="D1486" s="172"/>
      <c r="E1486" s="172"/>
      <c r="F1486" s="172">
        <f>+F1472</f>
        <v>118393</v>
      </c>
      <c r="G1486" s="172">
        <f>+G1472</f>
        <v>223491</v>
      </c>
    </row>
    <row r="1487" spans="3:7" ht="15.75" thickBot="1" x14ac:dyDescent="0.3">
      <c r="C1487" s="168" t="s">
        <v>160</v>
      </c>
      <c r="D1487" s="183"/>
      <c r="E1487" s="183"/>
      <c r="F1487" s="183"/>
      <c r="G1487" s="183"/>
    </row>
    <row r="1488" spans="3:7" ht="15.75" thickBot="1" x14ac:dyDescent="0.3">
      <c r="C1488" s="168" t="s">
        <v>161</v>
      </c>
      <c r="D1488" s="183"/>
      <c r="E1488" s="183"/>
      <c r="F1488" s="183"/>
      <c r="G1488" s="183"/>
    </row>
    <row r="1489" spans="1:13" ht="15.75" thickBot="1" x14ac:dyDescent="0.3">
      <c r="C1489" s="168" t="s">
        <v>162</v>
      </c>
      <c r="D1489" s="183"/>
      <c r="E1489" s="183"/>
      <c r="F1489" s="183"/>
      <c r="G1489" s="183"/>
    </row>
    <row r="1490" spans="1:13" ht="15.75" thickBot="1" x14ac:dyDescent="0.3">
      <c r="C1490" s="171" t="s">
        <v>300</v>
      </c>
      <c r="D1490" s="172">
        <f>D1480+D1485</f>
        <v>0</v>
      </c>
      <c r="E1490" s="172">
        <f>E1480+E1485</f>
        <v>0</v>
      </c>
      <c r="F1490" s="172">
        <f>F1480+F1485</f>
        <v>118393</v>
      </c>
      <c r="G1490" s="172">
        <f>G1480+G1485</f>
        <v>223491</v>
      </c>
    </row>
    <row r="1491" spans="1:13" ht="15.75" thickBot="1" x14ac:dyDescent="0.3">
      <c r="C1491" s="866" t="s">
        <v>198</v>
      </c>
      <c r="D1491" s="867"/>
      <c r="E1491" s="867"/>
      <c r="F1491" s="867"/>
      <c r="G1491" s="868"/>
    </row>
    <row r="1492" spans="1:13" ht="15.75" thickBot="1" x14ac:dyDescent="0.3">
      <c r="C1492" s="866" t="s">
        <v>199</v>
      </c>
      <c r="D1492" s="867"/>
      <c r="E1492" s="867"/>
      <c r="F1492" s="867"/>
      <c r="G1492" s="868"/>
    </row>
    <row r="1493" spans="1:13" ht="15.75" thickBot="1" x14ac:dyDescent="0.3">
      <c r="C1493" s="162" t="s">
        <v>151</v>
      </c>
      <c r="D1493" s="869" t="s">
        <v>334</v>
      </c>
      <c r="E1493" s="870"/>
      <c r="F1493" s="871"/>
      <c r="G1493" s="872"/>
    </row>
    <row r="1494" spans="1:13" ht="42" customHeight="1" thickBot="1" x14ac:dyDescent="0.3">
      <c r="C1494" s="162" t="s">
        <v>152</v>
      </c>
      <c r="D1494" s="162" t="s">
        <v>335</v>
      </c>
      <c r="E1494" s="177" t="s">
        <v>202</v>
      </c>
      <c r="F1494" s="871"/>
      <c r="G1494" s="872"/>
    </row>
    <row r="1495" spans="1:13" ht="24" customHeight="1" thickBot="1" x14ac:dyDescent="0.3">
      <c r="C1495" s="154" t="s">
        <v>93</v>
      </c>
      <c r="D1495" s="807" t="s">
        <v>336</v>
      </c>
      <c r="E1495" s="808"/>
      <c r="F1495" s="808"/>
      <c r="G1495" s="685"/>
    </row>
    <row r="1496" spans="1:13" ht="15.75" thickBot="1" x14ac:dyDescent="0.3">
      <c r="C1496" s="154" t="s">
        <v>95</v>
      </c>
      <c r="D1496" s="878" t="s">
        <v>337</v>
      </c>
      <c r="E1496" s="879"/>
      <c r="F1496" s="879"/>
      <c r="G1496" s="880"/>
    </row>
    <row r="1497" spans="1:13" x14ac:dyDescent="0.25">
      <c r="C1497" s="881"/>
      <c r="D1497" s="179">
        <v>2019</v>
      </c>
      <c r="E1497" s="179">
        <v>2020</v>
      </c>
      <c r="F1497" s="179">
        <v>2021</v>
      </c>
      <c r="G1497" s="179">
        <v>2022</v>
      </c>
    </row>
    <row r="1498" spans="1:13" ht="15.75" thickBot="1" x14ac:dyDescent="0.3">
      <c r="C1498" s="882"/>
      <c r="D1498" s="180" t="s">
        <v>71</v>
      </c>
      <c r="E1498" s="180" t="s">
        <v>71</v>
      </c>
      <c r="F1498" s="180" t="s">
        <v>71</v>
      </c>
      <c r="G1498" s="180" t="s">
        <v>71</v>
      </c>
      <c r="I1498" s="596"/>
    </row>
    <row r="1499" spans="1:13" ht="15.75" thickBot="1" x14ac:dyDescent="0.3">
      <c r="A1499" s="562"/>
      <c r="B1499" s="562"/>
      <c r="C1499" s="597" t="s">
        <v>97</v>
      </c>
      <c r="D1499" s="598">
        <v>8</v>
      </c>
      <c r="E1499" s="552">
        <v>4</v>
      </c>
      <c r="F1499" s="552">
        <v>4</v>
      </c>
      <c r="G1499" s="552">
        <v>4</v>
      </c>
      <c r="I1499" s="596"/>
    </row>
    <row r="1500" spans="1:13" ht="15.75" thickBot="1" x14ac:dyDescent="0.3">
      <c r="A1500" s="562"/>
      <c r="B1500" s="562"/>
      <c r="C1500" s="597" t="s">
        <v>98</v>
      </c>
      <c r="D1500" s="599">
        <v>40000</v>
      </c>
      <c r="E1500" s="188">
        <v>44970.822</v>
      </c>
      <c r="F1500" s="188">
        <v>30000</v>
      </c>
      <c r="G1500" s="188">
        <v>30000</v>
      </c>
      <c r="I1500" s="569"/>
    </row>
    <row r="1501" spans="1:13" ht="15.75" thickBot="1" x14ac:dyDescent="0.3">
      <c r="C1501" s="154" t="s">
        <v>99</v>
      </c>
      <c r="D1501" s="185">
        <f>D1500/D1499</f>
        <v>5000</v>
      </c>
      <c r="E1501" s="185">
        <f>E1500/E1499</f>
        <v>11242.7055</v>
      </c>
      <c r="F1501" s="185">
        <f>F1500/F1499</f>
        <v>7500</v>
      </c>
      <c r="G1501" s="185">
        <f>G1500/G1499</f>
        <v>7500</v>
      </c>
      <c r="I1501" s="600"/>
    </row>
    <row r="1502" spans="1:13" ht="15.75" thickBot="1" x14ac:dyDescent="0.3">
      <c r="C1502" s="154" t="s">
        <v>100</v>
      </c>
      <c r="D1502" s="181" t="e">
        <f>D1499/C1499-1</f>
        <v>#VALUE!</v>
      </c>
      <c r="E1502" s="181">
        <f t="shared" ref="E1502:F1504" si="55">E1499/D1499-1</f>
        <v>-0.5</v>
      </c>
      <c r="F1502" s="181">
        <f t="shared" si="55"/>
        <v>0</v>
      </c>
      <c r="G1502" s="181">
        <f>G1499/F1499-1</f>
        <v>0</v>
      </c>
      <c r="I1502" s="394"/>
      <c r="J1502" s="102"/>
      <c r="K1502" s="102"/>
      <c r="L1502" s="102"/>
      <c r="M1502" s="102"/>
    </row>
    <row r="1503" spans="1:13" ht="15.75" thickBot="1" x14ac:dyDescent="0.3">
      <c r="C1503" s="154" t="s">
        <v>102</v>
      </c>
      <c r="D1503" s="181" t="e">
        <f>D1500/C1500-1</f>
        <v>#VALUE!</v>
      </c>
      <c r="E1503" s="181">
        <f t="shared" si="55"/>
        <v>0.12427055000000009</v>
      </c>
      <c r="F1503" s="181">
        <f t="shared" si="55"/>
        <v>-0.33290078620310748</v>
      </c>
      <c r="G1503" s="181">
        <f>G1500/F1500-1</f>
        <v>0</v>
      </c>
      <c r="I1503" s="49"/>
    </row>
    <row r="1504" spans="1:13" ht="15.75" thickBot="1" x14ac:dyDescent="0.3">
      <c r="C1504" s="154" t="s">
        <v>103</v>
      </c>
      <c r="D1504" s="181" t="e">
        <f>D1501/C1501-1</f>
        <v>#VALUE!</v>
      </c>
      <c r="E1504" s="181">
        <f t="shared" si="55"/>
        <v>1.2485411000000002</v>
      </c>
      <c r="F1504" s="181">
        <f t="shared" si="55"/>
        <v>-0.33290078620310748</v>
      </c>
      <c r="G1504" s="181">
        <f>G1501/F1501-1</f>
        <v>0</v>
      </c>
    </row>
    <row r="1505" spans="3:10" ht="15.75" thickBot="1" x14ac:dyDescent="0.3">
      <c r="C1505" s="873" t="s">
        <v>196</v>
      </c>
      <c r="D1505" s="874"/>
      <c r="E1505" s="874"/>
      <c r="F1505" s="874"/>
      <c r="G1505" s="875"/>
    </row>
    <row r="1506" spans="3:10" x14ac:dyDescent="0.25">
      <c r="C1506" s="881"/>
      <c r="D1506" s="179">
        <v>2019</v>
      </c>
      <c r="E1506" s="179">
        <v>2020</v>
      </c>
      <c r="F1506" s="179">
        <v>2021</v>
      </c>
      <c r="G1506" s="179">
        <v>2022</v>
      </c>
    </row>
    <row r="1507" spans="3:10" ht="15.75" thickBot="1" x14ac:dyDescent="0.3">
      <c r="C1507" s="882"/>
      <c r="D1507" s="180" t="s">
        <v>71</v>
      </c>
      <c r="E1507" s="180" t="s">
        <v>71</v>
      </c>
      <c r="F1507" s="180" t="s">
        <v>71</v>
      </c>
      <c r="G1507" s="180" t="s">
        <v>71</v>
      </c>
    </row>
    <row r="1508" spans="3:10" ht="15.75" thickBot="1" x14ac:dyDescent="0.3">
      <c r="C1508" s="182" t="s">
        <v>159</v>
      </c>
      <c r="D1508" s="183">
        <f>D1509+D1510+D1511+D1512</f>
        <v>40000</v>
      </c>
      <c r="E1508" s="183">
        <f>E1509+E1510+E1511+E1512</f>
        <v>44970.822</v>
      </c>
      <c r="F1508" s="183">
        <f>F1509+F1510+F1511+F1512</f>
        <v>30000</v>
      </c>
      <c r="G1508" s="183">
        <f>G1509+G1510+G1511+G1512</f>
        <v>30000</v>
      </c>
    </row>
    <row r="1509" spans="3:10" ht="15.75" thickBot="1" x14ac:dyDescent="0.3">
      <c r="C1509" s="168" t="s">
        <v>106</v>
      </c>
      <c r="D1509" s="183">
        <v>40000</v>
      </c>
      <c r="E1509" s="183">
        <f>+E1500</f>
        <v>44970.822</v>
      </c>
      <c r="F1509" s="183">
        <f>+F1500</f>
        <v>30000</v>
      </c>
      <c r="G1509" s="183">
        <f>+G1500</f>
        <v>30000</v>
      </c>
    </row>
    <row r="1510" spans="3:10" ht="15.75" thickBot="1" x14ac:dyDescent="0.3">
      <c r="C1510" s="168" t="s">
        <v>160</v>
      </c>
      <c r="D1510" s="183"/>
      <c r="E1510" s="183"/>
      <c r="F1510" s="183"/>
      <c r="G1510" s="183"/>
    </row>
    <row r="1511" spans="3:10" ht="15.75" thickBot="1" x14ac:dyDescent="0.3">
      <c r="C1511" s="168" t="s">
        <v>161</v>
      </c>
      <c r="D1511" s="183"/>
      <c r="E1511" s="183"/>
      <c r="F1511" s="183"/>
      <c r="G1511" s="183"/>
    </row>
    <row r="1512" spans="3:10" ht="15.75" thickBot="1" x14ac:dyDescent="0.3">
      <c r="C1512" s="168" t="s">
        <v>162</v>
      </c>
      <c r="D1512" s="183"/>
      <c r="E1512" s="183"/>
      <c r="F1512" s="183"/>
      <c r="G1512" s="183"/>
    </row>
    <row r="1513" spans="3:10" ht="15.75" thickBot="1" x14ac:dyDescent="0.3">
      <c r="C1513" s="182" t="s">
        <v>163</v>
      </c>
      <c r="D1513" s="172">
        <f>D1514+D1515+D1516+D1517</f>
        <v>0</v>
      </c>
      <c r="E1513" s="172">
        <f>E1514+E1515+E1516+E1517</f>
        <v>0</v>
      </c>
      <c r="F1513" s="172">
        <f>F1514+F1515+F1516+F1517</f>
        <v>0</v>
      </c>
      <c r="G1513" s="172">
        <f>G1514+G1515+G1516+G1517</f>
        <v>0</v>
      </c>
    </row>
    <row r="1514" spans="3:10" ht="15.75" thickBot="1" x14ac:dyDescent="0.3">
      <c r="C1514" s="168" t="s">
        <v>106</v>
      </c>
      <c r="D1514" s="172"/>
      <c r="E1514" s="172"/>
      <c r="F1514" s="172"/>
      <c r="G1514" s="172"/>
    </row>
    <row r="1515" spans="3:10" ht="15.75" thickBot="1" x14ac:dyDescent="0.3">
      <c r="C1515" s="168" t="s">
        <v>160</v>
      </c>
      <c r="D1515" s="172"/>
      <c r="E1515" s="172"/>
      <c r="F1515" s="172"/>
      <c r="G1515" s="172"/>
    </row>
    <row r="1516" spans="3:10" ht="15.75" thickBot="1" x14ac:dyDescent="0.3">
      <c r="C1516" s="168" t="s">
        <v>161</v>
      </c>
      <c r="D1516" s="172"/>
      <c r="E1516" s="172"/>
      <c r="F1516" s="172"/>
      <c r="G1516" s="172"/>
    </row>
    <row r="1517" spans="3:10" ht="15.75" thickBot="1" x14ac:dyDescent="0.3">
      <c r="C1517" s="168" t="s">
        <v>162</v>
      </c>
      <c r="D1517" s="172"/>
      <c r="E1517" s="172"/>
      <c r="F1517" s="172"/>
      <c r="G1517" s="172"/>
    </row>
    <row r="1518" spans="3:10" ht="15" customHeight="1" thickBot="1" x14ac:dyDescent="0.3">
      <c r="C1518" s="171" t="s">
        <v>300</v>
      </c>
      <c r="D1518" s="172">
        <f>D1508+D1513</f>
        <v>40000</v>
      </c>
      <c r="E1518" s="172">
        <f>E1508+E1513</f>
        <v>44970.822</v>
      </c>
      <c r="F1518" s="172">
        <f>F1508+F1513</f>
        <v>30000</v>
      </c>
      <c r="G1518" s="172">
        <f>G1508+G1513</f>
        <v>30000</v>
      </c>
    </row>
    <row r="1519" spans="3:10" ht="15.75" thickBot="1" x14ac:dyDescent="0.3">
      <c r="C1519" s="210"/>
      <c r="D1519" s="211"/>
      <c r="E1519" s="211"/>
      <c r="F1519" s="211"/>
      <c r="G1519" s="211"/>
    </row>
    <row r="1520" spans="3:10" ht="24.75" thickBot="1" x14ac:dyDescent="0.3">
      <c r="C1520" s="156" t="s">
        <v>172</v>
      </c>
      <c r="D1520" s="212">
        <f>+D1500+D1472+D1447+D1422+D1397+D1372+D1347+D1322+D1297+D1272+D1247+D1222+D1197+D1172+D1147+D1122+D1097+D1072+D1047+D1022+D997+D972+D947+D922+D897+D866+D841+D816+D791+D766+D741+D701+D664+D627+D588+D557+D532+D506+D481+D453+D425+D400+D375+D350+D325+D300+D275+D250+D225+D200+D175+D150+D125+D100+D75+D32</f>
        <v>3286374</v>
      </c>
      <c r="E1520" s="212">
        <f>+E1500+E1472+E1447+E1422+E1397+E1372+E1347+E1322+E1297+E1272+E1247+E1222+E1197+E1172+E1147+E1122+E1097+E1072+E1047+E1022+E997+E972+E947+E922+E897+E866+E841+E816+E791+E766+E741+E701+E664+E627+E588+E557+E532+E506+E481+E453+E425+E400+E375+E350+E325+E300+E275+E250+E225+E200+E175+E150+E125+E100+E75+E32</f>
        <v>3610799.9996199375</v>
      </c>
      <c r="F1520" s="212">
        <f>+F1500+F1472+F1447+F1422+F1397+F1372+F1347+F1322+F1297+F1272+F1247+F1222+F1197+F1172+F1147+F1122+F1097+F1072+F1047+F1022+F997+F972+F947+F922+F897+F866+F841+F816+F791+F766+F741+F701+F664+F627+F588+F557+F532+F506+F481+F453+F425+F400+F375+F350+F325+F300+F275+F250+F225+F200+F175+F150+F125+F100+F75+F32</f>
        <v>3126390.8450000002</v>
      </c>
      <c r="G1520" s="212">
        <f>+G1500+G1472+G1447+G1422+G1397+G1372+G1347+G1322+G1297+G1272+G1247+G1222+G1197+G1172+G1147+G1122+G1097+G1072+G1047+G1022+G997+G972+G947+G922+G897+G866+G841+G816+G791+G766+G741+G701+G664+G627+G588+G557+G532+G506+G481+G453+G425+G400+G375+G350+G325+G300+G275+G250+G225+G200+G175+G150+G125+G100+G75+G32</f>
        <v>3134291</v>
      </c>
      <c r="J1520" s="102"/>
    </row>
    <row r="1521" spans="3:9" ht="24.75" thickBot="1" x14ac:dyDescent="0.3">
      <c r="C1521" s="156" t="s">
        <v>173</v>
      </c>
      <c r="D1521" s="212">
        <f>+D1522+D1525+D1528+D1543+D1548</f>
        <v>3286374</v>
      </c>
      <c r="E1521" s="212">
        <f>+E1522+E1525+E1528+E1543+E1548</f>
        <v>3610799.999619938</v>
      </c>
      <c r="F1521" s="212">
        <f>+F1522+F1525+F1528+F1543+F1548</f>
        <v>3126390.8449999997</v>
      </c>
      <c r="G1521" s="212">
        <f>+G1522+G1525+G1528+G1543+G1548</f>
        <v>3134291</v>
      </c>
      <c r="I1521" s="102"/>
    </row>
    <row r="1522" spans="3:9" ht="15.75" customHeight="1" thickBot="1" x14ac:dyDescent="0.3">
      <c r="C1522" s="182" t="s">
        <v>105</v>
      </c>
      <c r="D1522" s="198">
        <f>D1523+D1524</f>
        <v>215900</v>
      </c>
      <c r="E1522" s="198">
        <f>E1523+E1524</f>
        <v>215900</v>
      </c>
      <c r="F1522" s="198">
        <f>F1523+F1524</f>
        <v>215900</v>
      </c>
      <c r="G1522" s="198">
        <f>G1523+G1524</f>
        <v>215900</v>
      </c>
    </row>
    <row r="1523" spans="3:9" ht="15.75" thickBot="1" x14ac:dyDescent="0.3">
      <c r="C1523" s="168" t="s">
        <v>106</v>
      </c>
      <c r="D1523" s="172">
        <f>+D635+D598+D40+D672</f>
        <v>215900</v>
      </c>
      <c r="E1523" s="172">
        <f>+E635+E598+E40+E672</f>
        <v>215900</v>
      </c>
      <c r="F1523" s="172">
        <f>+F635+F598+F40+F672</f>
        <v>215900</v>
      </c>
      <c r="G1523" s="172">
        <f>+G635+G598+G40+G672</f>
        <v>215900</v>
      </c>
    </row>
    <row r="1524" spans="3:9" ht="15.75" thickBot="1" x14ac:dyDescent="0.3">
      <c r="C1524" s="168" t="s">
        <v>174</v>
      </c>
      <c r="D1524" s="172"/>
      <c r="E1524" s="172"/>
      <c r="F1524" s="172"/>
      <c r="G1524" s="172"/>
      <c r="I1524" s="102"/>
    </row>
    <row r="1525" spans="3:9" ht="24.75" thickBot="1" x14ac:dyDescent="0.3">
      <c r="C1525" s="182" t="s">
        <v>108</v>
      </c>
      <c r="D1525" s="198">
        <f>D1526+D1527</f>
        <v>36100</v>
      </c>
      <c r="E1525" s="198">
        <f>E1526+E1527</f>
        <v>36100</v>
      </c>
      <c r="F1525" s="198">
        <f>F1526+F1527</f>
        <v>36100</v>
      </c>
      <c r="G1525" s="198">
        <f>G1526+G1527</f>
        <v>36100</v>
      </c>
      <c r="I1525" s="102"/>
    </row>
    <row r="1526" spans="3:9" ht="15.75" thickBot="1" x14ac:dyDescent="0.3">
      <c r="C1526" s="168" t="s">
        <v>106</v>
      </c>
      <c r="D1526" s="183">
        <f>+D638+D601+D43+D675</f>
        <v>36100</v>
      </c>
      <c r="E1526" s="183">
        <f>+E638+E601+E43+E675</f>
        <v>36100</v>
      </c>
      <c r="F1526" s="183">
        <f>+F638+F601+F43+F675</f>
        <v>36100</v>
      </c>
      <c r="G1526" s="183">
        <f>+G638+G601+G43+G675</f>
        <v>36100</v>
      </c>
    </row>
    <row r="1527" spans="3:9" ht="15.75" thickBot="1" x14ac:dyDescent="0.3">
      <c r="C1527" s="168" t="s">
        <v>174</v>
      </c>
      <c r="D1527" s="172"/>
      <c r="E1527" s="172"/>
      <c r="F1527" s="172"/>
      <c r="G1527" s="172"/>
      <c r="I1527" s="102"/>
    </row>
    <row r="1528" spans="3:9" ht="15.75" thickBot="1" x14ac:dyDescent="0.3">
      <c r="C1528" s="182" t="s">
        <v>109</v>
      </c>
      <c r="D1528" s="198">
        <f>D1529+D1530</f>
        <v>438000</v>
      </c>
      <c r="E1528" s="198">
        <f>E1529+E1530</f>
        <v>403000</v>
      </c>
      <c r="F1528" s="198">
        <f>F1529+F1530</f>
        <v>448000</v>
      </c>
      <c r="G1528" s="198">
        <f>G1529+G1530</f>
        <v>453000</v>
      </c>
    </row>
    <row r="1529" spans="3:9" ht="15.75" thickBot="1" x14ac:dyDescent="0.3">
      <c r="C1529" s="168" t="s">
        <v>106</v>
      </c>
      <c r="D1529" s="172">
        <f>+D641+D604+D46</f>
        <v>438000</v>
      </c>
      <c r="E1529" s="172">
        <f>+E641+E604+E46+E716</f>
        <v>403000</v>
      </c>
      <c r="F1529" s="172">
        <f>+F641+F604+F46+F716</f>
        <v>448000</v>
      </c>
      <c r="G1529" s="172">
        <f>+G641+G604+G46+G716</f>
        <v>453000</v>
      </c>
    </row>
    <row r="1530" spans="3:9" ht="15.75" thickBot="1" x14ac:dyDescent="0.3">
      <c r="C1530" s="168" t="s">
        <v>174</v>
      </c>
      <c r="D1530" s="172"/>
      <c r="E1530" s="172"/>
      <c r="F1530" s="172"/>
      <c r="G1530" s="172"/>
    </row>
    <row r="1531" spans="3:9" ht="15.75" thickBot="1" x14ac:dyDescent="0.3">
      <c r="C1531" s="182" t="s">
        <v>110</v>
      </c>
      <c r="D1531" s="198"/>
      <c r="E1531" s="198"/>
      <c r="F1531" s="198"/>
      <c r="G1531" s="198"/>
    </row>
    <row r="1532" spans="3:9" ht="15.75" thickBot="1" x14ac:dyDescent="0.3">
      <c r="C1532" s="168" t="s">
        <v>106</v>
      </c>
      <c r="D1532" s="183"/>
      <c r="E1532" s="183"/>
      <c r="F1532" s="183"/>
      <c r="G1532" s="183"/>
    </row>
    <row r="1533" spans="3:9" ht="15.75" thickBot="1" x14ac:dyDescent="0.3">
      <c r="C1533" s="168" t="s">
        <v>174</v>
      </c>
      <c r="D1533" s="172"/>
      <c r="E1533" s="172"/>
      <c r="F1533" s="172"/>
      <c r="G1533" s="172"/>
    </row>
    <row r="1534" spans="3:9" ht="15.75" thickBot="1" x14ac:dyDescent="0.3">
      <c r="C1534" s="182" t="s">
        <v>111</v>
      </c>
      <c r="D1534" s="198"/>
      <c r="E1534" s="198"/>
      <c r="F1534" s="198"/>
      <c r="G1534" s="198"/>
    </row>
    <row r="1535" spans="3:9" ht="15.75" thickBot="1" x14ac:dyDescent="0.3">
      <c r="C1535" s="168" t="s">
        <v>106</v>
      </c>
      <c r="D1535" s="183"/>
      <c r="E1535" s="183"/>
      <c r="F1535" s="183"/>
      <c r="G1535" s="183"/>
    </row>
    <row r="1536" spans="3:9" ht="15.75" thickBot="1" x14ac:dyDescent="0.3">
      <c r="C1536" s="168" t="s">
        <v>174</v>
      </c>
      <c r="D1536" s="172"/>
      <c r="E1536" s="172"/>
      <c r="F1536" s="172"/>
      <c r="G1536" s="172"/>
    </row>
    <row r="1537" spans="3:11" ht="15.75" thickBot="1" x14ac:dyDescent="0.3">
      <c r="C1537" s="182" t="s">
        <v>112</v>
      </c>
      <c r="D1537" s="198"/>
      <c r="E1537" s="198"/>
      <c r="F1537" s="198"/>
      <c r="G1537" s="198"/>
    </row>
    <row r="1538" spans="3:11" ht="15.75" thickBot="1" x14ac:dyDescent="0.3">
      <c r="C1538" s="168" t="s">
        <v>106</v>
      </c>
      <c r="D1538" s="183"/>
      <c r="E1538" s="183"/>
      <c r="F1538" s="183"/>
      <c r="G1538" s="183"/>
    </row>
    <row r="1539" spans="3:11" ht="15.75" thickBot="1" x14ac:dyDescent="0.3">
      <c r="C1539" s="168" t="s">
        <v>174</v>
      </c>
      <c r="D1539" s="172"/>
      <c r="E1539" s="172"/>
      <c r="F1539" s="172"/>
      <c r="G1539" s="172"/>
    </row>
    <row r="1540" spans="3:11" ht="15.75" thickBot="1" x14ac:dyDescent="0.3">
      <c r="C1540" s="182" t="s">
        <v>113</v>
      </c>
      <c r="D1540" s="198"/>
      <c r="E1540" s="198"/>
      <c r="F1540" s="198"/>
      <c r="G1540" s="198"/>
    </row>
    <row r="1541" spans="3:11" ht="15.75" thickBot="1" x14ac:dyDescent="0.3">
      <c r="C1541" s="168" t="s">
        <v>106</v>
      </c>
      <c r="D1541" s="183"/>
      <c r="E1541" s="183"/>
      <c r="F1541" s="183"/>
      <c r="G1541" s="183"/>
    </row>
    <row r="1542" spans="3:11" ht="15.75" thickBot="1" x14ac:dyDescent="0.3">
      <c r="C1542" s="168" t="s">
        <v>174</v>
      </c>
      <c r="D1542" s="172"/>
      <c r="E1542" s="172"/>
      <c r="F1542" s="172"/>
      <c r="G1542" s="172"/>
    </row>
    <row r="1543" spans="3:11" ht="15.75" thickBot="1" x14ac:dyDescent="0.3">
      <c r="C1543" s="182" t="s">
        <v>175</v>
      </c>
      <c r="D1543" s="198">
        <f>D1544+D1545+D1546+D1547</f>
        <v>40000</v>
      </c>
      <c r="E1543" s="198">
        <f>E1544+E1545+E1546+E1547</f>
        <v>44970.822</v>
      </c>
      <c r="F1543" s="198">
        <f>F1544+F1545+F1546+F1547</f>
        <v>30000</v>
      </c>
      <c r="G1543" s="198">
        <f>G1544+G1545+G1546+G1547</f>
        <v>30000</v>
      </c>
      <c r="I1543" s="102"/>
    </row>
    <row r="1544" spans="3:11" ht="15.75" thickBot="1" x14ac:dyDescent="0.3">
      <c r="C1544" s="168" t="s">
        <v>106</v>
      </c>
      <c r="D1544" s="183">
        <f t="shared" ref="D1544:G1547" si="56">D84+D109+D750+D875+D906+D931+D956+D1509</f>
        <v>40000</v>
      </c>
      <c r="E1544" s="183">
        <f t="shared" si="56"/>
        <v>44970.822</v>
      </c>
      <c r="F1544" s="183">
        <f t="shared" si="56"/>
        <v>30000</v>
      </c>
      <c r="G1544" s="183">
        <f t="shared" si="56"/>
        <v>30000</v>
      </c>
      <c r="I1544" s="102"/>
    </row>
    <row r="1545" spans="3:11" ht="15.75" thickBot="1" x14ac:dyDescent="0.3">
      <c r="C1545" s="168" t="s">
        <v>176</v>
      </c>
      <c r="D1545" s="183">
        <f t="shared" si="56"/>
        <v>0</v>
      </c>
      <c r="E1545" s="183">
        <f t="shared" si="56"/>
        <v>0</v>
      </c>
      <c r="F1545" s="183">
        <f t="shared" si="56"/>
        <v>0</v>
      </c>
      <c r="G1545" s="183">
        <f t="shared" si="56"/>
        <v>0</v>
      </c>
    </row>
    <row r="1546" spans="3:11" ht="15.75" thickBot="1" x14ac:dyDescent="0.3">
      <c r="C1546" s="168" t="s">
        <v>161</v>
      </c>
      <c r="D1546" s="183">
        <f t="shared" si="56"/>
        <v>0</v>
      </c>
      <c r="E1546" s="183">
        <f t="shared" si="56"/>
        <v>0</v>
      </c>
      <c r="F1546" s="183">
        <f t="shared" si="56"/>
        <v>0</v>
      </c>
      <c r="G1546" s="183">
        <f t="shared" si="56"/>
        <v>0</v>
      </c>
      <c r="I1546" s="102"/>
    </row>
    <row r="1547" spans="3:11" ht="15.75" thickBot="1" x14ac:dyDescent="0.3">
      <c r="C1547" s="168" t="s">
        <v>162</v>
      </c>
      <c r="D1547" s="183">
        <f t="shared" si="56"/>
        <v>0</v>
      </c>
      <c r="E1547" s="183">
        <f t="shared" si="56"/>
        <v>0</v>
      </c>
      <c r="F1547" s="183">
        <f t="shared" si="56"/>
        <v>0</v>
      </c>
      <c r="G1547" s="183">
        <f t="shared" si="56"/>
        <v>0</v>
      </c>
      <c r="I1547" s="102"/>
    </row>
    <row r="1548" spans="3:11" ht="15.75" thickBot="1" x14ac:dyDescent="0.3">
      <c r="C1548" s="182" t="s">
        <v>177</v>
      </c>
      <c r="D1548" s="198">
        <f>D1549+D1550+D1551+D1552</f>
        <v>2556374</v>
      </c>
      <c r="E1548" s="198">
        <f>E1549+E1550+E1551+E1552</f>
        <v>2910829.1776199378</v>
      </c>
      <c r="F1548" s="198">
        <f>F1549+F1550+F1551+F1552</f>
        <v>2396390.8449999997</v>
      </c>
      <c r="G1548" s="198">
        <f>G1549+G1550+G1551+G1552</f>
        <v>2399291</v>
      </c>
      <c r="I1548" s="102"/>
      <c r="K1548" s="102"/>
    </row>
    <row r="1549" spans="3:11" ht="15.75" thickBot="1" x14ac:dyDescent="0.3">
      <c r="C1549" s="168" t="s">
        <v>106</v>
      </c>
      <c r="D1549" s="183">
        <f>+D1486+D1461+D1436+D1411+D1386+D1361+D1336+D1311+D1286+D1261+D1236+D1211+D1186+D1161+D1136+D1111+D1086+D1061+D1036+D1011+D986+D961+D936+D911+D880+D855+D830+D805+D780+D755+D467+D439+D414+D389+D364+D339+D314+D289+D264+D239+D214+D189+D164+D139+D114+D89</f>
        <v>1589372</v>
      </c>
      <c r="E1549" s="183">
        <f>+E1486+E1461+E1436+E1411+E1386+E1361+E1336+E1311+E1286+E1261+E1236+E1211+E1186+E1161+E1136+E1111+E1086+E1061+E1036+E1011+E986+E961+E936+E911+E880+E855+E830+E805+E780+E755+E467+E439+E414+E389+E364+E339+E314+E289+E264+E239+E214+E189+E164+E139+E114+E89</f>
        <v>1995029.1776199378</v>
      </c>
      <c r="F1549" s="183">
        <f>+F1486+F1461+F1436+F1411+F1386+F1361+F1336+F1311+F1286+F1261+F1236+F1211+F1186+F1161+F1136+F1111+F1086+F1061+F1036+F1011+F986+F961+F936+F911+F880+F855+F830+F805+F780+F755+F467+F439+F414+F389+F364+F339+F314+F289+F264+F239+F214+F189+F164+F139+F114+F89</f>
        <v>1480590.845</v>
      </c>
      <c r="G1549" s="183">
        <f>+G1486+G1461+G1436+G1411+G1386+G1361+G1336+G1311+G1286+G1261+G1236+G1211+G1186+G1161+G1136+G1111+G1086+G1061+G1036+G1011+G986+G961+G936+G911+G880+G855+G830+G805+G780+G755+G467+G439+G414+G389+G364+G339+G314+G289+G264+G239+G214+G189+G164+G139+G114+G89</f>
        <v>1483491</v>
      </c>
      <c r="I1549" s="102"/>
    </row>
    <row r="1550" spans="3:11" ht="15.75" thickBot="1" x14ac:dyDescent="0.3">
      <c r="C1550" s="168" t="s">
        <v>176</v>
      </c>
      <c r="D1550" s="183">
        <f>+D496+D547</f>
        <v>755800</v>
      </c>
      <c r="E1550" s="183">
        <f>+E496+E547</f>
        <v>755800</v>
      </c>
      <c r="F1550" s="183">
        <f>+F496+F547</f>
        <v>755800</v>
      </c>
      <c r="G1550" s="183">
        <f>+G496+G547</f>
        <v>755800</v>
      </c>
    </row>
    <row r="1551" spans="3:11" ht="15.75" thickBot="1" x14ac:dyDescent="0.3">
      <c r="C1551" s="168" t="s">
        <v>161</v>
      </c>
      <c r="D1551" s="183">
        <f>D91+D116+D757+D882+D913+D938+D963+D1516+D522</f>
        <v>51202</v>
      </c>
      <c r="E1551" s="183">
        <f>E91+E116+E757+E882+E913+E938+E963+E1516+E522</f>
        <v>10000</v>
      </c>
      <c r="F1551" s="183">
        <f>F91+F116+F757+F882+F913+F938+F963+F1516+F522</f>
        <v>10000</v>
      </c>
      <c r="G1551" s="183">
        <f>G91+G116+G757+G882+G913+G938+G963+G1516+G522</f>
        <v>10000</v>
      </c>
    </row>
    <row r="1552" spans="3:11" ht="15.75" thickBot="1" x14ac:dyDescent="0.3">
      <c r="C1552" s="168" t="s">
        <v>162</v>
      </c>
      <c r="D1552" s="183">
        <f>+D523+D574</f>
        <v>160000</v>
      </c>
      <c r="E1552" s="183">
        <f>+E523+E574</f>
        <v>150000</v>
      </c>
      <c r="F1552" s="183">
        <f>+F523+F574</f>
        <v>150000</v>
      </c>
      <c r="G1552" s="183">
        <f>+G523+G574</f>
        <v>150000</v>
      </c>
      <c r="I1552" s="102"/>
    </row>
    <row r="1553" spans="1:9" ht="15.75" thickBot="1" x14ac:dyDescent="0.3">
      <c r="C1553" s="213" t="s">
        <v>115</v>
      </c>
      <c r="D1553" s="174">
        <f>+D1521-D1520</f>
        <v>0</v>
      </c>
      <c r="E1553" s="174">
        <f>+E1521-E1520</f>
        <v>0</v>
      </c>
      <c r="F1553" s="174">
        <f>+F1521-F1520</f>
        <v>0</v>
      </c>
      <c r="G1553" s="174">
        <f>+G1521-G1520</f>
        <v>0</v>
      </c>
    </row>
    <row r="1554" spans="1:9" ht="15.75" thickBot="1" x14ac:dyDescent="0.3">
      <c r="C1554" s="141"/>
      <c r="D1554" s="142"/>
      <c r="E1554" s="142"/>
      <c r="F1554" s="142"/>
      <c r="G1554" s="142"/>
    </row>
    <row r="1555" spans="1:9" ht="27.6" customHeight="1" x14ac:dyDescent="0.25">
      <c r="A1555" s="632" t="s">
        <v>178</v>
      </c>
      <c r="B1555" s="214" t="s">
        <v>4</v>
      </c>
      <c r="C1555" s="215" t="s">
        <v>338</v>
      </c>
      <c r="D1555" s="547" t="s">
        <v>7</v>
      </c>
      <c r="E1555" s="214" t="s">
        <v>4</v>
      </c>
      <c r="F1555" s="215" t="s">
        <v>180</v>
      </c>
      <c r="G1555" s="547" t="s">
        <v>25</v>
      </c>
      <c r="H1555" s="214" t="s">
        <v>4</v>
      </c>
      <c r="I1555" s="215" t="s">
        <v>181</v>
      </c>
    </row>
    <row r="1556" spans="1:9" x14ac:dyDescent="0.25">
      <c r="A1556" s="633"/>
      <c r="B1556" s="143" t="s">
        <v>5</v>
      </c>
      <c r="C1556" s="216"/>
      <c r="D1556" s="548"/>
      <c r="E1556" s="143" t="s">
        <v>5</v>
      </c>
      <c r="F1556" s="216"/>
      <c r="G1556" s="548"/>
      <c r="H1556" s="143" t="s">
        <v>5</v>
      </c>
      <c r="I1556" s="216"/>
    </row>
    <row r="1557" spans="1:9" ht="15.75" thickBot="1" x14ac:dyDescent="0.3">
      <c r="A1557" s="634"/>
      <c r="B1557" s="217" t="s">
        <v>6</v>
      </c>
      <c r="C1557" s="601" t="s">
        <v>809</v>
      </c>
      <c r="D1557" s="549"/>
      <c r="E1557" s="217" t="s">
        <v>6</v>
      </c>
      <c r="F1557" s="601" t="s">
        <v>809</v>
      </c>
      <c r="G1557" s="549"/>
      <c r="H1557" s="217" t="s">
        <v>6</v>
      </c>
      <c r="I1557" s="601" t="s">
        <v>809</v>
      </c>
    </row>
    <row r="1558" spans="1:9" x14ac:dyDescent="0.25">
      <c r="A1558" s="146"/>
      <c r="B1558" s="144"/>
      <c r="C1558" s="144"/>
      <c r="D1558" s="145"/>
      <c r="E1558" s="146"/>
      <c r="F1558" s="144"/>
      <c r="G1558" s="144"/>
    </row>
    <row r="1560" spans="1:9" x14ac:dyDescent="0.25">
      <c r="C1560" s="219"/>
      <c r="E1560" s="102"/>
    </row>
    <row r="1561" spans="1:9" x14ac:dyDescent="0.25">
      <c r="C1561" s="220"/>
    </row>
    <row r="1562" spans="1:9" x14ac:dyDescent="0.25">
      <c r="C1562" s="220"/>
      <c r="F1562" s="102"/>
    </row>
    <row r="1563" spans="1:9" x14ac:dyDescent="0.25">
      <c r="C1563" s="220"/>
      <c r="E1563" s="102"/>
      <c r="F1563" s="102"/>
    </row>
    <row r="1564" spans="1:9" x14ac:dyDescent="0.25">
      <c r="C1564" s="220"/>
      <c r="F1564" s="102"/>
    </row>
    <row r="1565" spans="1:9" x14ac:dyDescent="0.25">
      <c r="D1565" s="102"/>
      <c r="E1565" s="102"/>
      <c r="F1565" s="102"/>
      <c r="G1565" s="102"/>
    </row>
    <row r="1569" spans="4:4" x14ac:dyDescent="0.25">
      <c r="D1569" s="102"/>
    </row>
    <row r="1571" spans="4:4" x14ac:dyDescent="0.25">
      <c r="D1571" s="102"/>
    </row>
  </sheetData>
  <mergeCells count="377">
    <mergeCell ref="A1555:A1557"/>
    <mergeCell ref="C1452:G1452"/>
    <mergeCell ref="C1453:C1454"/>
    <mergeCell ref="F1466:G1466"/>
    <mergeCell ref="D1467:G1467"/>
    <mergeCell ref="D1468:G1468"/>
    <mergeCell ref="C1469:C1470"/>
    <mergeCell ref="C1477:G1477"/>
    <mergeCell ref="C1478:C1479"/>
    <mergeCell ref="C1491:G1491"/>
    <mergeCell ref="C1492:G1492"/>
    <mergeCell ref="D1493:G1493"/>
    <mergeCell ref="F1494:G1494"/>
    <mergeCell ref="D1495:G1495"/>
    <mergeCell ref="D1496:G1496"/>
    <mergeCell ref="C1497:C1498"/>
    <mergeCell ref="C1505:G1505"/>
    <mergeCell ref="C1506:C1507"/>
    <mergeCell ref="C1377:G1377"/>
    <mergeCell ref="C1378:C1379"/>
    <mergeCell ref="F1391:G1391"/>
    <mergeCell ref="D1392:G1392"/>
    <mergeCell ref="D1393:G1393"/>
    <mergeCell ref="C1394:C1395"/>
    <mergeCell ref="C1402:G1402"/>
    <mergeCell ref="C1403:C1404"/>
    <mergeCell ref="F1416:G1416"/>
    <mergeCell ref="C919:C920"/>
    <mergeCell ref="C927:G927"/>
    <mergeCell ref="F1291:G1291"/>
    <mergeCell ref="D1292:G1292"/>
    <mergeCell ref="D1293:G1293"/>
    <mergeCell ref="C1294:C1295"/>
    <mergeCell ref="C1302:G1302"/>
    <mergeCell ref="C1303:C1304"/>
    <mergeCell ref="F1316:G1316"/>
    <mergeCell ref="C538:C539"/>
    <mergeCell ref="F551:G551"/>
    <mergeCell ref="D552:G552"/>
    <mergeCell ref="D553:G553"/>
    <mergeCell ref="C554:C555"/>
    <mergeCell ref="C562:G562"/>
    <mergeCell ref="C563:C564"/>
    <mergeCell ref="D576:G576"/>
    <mergeCell ref="C577:G577"/>
    <mergeCell ref="D1417:G1417"/>
    <mergeCell ref="D1418:G1418"/>
    <mergeCell ref="C1419:C1420"/>
    <mergeCell ref="C1427:G1427"/>
    <mergeCell ref="C1428:C1429"/>
    <mergeCell ref="F1441:G1441"/>
    <mergeCell ref="D1442:G1442"/>
    <mergeCell ref="D1443:G1443"/>
    <mergeCell ref="C1444:C1445"/>
    <mergeCell ref="C1369:C1370"/>
    <mergeCell ref="C1319:C1320"/>
    <mergeCell ref="C1327:G1327"/>
    <mergeCell ref="C1328:C1329"/>
    <mergeCell ref="C1278:C1279"/>
    <mergeCell ref="C1253:C1254"/>
    <mergeCell ref="C1252:G1252"/>
    <mergeCell ref="F1266:G1266"/>
    <mergeCell ref="D1267:G1267"/>
    <mergeCell ref="D1268:G1268"/>
    <mergeCell ref="C1269:C1270"/>
    <mergeCell ref="C1277:G1277"/>
    <mergeCell ref="C1352:G1352"/>
    <mergeCell ref="F1341:G1341"/>
    <mergeCell ref="D1342:G1342"/>
    <mergeCell ref="D1343:G1343"/>
    <mergeCell ref="C1344:C1345"/>
    <mergeCell ref="C1353:C1354"/>
    <mergeCell ref="F1366:G1366"/>
    <mergeCell ref="D1367:G1367"/>
    <mergeCell ref="D1368:G1368"/>
    <mergeCell ref="D1317:G1317"/>
    <mergeCell ref="D1318:G1318"/>
    <mergeCell ref="D1242:G1242"/>
    <mergeCell ref="D1243:G1243"/>
    <mergeCell ref="C1244:C1245"/>
    <mergeCell ref="C1152:G1152"/>
    <mergeCell ref="C1153:C1154"/>
    <mergeCell ref="F1166:G1166"/>
    <mergeCell ref="D1167:G1167"/>
    <mergeCell ref="D1168:G1168"/>
    <mergeCell ref="C1169:C1170"/>
    <mergeCell ref="C1177:G1177"/>
    <mergeCell ref="C1178:C1179"/>
    <mergeCell ref="F1191:G1191"/>
    <mergeCell ref="D1192:G1192"/>
    <mergeCell ref="D1193:G1193"/>
    <mergeCell ref="C1194:C1195"/>
    <mergeCell ref="C1202:G1202"/>
    <mergeCell ref="C1203:C1204"/>
    <mergeCell ref="F1216:G1216"/>
    <mergeCell ref="D1217:G1217"/>
    <mergeCell ref="D1218:G1218"/>
    <mergeCell ref="C1219:C1220"/>
    <mergeCell ref="C1227:G1227"/>
    <mergeCell ref="C1228:C1229"/>
    <mergeCell ref="F1241:G1241"/>
    <mergeCell ref="D1142:G1142"/>
    <mergeCell ref="D1143:G1143"/>
    <mergeCell ref="C1144:C1145"/>
    <mergeCell ref="C1052:G1052"/>
    <mergeCell ref="C1053:C1054"/>
    <mergeCell ref="F1066:G1066"/>
    <mergeCell ref="D1067:G1067"/>
    <mergeCell ref="D1068:G1068"/>
    <mergeCell ref="C1069:C1070"/>
    <mergeCell ref="C1077:G1077"/>
    <mergeCell ref="C1078:C1079"/>
    <mergeCell ref="F1091:G1091"/>
    <mergeCell ref="D1092:G1092"/>
    <mergeCell ref="D1093:G1093"/>
    <mergeCell ref="C1094:C1095"/>
    <mergeCell ref="C1102:G1102"/>
    <mergeCell ref="C1103:C1104"/>
    <mergeCell ref="F1116:G1116"/>
    <mergeCell ref="D1117:G1117"/>
    <mergeCell ref="D1118:G1118"/>
    <mergeCell ref="C1119:C1120"/>
    <mergeCell ref="C1127:G1127"/>
    <mergeCell ref="C1128:C1129"/>
    <mergeCell ref="F1141:G1141"/>
    <mergeCell ref="D1042:G1042"/>
    <mergeCell ref="D1043:G1043"/>
    <mergeCell ref="C1044:C1045"/>
    <mergeCell ref="C952:G952"/>
    <mergeCell ref="C953:C954"/>
    <mergeCell ref="F966:G966"/>
    <mergeCell ref="D967:G967"/>
    <mergeCell ref="D968:G968"/>
    <mergeCell ref="C969:C970"/>
    <mergeCell ref="C977:G977"/>
    <mergeCell ref="C978:C979"/>
    <mergeCell ref="F991:G991"/>
    <mergeCell ref="D992:G992"/>
    <mergeCell ref="D993:G993"/>
    <mergeCell ref="C994:C995"/>
    <mergeCell ref="C1002:G1002"/>
    <mergeCell ref="C1003:C1004"/>
    <mergeCell ref="F1016:G1016"/>
    <mergeCell ref="D1017:G1017"/>
    <mergeCell ref="D1018:G1018"/>
    <mergeCell ref="C1019:C1020"/>
    <mergeCell ref="C1027:G1027"/>
    <mergeCell ref="C1028:C1029"/>
    <mergeCell ref="F1041:G1041"/>
    <mergeCell ref="C928:C929"/>
    <mergeCell ref="F941:G941"/>
    <mergeCell ref="D942:G942"/>
    <mergeCell ref="D943:G943"/>
    <mergeCell ref="C944:C945"/>
    <mergeCell ref="D861:G861"/>
    <mergeCell ref="D862:G862"/>
    <mergeCell ref="C863:C864"/>
    <mergeCell ref="C871:G871"/>
    <mergeCell ref="C872:C873"/>
    <mergeCell ref="D885:G885"/>
    <mergeCell ref="C886:G886"/>
    <mergeCell ref="C888:G888"/>
    <mergeCell ref="C889:G889"/>
    <mergeCell ref="D890:G890"/>
    <mergeCell ref="F891:G891"/>
    <mergeCell ref="D892:G892"/>
    <mergeCell ref="D893:G893"/>
    <mergeCell ref="C894:C895"/>
    <mergeCell ref="C902:G902"/>
    <mergeCell ref="C903:C904"/>
    <mergeCell ref="F916:G916"/>
    <mergeCell ref="D917:G917"/>
    <mergeCell ref="D918:G918"/>
    <mergeCell ref="C838:C839"/>
    <mergeCell ref="C846:G846"/>
    <mergeCell ref="C847:C848"/>
    <mergeCell ref="F760:G760"/>
    <mergeCell ref="D761:G761"/>
    <mergeCell ref="D762:G762"/>
    <mergeCell ref="C763:C764"/>
    <mergeCell ref="C771:G771"/>
    <mergeCell ref="C772:C773"/>
    <mergeCell ref="F785:G785"/>
    <mergeCell ref="D786:G786"/>
    <mergeCell ref="D787:G787"/>
    <mergeCell ref="C788:C789"/>
    <mergeCell ref="C796:G796"/>
    <mergeCell ref="C797:C798"/>
    <mergeCell ref="F810:G810"/>
    <mergeCell ref="D811:G811"/>
    <mergeCell ref="D812:G812"/>
    <mergeCell ref="C813:C814"/>
    <mergeCell ref="C821:G821"/>
    <mergeCell ref="C822:C823"/>
    <mergeCell ref="F835:G835"/>
    <mergeCell ref="D836:G836"/>
    <mergeCell ref="D837:G837"/>
    <mergeCell ref="C746:G746"/>
    <mergeCell ref="C747:C748"/>
    <mergeCell ref="D658:G658"/>
    <mergeCell ref="D659:G659"/>
    <mergeCell ref="D660:G660"/>
    <mergeCell ref="C661:C662"/>
    <mergeCell ref="C669:G669"/>
    <mergeCell ref="C670:C671"/>
    <mergeCell ref="D695:G695"/>
    <mergeCell ref="D696:G696"/>
    <mergeCell ref="D697:G697"/>
    <mergeCell ref="C698:C699"/>
    <mergeCell ref="C733:G733"/>
    <mergeCell ref="C706:G706"/>
    <mergeCell ref="C707:C708"/>
    <mergeCell ref="C732:G732"/>
    <mergeCell ref="D734:G734"/>
    <mergeCell ref="F735:G735"/>
    <mergeCell ref="D736:G736"/>
    <mergeCell ref="D737:G737"/>
    <mergeCell ref="C738:C739"/>
    <mergeCell ref="D623:G623"/>
    <mergeCell ref="D621:G621"/>
    <mergeCell ref="D622:G622"/>
    <mergeCell ref="C624:C625"/>
    <mergeCell ref="C632:G632"/>
    <mergeCell ref="C633:C634"/>
    <mergeCell ref="C580:G580"/>
    <mergeCell ref="C581:G581"/>
    <mergeCell ref="D582:G582"/>
    <mergeCell ref="D583:G583"/>
    <mergeCell ref="D584:G584"/>
    <mergeCell ref="C585:C586"/>
    <mergeCell ref="C593:C594"/>
    <mergeCell ref="C595:G595"/>
    <mergeCell ref="C596:C597"/>
    <mergeCell ref="D528:G528"/>
    <mergeCell ref="C529:C530"/>
    <mergeCell ref="C537:G537"/>
    <mergeCell ref="C450:C451"/>
    <mergeCell ref="C458:G458"/>
    <mergeCell ref="C459:C460"/>
    <mergeCell ref="D474:G474"/>
    <mergeCell ref="C472:G472"/>
    <mergeCell ref="C473:G473"/>
    <mergeCell ref="F475:G475"/>
    <mergeCell ref="D476:G476"/>
    <mergeCell ref="D477:G477"/>
    <mergeCell ref="C478:C479"/>
    <mergeCell ref="C486:G486"/>
    <mergeCell ref="C487:C488"/>
    <mergeCell ref="F500:G500"/>
    <mergeCell ref="D501:G501"/>
    <mergeCell ref="D502:G502"/>
    <mergeCell ref="C503:C504"/>
    <mergeCell ref="C511:G511"/>
    <mergeCell ref="C512:C513"/>
    <mergeCell ref="D525:G525"/>
    <mergeCell ref="F526:G526"/>
    <mergeCell ref="D527:G527"/>
    <mergeCell ref="F447:G447"/>
    <mergeCell ref="D448:G448"/>
    <mergeCell ref="D449:G449"/>
    <mergeCell ref="C405:G405"/>
    <mergeCell ref="C406:C407"/>
    <mergeCell ref="F419:G419"/>
    <mergeCell ref="D420:G420"/>
    <mergeCell ref="D421:G421"/>
    <mergeCell ref="C422:C423"/>
    <mergeCell ref="C430:G430"/>
    <mergeCell ref="C431:C432"/>
    <mergeCell ref="C444:G444"/>
    <mergeCell ref="C445:G445"/>
    <mergeCell ref="D446:G446"/>
    <mergeCell ref="D395:G395"/>
    <mergeCell ref="D396:G396"/>
    <mergeCell ref="C397:C398"/>
    <mergeCell ref="C305:G305"/>
    <mergeCell ref="C306:C307"/>
    <mergeCell ref="F319:G319"/>
    <mergeCell ref="D320:G320"/>
    <mergeCell ref="D321:G321"/>
    <mergeCell ref="C322:C323"/>
    <mergeCell ref="C330:G330"/>
    <mergeCell ref="C331:C332"/>
    <mergeCell ref="F344:G344"/>
    <mergeCell ref="D345:G345"/>
    <mergeCell ref="D346:G346"/>
    <mergeCell ref="C347:C348"/>
    <mergeCell ref="C355:G355"/>
    <mergeCell ref="C356:C357"/>
    <mergeCell ref="F369:G369"/>
    <mergeCell ref="D370:G370"/>
    <mergeCell ref="D371:G371"/>
    <mergeCell ref="C372:C373"/>
    <mergeCell ref="C380:G380"/>
    <mergeCell ref="C381:C382"/>
    <mergeCell ref="F394:G394"/>
    <mergeCell ref="D295:G295"/>
    <mergeCell ref="D296:G296"/>
    <mergeCell ref="C297:C298"/>
    <mergeCell ref="C205:G205"/>
    <mergeCell ref="C206:C207"/>
    <mergeCell ref="F219:G219"/>
    <mergeCell ref="D220:G220"/>
    <mergeCell ref="D221:G221"/>
    <mergeCell ref="C222:C223"/>
    <mergeCell ref="C230:G230"/>
    <mergeCell ref="C231:C232"/>
    <mergeCell ref="F244:G244"/>
    <mergeCell ref="D245:G245"/>
    <mergeCell ref="D246:G246"/>
    <mergeCell ref="C247:C248"/>
    <mergeCell ref="C255:G255"/>
    <mergeCell ref="C256:C257"/>
    <mergeCell ref="F269:G269"/>
    <mergeCell ref="D270:G270"/>
    <mergeCell ref="D271:G271"/>
    <mergeCell ref="C272:C273"/>
    <mergeCell ref="C280:G280"/>
    <mergeCell ref="C281:C282"/>
    <mergeCell ref="F294:G294"/>
    <mergeCell ref="C197:C198"/>
    <mergeCell ref="F144:G144"/>
    <mergeCell ref="D145:G145"/>
    <mergeCell ref="D146:G146"/>
    <mergeCell ref="C147:C148"/>
    <mergeCell ref="C155:G155"/>
    <mergeCell ref="C156:C157"/>
    <mergeCell ref="F119:G119"/>
    <mergeCell ref="D120:G120"/>
    <mergeCell ref="D121:G121"/>
    <mergeCell ref="C122:C123"/>
    <mergeCell ref="C130:G130"/>
    <mergeCell ref="C131:C132"/>
    <mergeCell ref="D196:G196"/>
    <mergeCell ref="F169:G169"/>
    <mergeCell ref="D170:G170"/>
    <mergeCell ref="D171:G171"/>
    <mergeCell ref="C172:C173"/>
    <mergeCell ref="C180:G180"/>
    <mergeCell ref="C181:C182"/>
    <mergeCell ref="F194:G194"/>
    <mergeCell ref="D195:G195"/>
    <mergeCell ref="F94:G94"/>
    <mergeCell ref="D95:G95"/>
    <mergeCell ref="D96:G96"/>
    <mergeCell ref="C97:C98"/>
    <mergeCell ref="C105:G105"/>
    <mergeCell ref="C106:C107"/>
    <mergeCell ref="F69:G69"/>
    <mergeCell ref="D70:G70"/>
    <mergeCell ref="D71:G71"/>
    <mergeCell ref="C72:C73"/>
    <mergeCell ref="C80:G80"/>
    <mergeCell ref="C81:C82"/>
    <mergeCell ref="C38:C39"/>
    <mergeCell ref="C63:G63"/>
    <mergeCell ref="C64:G64"/>
    <mergeCell ref="C66:G66"/>
    <mergeCell ref="C67:G67"/>
    <mergeCell ref="D68:G68"/>
    <mergeCell ref="C25:G25"/>
    <mergeCell ref="D26:G26"/>
    <mergeCell ref="D27:G27"/>
    <mergeCell ref="D28:G28"/>
    <mergeCell ref="C29:C30"/>
    <mergeCell ref="C37:G37"/>
    <mergeCell ref="C11:G13"/>
    <mergeCell ref="D14:G14"/>
    <mergeCell ref="C15:C16"/>
    <mergeCell ref="D20:G20"/>
    <mergeCell ref="C21:G21"/>
    <mergeCell ref="C24:G24"/>
    <mergeCell ref="B3:H3"/>
    <mergeCell ref="C4:G4"/>
    <mergeCell ref="D7:G7"/>
    <mergeCell ref="D8:G8"/>
    <mergeCell ref="D9:G9"/>
    <mergeCell ref="C10:G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703"/>
  <sheetViews>
    <sheetView topLeftCell="A19" workbookViewId="0">
      <selection activeCell="C312" sqref="C312"/>
    </sheetView>
  </sheetViews>
  <sheetFormatPr defaultRowHeight="15" x14ac:dyDescent="0.25"/>
  <cols>
    <col min="1" max="1" width="40.28515625" customWidth="1"/>
    <col min="2" max="3" width="13.28515625" customWidth="1"/>
    <col min="4" max="4" width="11.5703125" customWidth="1"/>
    <col min="5" max="5" width="11.7109375" customWidth="1"/>
    <col min="7" max="8" width="9.5703125" bestFit="1" customWidth="1"/>
    <col min="9" max="9" width="9.28515625" bestFit="1" customWidth="1"/>
  </cols>
  <sheetData>
    <row r="1" spans="1:6" x14ac:dyDescent="0.25">
      <c r="A1" s="650" t="s">
        <v>530</v>
      </c>
      <c r="B1" s="650"/>
      <c r="C1" s="650"/>
      <c r="D1" s="650"/>
      <c r="E1" s="650"/>
      <c r="F1" s="382"/>
    </row>
    <row r="2" spans="1:6" x14ac:dyDescent="0.25">
      <c r="A2" s="654" t="s">
        <v>63</v>
      </c>
      <c r="B2" s="654"/>
      <c r="C2" s="654"/>
      <c r="D2" s="654"/>
      <c r="E2" s="654"/>
      <c r="F2" s="551"/>
    </row>
    <row r="3" spans="1:6" ht="15.75" thickBot="1" x14ac:dyDescent="0.3"/>
    <row r="4" spans="1:6" ht="15.75" thickBot="1" x14ac:dyDescent="0.3">
      <c r="A4" s="50" t="s">
        <v>64</v>
      </c>
      <c r="B4" s="925" t="s">
        <v>531</v>
      </c>
      <c r="C4" s="926"/>
      <c r="D4" s="926"/>
      <c r="E4" s="927"/>
    </row>
    <row r="5" spans="1:6" ht="15.75" thickBot="1" x14ac:dyDescent="0.3">
      <c r="A5" s="50" t="s">
        <v>0</v>
      </c>
      <c r="B5" s="656" t="s">
        <v>30</v>
      </c>
      <c r="C5" s="657"/>
      <c r="D5" s="657"/>
      <c r="E5" s="658"/>
    </row>
    <row r="6" spans="1:6" ht="15.75" thickBot="1" x14ac:dyDescent="0.3">
      <c r="A6" s="50" t="s">
        <v>65</v>
      </c>
      <c r="B6" s="617" t="s">
        <v>66</v>
      </c>
      <c r="C6" s="618"/>
      <c r="D6" s="618"/>
      <c r="E6" s="619"/>
    </row>
    <row r="7" spans="1:6" ht="15.75" thickBot="1" x14ac:dyDescent="0.3">
      <c r="A7" s="651" t="s">
        <v>2</v>
      </c>
      <c r="B7" s="652"/>
      <c r="C7" s="652"/>
      <c r="D7" s="652"/>
      <c r="E7" s="653"/>
    </row>
    <row r="8" spans="1:6" x14ac:dyDescent="0.25">
      <c r="A8" s="931" t="s">
        <v>532</v>
      </c>
      <c r="B8" s="932"/>
      <c r="C8" s="932"/>
      <c r="D8" s="932"/>
      <c r="E8" s="933"/>
    </row>
    <row r="9" spans="1:6" x14ac:dyDescent="0.25">
      <c r="A9" s="934"/>
      <c r="B9" s="935"/>
      <c r="C9" s="935"/>
      <c r="D9" s="935"/>
      <c r="E9" s="936"/>
    </row>
    <row r="10" spans="1:6" ht="15.75" thickBot="1" x14ac:dyDescent="0.3">
      <c r="A10" s="937"/>
      <c r="B10" s="938"/>
      <c r="C10" s="938"/>
      <c r="D10" s="938"/>
      <c r="E10" s="939"/>
    </row>
    <row r="11" spans="1:6" ht="15.75" thickBot="1" x14ac:dyDescent="0.3">
      <c r="A11" s="56" t="s">
        <v>68</v>
      </c>
      <c r="B11" s="665" t="s">
        <v>533</v>
      </c>
      <c r="C11" s="666"/>
      <c r="D11" s="666"/>
      <c r="E11" s="667"/>
    </row>
    <row r="12" spans="1:6" x14ac:dyDescent="0.25">
      <c r="A12" s="668" t="s">
        <v>534</v>
      </c>
      <c r="B12" s="57">
        <v>2019</v>
      </c>
      <c r="C12" s="57">
        <v>2020</v>
      </c>
      <c r="D12" s="57">
        <v>2021</v>
      </c>
      <c r="E12" s="57">
        <v>2022</v>
      </c>
    </row>
    <row r="13" spans="1:6" ht="15.75" thickBot="1" x14ac:dyDescent="0.3">
      <c r="A13" s="669"/>
      <c r="B13" s="558" t="s">
        <v>1</v>
      </c>
      <c r="C13" s="558" t="s">
        <v>71</v>
      </c>
      <c r="D13" s="558" t="s">
        <v>71</v>
      </c>
      <c r="E13" s="558" t="s">
        <v>71</v>
      </c>
    </row>
    <row r="14" spans="1:6" ht="23.25" thickBot="1" x14ac:dyDescent="0.3">
      <c r="A14" s="64" t="s">
        <v>535</v>
      </c>
      <c r="B14" s="384">
        <v>488197</v>
      </c>
      <c r="C14" s="384">
        <v>502843</v>
      </c>
      <c r="D14" s="384">
        <v>517928</v>
      </c>
      <c r="E14" s="384">
        <v>533466</v>
      </c>
    </row>
    <row r="15" spans="1:6" ht="23.25" thickBot="1" x14ac:dyDescent="0.3">
      <c r="A15" s="64" t="s">
        <v>536</v>
      </c>
      <c r="B15" s="385">
        <v>36196</v>
      </c>
      <c r="C15" s="385">
        <v>38729</v>
      </c>
      <c r="D15" s="385">
        <v>41440</v>
      </c>
      <c r="E15" s="385">
        <v>44341</v>
      </c>
    </row>
    <row r="16" spans="1:6" ht="15.75" thickBot="1" x14ac:dyDescent="0.3">
      <c r="A16" s="64" t="s">
        <v>537</v>
      </c>
      <c r="B16" s="386" t="s">
        <v>538</v>
      </c>
      <c r="C16" s="386" t="s">
        <v>539</v>
      </c>
      <c r="D16" s="386" t="s">
        <v>540</v>
      </c>
      <c r="E16" s="386" t="s">
        <v>540</v>
      </c>
    </row>
    <row r="17" spans="1:6" ht="23.25" thickBot="1" x14ac:dyDescent="0.3">
      <c r="A17" s="64" t="s">
        <v>541</v>
      </c>
      <c r="B17" s="386" t="s">
        <v>542</v>
      </c>
      <c r="C17" s="386" t="s">
        <v>543</v>
      </c>
      <c r="D17" s="386" t="s">
        <v>544</v>
      </c>
      <c r="E17" s="386" t="s">
        <v>544</v>
      </c>
    </row>
    <row r="18" spans="1:6" ht="23.25" thickBot="1" x14ac:dyDescent="0.3">
      <c r="A18" s="64" t="s">
        <v>545</v>
      </c>
      <c r="B18" s="387" t="s">
        <v>546</v>
      </c>
      <c r="C18" s="387" t="s">
        <v>547</v>
      </c>
      <c r="D18" s="387" t="s">
        <v>548</v>
      </c>
      <c r="E18" s="387" t="s">
        <v>548</v>
      </c>
    </row>
    <row r="19" spans="1:6" ht="15.75" thickBot="1" x14ac:dyDescent="0.3">
      <c r="A19" s="66" t="s">
        <v>79</v>
      </c>
      <c r="B19" s="940" t="s">
        <v>549</v>
      </c>
      <c r="C19" s="941"/>
      <c r="D19" s="941"/>
      <c r="E19" s="942"/>
    </row>
    <row r="20" spans="1:6" ht="15.75" thickBot="1" x14ac:dyDescent="0.3">
      <c r="A20" s="673" t="s">
        <v>550</v>
      </c>
      <c r="B20" s="674"/>
      <c r="C20" s="674"/>
      <c r="D20" s="674"/>
      <c r="E20" s="675"/>
    </row>
    <row r="21" spans="1:6" ht="23.25" thickBot="1" x14ac:dyDescent="0.3">
      <c r="A21" s="388" t="s">
        <v>551</v>
      </c>
      <c r="B21" s="385">
        <v>1800</v>
      </c>
      <c r="C21" s="385">
        <v>2300</v>
      </c>
      <c r="D21" s="385">
        <v>2400</v>
      </c>
      <c r="E21" s="385">
        <v>2450</v>
      </c>
    </row>
    <row r="22" spans="1:6" ht="23.25" thickBot="1" x14ac:dyDescent="0.3">
      <c r="A22" s="389" t="s">
        <v>552</v>
      </c>
      <c r="B22" s="384">
        <v>270</v>
      </c>
      <c r="C22" s="385">
        <v>345</v>
      </c>
      <c r="D22" s="385">
        <v>360</v>
      </c>
      <c r="E22" s="385">
        <v>368</v>
      </c>
    </row>
    <row r="23" spans="1:6" ht="15.75" thickBot="1" x14ac:dyDescent="0.3">
      <c r="A23" s="676" t="s">
        <v>88</v>
      </c>
      <c r="B23" s="677"/>
      <c r="C23" s="677"/>
      <c r="D23" s="677"/>
      <c r="E23" s="678"/>
    </row>
    <row r="24" spans="1:6" ht="15.75" thickBot="1" x14ac:dyDescent="0.3">
      <c r="A24" s="679" t="s">
        <v>553</v>
      </c>
      <c r="B24" s="696"/>
      <c r="C24" s="696"/>
      <c r="D24" s="696"/>
      <c r="E24" s="681"/>
    </row>
    <row r="25" spans="1:6" ht="15.75" thickBot="1" x14ac:dyDescent="0.3">
      <c r="A25" s="130" t="s">
        <v>554</v>
      </c>
      <c r="B25" s="810" t="s">
        <v>555</v>
      </c>
      <c r="C25" s="811"/>
      <c r="D25" s="811"/>
      <c r="E25" s="692"/>
    </row>
    <row r="26" spans="1:6" ht="15.75" thickBot="1" x14ac:dyDescent="0.3">
      <c r="A26" s="64" t="s">
        <v>93</v>
      </c>
      <c r="B26" s="928" t="s">
        <v>556</v>
      </c>
      <c r="C26" s="929"/>
      <c r="D26" s="929"/>
      <c r="E26" s="930"/>
    </row>
    <row r="27" spans="1:6" ht="15.75" thickBot="1" x14ac:dyDescent="0.3">
      <c r="A27" s="64" t="s">
        <v>95</v>
      </c>
      <c r="B27" s="686" t="s">
        <v>557</v>
      </c>
      <c r="C27" s="687"/>
      <c r="D27" s="687"/>
      <c r="E27" s="688"/>
    </row>
    <row r="28" spans="1:6" x14ac:dyDescent="0.25">
      <c r="A28" s="668"/>
      <c r="B28" s="76">
        <v>2019</v>
      </c>
      <c r="C28" s="76">
        <v>2020</v>
      </c>
      <c r="D28" s="76">
        <v>2021</v>
      </c>
      <c r="E28" s="76">
        <v>2022</v>
      </c>
    </row>
    <row r="29" spans="1:6" ht="15.75" thickBot="1" x14ac:dyDescent="0.3">
      <c r="A29" s="669"/>
      <c r="B29" s="78" t="s">
        <v>1</v>
      </c>
      <c r="C29" s="78" t="s">
        <v>71</v>
      </c>
      <c r="D29" s="78" t="s">
        <v>71</v>
      </c>
      <c r="E29" s="78" t="s">
        <v>71</v>
      </c>
    </row>
    <row r="30" spans="1:6" ht="15.75" thickBot="1" x14ac:dyDescent="0.3">
      <c r="A30" s="64" t="s">
        <v>97</v>
      </c>
      <c r="B30" s="163">
        <v>1800</v>
      </c>
      <c r="C30" s="163">
        <v>2300</v>
      </c>
      <c r="D30" s="163">
        <v>2400</v>
      </c>
      <c r="E30" s="163">
        <v>2450</v>
      </c>
    </row>
    <row r="31" spans="1:6" ht="15.75" thickBot="1" x14ac:dyDescent="0.3">
      <c r="A31" s="390" t="s">
        <v>98</v>
      </c>
      <c r="B31" s="79">
        <f>B60</f>
        <v>765250</v>
      </c>
      <c r="C31" s="79">
        <f>C60</f>
        <v>1003000</v>
      </c>
      <c r="D31" s="79">
        <f>D60</f>
        <v>1118000</v>
      </c>
      <c r="E31" s="79">
        <f>E60</f>
        <v>1128000</v>
      </c>
    </row>
    <row r="32" spans="1:6" ht="15.75" thickBot="1" x14ac:dyDescent="0.3">
      <c r="A32" s="64" t="s">
        <v>99</v>
      </c>
      <c r="B32" s="79">
        <f>B31/B30</f>
        <v>425.13888888888891</v>
      </c>
      <c r="C32" s="79">
        <f>C31/C30</f>
        <v>436.08695652173913</v>
      </c>
      <c r="D32" s="79">
        <f>D31/D30</f>
        <v>465.83333333333331</v>
      </c>
      <c r="E32" s="79">
        <f>E31/E30</f>
        <v>460.40816326530614</v>
      </c>
      <c r="F32" s="391"/>
    </row>
    <row r="33" spans="1:7" ht="15.75" thickBot="1" x14ac:dyDescent="0.3">
      <c r="A33" s="64" t="s">
        <v>100</v>
      </c>
      <c r="B33" s="550" t="s">
        <v>101</v>
      </c>
      <c r="C33" s="81">
        <f>C30/B30-1</f>
        <v>0.27777777777777768</v>
      </c>
      <c r="D33" s="81">
        <f t="shared" ref="D33:E35" si="0">D30/C30-1</f>
        <v>4.3478260869565188E-2</v>
      </c>
      <c r="E33" s="81">
        <f t="shared" si="0"/>
        <v>2.0833333333333259E-2</v>
      </c>
    </row>
    <row r="34" spans="1:7" ht="15.75" thickBot="1" x14ac:dyDescent="0.3">
      <c r="A34" s="64" t="s">
        <v>102</v>
      </c>
      <c r="B34" s="550" t="s">
        <v>101</v>
      </c>
      <c r="C34" s="81">
        <f>C31/B31-1</f>
        <v>0.31068278340411637</v>
      </c>
      <c r="D34" s="81">
        <f t="shared" si="0"/>
        <v>0.11465603190428708</v>
      </c>
      <c r="E34" s="81">
        <f t="shared" si="0"/>
        <v>8.9445438282647061E-3</v>
      </c>
    </row>
    <row r="35" spans="1:7" ht="15.75" thickBot="1" x14ac:dyDescent="0.3">
      <c r="A35" s="64" t="s">
        <v>103</v>
      </c>
      <c r="B35" s="550" t="s">
        <v>101</v>
      </c>
      <c r="C35" s="81">
        <f>C32/B32-1</f>
        <v>2.5751743533656057E-2</v>
      </c>
      <c r="D35" s="81">
        <f t="shared" si="0"/>
        <v>6.8212030574941851E-2</v>
      </c>
      <c r="E35" s="81">
        <f t="shared" si="0"/>
        <v>-1.1646161147822243E-2</v>
      </c>
    </row>
    <row r="36" spans="1:7" ht="15.75" thickBot="1" x14ac:dyDescent="0.3">
      <c r="A36" s="659" t="s">
        <v>558</v>
      </c>
      <c r="B36" s="660"/>
      <c r="C36" s="660"/>
      <c r="D36" s="660"/>
      <c r="E36" s="661"/>
    </row>
    <row r="37" spans="1:7" x14ac:dyDescent="0.25">
      <c r="A37" s="668"/>
      <c r="B37" s="76">
        <v>2019</v>
      </c>
      <c r="C37" s="76">
        <v>2020</v>
      </c>
      <c r="D37" s="76">
        <v>2021</v>
      </c>
      <c r="E37" s="76">
        <v>2022</v>
      </c>
    </row>
    <row r="38" spans="1:7" ht="15.75" thickBot="1" x14ac:dyDescent="0.3">
      <c r="A38" s="669"/>
      <c r="B38" s="78" t="s">
        <v>1</v>
      </c>
      <c r="C38" s="78" t="s">
        <v>71</v>
      </c>
      <c r="D38" s="78" t="s">
        <v>71</v>
      </c>
      <c r="E38" s="78" t="s">
        <v>71</v>
      </c>
      <c r="G38" s="392"/>
    </row>
    <row r="39" spans="1:7" ht="15.75" thickBot="1" x14ac:dyDescent="0.3">
      <c r="A39" s="83" t="s">
        <v>105</v>
      </c>
      <c r="B39" s="104">
        <f>B40+B41</f>
        <v>119400</v>
      </c>
      <c r="C39" s="104">
        <f>C40+C41</f>
        <v>137000</v>
      </c>
      <c r="D39" s="104">
        <f>D40+D41</f>
        <v>137000</v>
      </c>
      <c r="E39" s="104">
        <f>E40+E41</f>
        <v>137000</v>
      </c>
      <c r="G39" s="602"/>
    </row>
    <row r="40" spans="1:7" ht="15.75" thickBot="1" x14ac:dyDescent="0.3">
      <c r="A40" s="84" t="s">
        <v>106</v>
      </c>
      <c r="B40" s="104">
        <v>119400</v>
      </c>
      <c r="C40" s="104">
        <v>137000</v>
      </c>
      <c r="D40" s="104">
        <v>137000</v>
      </c>
      <c r="E40" s="104">
        <v>137000</v>
      </c>
      <c r="G40" s="393"/>
    </row>
    <row r="41" spans="1:7" ht="15.75" thickBot="1" x14ac:dyDescent="0.3">
      <c r="A41" s="84" t="s">
        <v>107</v>
      </c>
      <c r="B41" s="104">
        <v>0</v>
      </c>
      <c r="C41" s="104">
        <v>0</v>
      </c>
      <c r="D41" s="104">
        <v>0</v>
      </c>
      <c r="E41" s="104">
        <v>0</v>
      </c>
      <c r="G41" s="393"/>
    </row>
    <row r="42" spans="1:7" ht="15.75" thickBot="1" x14ac:dyDescent="0.3">
      <c r="A42" s="83" t="s">
        <v>108</v>
      </c>
      <c r="B42" s="104">
        <f>B43+B44</f>
        <v>22200</v>
      </c>
      <c r="C42" s="104">
        <f>C43+C44</f>
        <v>22100</v>
      </c>
      <c r="D42" s="104">
        <f>D43+D44</f>
        <v>22100</v>
      </c>
      <c r="E42" s="104">
        <f>E43+E44</f>
        <v>22100</v>
      </c>
      <c r="G42" s="393"/>
    </row>
    <row r="43" spans="1:7" ht="15.75" thickBot="1" x14ac:dyDescent="0.3">
      <c r="A43" s="84" t="s">
        <v>106</v>
      </c>
      <c r="B43" s="104">
        <v>22200</v>
      </c>
      <c r="C43" s="104">
        <v>22100</v>
      </c>
      <c r="D43" s="104">
        <v>22100</v>
      </c>
      <c r="E43" s="104">
        <v>22100</v>
      </c>
      <c r="G43" s="394"/>
    </row>
    <row r="44" spans="1:7" ht="15.75" thickBot="1" x14ac:dyDescent="0.3">
      <c r="A44" s="84" t="s">
        <v>107</v>
      </c>
      <c r="B44" s="104">
        <v>0</v>
      </c>
      <c r="C44" s="104">
        <v>0</v>
      </c>
      <c r="D44" s="104">
        <v>0</v>
      </c>
      <c r="E44" s="104">
        <v>0</v>
      </c>
    </row>
    <row r="45" spans="1:7" ht="15.75" thickBot="1" x14ac:dyDescent="0.3">
      <c r="A45" s="83" t="s">
        <v>109</v>
      </c>
      <c r="B45" s="103">
        <f>B46+B47</f>
        <v>23650</v>
      </c>
      <c r="C45" s="103">
        <f>C46+C47</f>
        <v>100000</v>
      </c>
      <c r="D45" s="103">
        <f>D46+D47</f>
        <v>100000</v>
      </c>
      <c r="E45" s="103">
        <f>E46+E47</f>
        <v>100000</v>
      </c>
    </row>
    <row r="46" spans="1:7" ht="15.75" thickBot="1" x14ac:dyDescent="0.3">
      <c r="A46" s="84" t="s">
        <v>106</v>
      </c>
      <c r="B46" s="103">
        <v>23650</v>
      </c>
      <c r="C46" s="120">
        <v>100000</v>
      </c>
      <c r="D46" s="120">
        <v>100000</v>
      </c>
      <c r="E46" s="120">
        <v>100000</v>
      </c>
    </row>
    <row r="47" spans="1:7" ht="15.75" thickBot="1" x14ac:dyDescent="0.3">
      <c r="A47" s="84" t="s">
        <v>107</v>
      </c>
      <c r="B47" s="103">
        <v>0</v>
      </c>
      <c r="C47" s="120">
        <v>0</v>
      </c>
      <c r="D47" s="104">
        <v>0</v>
      </c>
      <c r="E47" s="104">
        <v>0</v>
      </c>
    </row>
    <row r="48" spans="1:7" ht="15.75" thickBot="1" x14ac:dyDescent="0.3">
      <c r="A48" s="83" t="s">
        <v>110</v>
      </c>
      <c r="B48" s="103">
        <f>B49+B50</f>
        <v>0</v>
      </c>
      <c r="C48" s="103">
        <f>C49+C50</f>
        <v>0</v>
      </c>
      <c r="D48" s="103">
        <f>D49+D50</f>
        <v>0</v>
      </c>
      <c r="E48" s="103">
        <f>E49+E50</f>
        <v>0</v>
      </c>
    </row>
    <row r="49" spans="1:5" ht="15.75" thickBot="1" x14ac:dyDescent="0.3">
      <c r="A49" s="84" t="s">
        <v>106</v>
      </c>
      <c r="B49" s="103">
        <v>0</v>
      </c>
      <c r="C49" s="120">
        <v>0</v>
      </c>
      <c r="D49" s="104">
        <v>0</v>
      </c>
      <c r="E49" s="104">
        <v>0</v>
      </c>
    </row>
    <row r="50" spans="1:5" ht="15.75" thickBot="1" x14ac:dyDescent="0.3">
      <c r="A50" s="84" t="s">
        <v>107</v>
      </c>
      <c r="B50" s="103">
        <v>0</v>
      </c>
      <c r="C50" s="120">
        <v>0</v>
      </c>
      <c r="D50" s="104">
        <v>0</v>
      </c>
      <c r="E50" s="104">
        <v>0</v>
      </c>
    </row>
    <row r="51" spans="1:5" ht="15.75" thickBot="1" x14ac:dyDescent="0.3">
      <c r="A51" s="83" t="s">
        <v>111</v>
      </c>
      <c r="B51" s="103">
        <f>B52+B53</f>
        <v>0</v>
      </c>
      <c r="C51" s="103">
        <f>C52+C53</f>
        <v>0</v>
      </c>
      <c r="D51" s="103">
        <f>D52+D53</f>
        <v>0</v>
      </c>
      <c r="E51" s="103">
        <f>E52+E53</f>
        <v>0</v>
      </c>
    </row>
    <row r="52" spans="1:5" ht="15.75" thickBot="1" x14ac:dyDescent="0.3">
      <c r="A52" s="84" t="s">
        <v>106</v>
      </c>
      <c r="B52" s="103">
        <v>0</v>
      </c>
      <c r="C52" s="120">
        <v>0</v>
      </c>
      <c r="D52" s="104">
        <v>0</v>
      </c>
      <c r="E52" s="104">
        <v>0</v>
      </c>
    </row>
    <row r="53" spans="1:5" ht="15.75" thickBot="1" x14ac:dyDescent="0.3">
      <c r="A53" s="84" t="s">
        <v>107</v>
      </c>
      <c r="B53" s="103">
        <v>0</v>
      </c>
      <c r="C53" s="120">
        <v>0</v>
      </c>
      <c r="D53" s="104">
        <v>0</v>
      </c>
      <c r="E53" s="104">
        <v>0</v>
      </c>
    </row>
    <row r="54" spans="1:5" ht="15.75" thickBot="1" x14ac:dyDescent="0.3">
      <c r="A54" s="83" t="s">
        <v>112</v>
      </c>
      <c r="B54" s="103">
        <f>B55+B56</f>
        <v>0</v>
      </c>
      <c r="C54" s="103">
        <f>C55+C56</f>
        <v>0</v>
      </c>
      <c r="D54" s="103">
        <f>D55+D56</f>
        <v>0</v>
      </c>
      <c r="E54" s="103">
        <f>E55+E56</f>
        <v>0</v>
      </c>
    </row>
    <row r="55" spans="1:5" ht="15.75" thickBot="1" x14ac:dyDescent="0.3">
      <c r="A55" s="84" t="s">
        <v>106</v>
      </c>
      <c r="B55" s="103">
        <v>0</v>
      </c>
      <c r="C55" s="120">
        <v>0</v>
      </c>
      <c r="D55" s="104">
        <v>0</v>
      </c>
      <c r="E55" s="104">
        <v>0</v>
      </c>
    </row>
    <row r="56" spans="1:5" ht="15.75" thickBot="1" x14ac:dyDescent="0.3">
      <c r="A56" s="84" t="s">
        <v>107</v>
      </c>
      <c r="B56" s="103">
        <v>0</v>
      </c>
      <c r="C56" s="120">
        <v>0</v>
      </c>
      <c r="D56" s="104">
        <v>0</v>
      </c>
      <c r="E56" s="104">
        <v>0</v>
      </c>
    </row>
    <row r="57" spans="1:5" ht="15.75" thickBot="1" x14ac:dyDescent="0.3">
      <c r="A57" s="83" t="s">
        <v>113</v>
      </c>
      <c r="B57" s="120">
        <f>B58+B59</f>
        <v>600000</v>
      </c>
      <c r="C57" s="120">
        <f>C58+C59</f>
        <v>743900</v>
      </c>
      <c r="D57" s="120">
        <f>D58+D59</f>
        <v>858900</v>
      </c>
      <c r="E57" s="120">
        <f>E58+E59</f>
        <v>868900</v>
      </c>
    </row>
    <row r="58" spans="1:5" ht="15.75" thickBot="1" x14ac:dyDescent="0.3">
      <c r="A58" s="84" t="s">
        <v>106</v>
      </c>
      <c r="B58" s="119">
        <v>600000</v>
      </c>
      <c r="C58" s="120">
        <v>743900</v>
      </c>
      <c r="D58" s="120">
        <v>858900</v>
      </c>
      <c r="E58" s="120">
        <v>868900</v>
      </c>
    </row>
    <row r="59" spans="1:5" ht="15.75" thickBot="1" x14ac:dyDescent="0.3">
      <c r="A59" s="84" t="s">
        <v>107</v>
      </c>
      <c r="B59" s="119">
        <v>0</v>
      </c>
      <c r="C59" s="120">
        <v>0</v>
      </c>
      <c r="D59" s="120">
        <v>0</v>
      </c>
      <c r="E59" s="120">
        <v>0</v>
      </c>
    </row>
    <row r="60" spans="1:5" ht="15.75" thickBot="1" x14ac:dyDescent="0.3">
      <c r="A60" s="395" t="s">
        <v>114</v>
      </c>
      <c r="B60" s="140">
        <f>B57+B54+B51+B48+B45+B42+B39</f>
        <v>765250</v>
      </c>
      <c r="C60" s="140">
        <f>C57+C54+C51+C48+C45+C42+C39</f>
        <v>1003000</v>
      </c>
      <c r="D60" s="140">
        <f>D57+D54+D51+D48+D45+D42+D39</f>
        <v>1118000</v>
      </c>
      <c r="E60" s="140">
        <f>E57+E54+E51+E48+E45+E42+E39</f>
        <v>1128000</v>
      </c>
    </row>
    <row r="61" spans="1:5" ht="15.75" thickBot="1" x14ac:dyDescent="0.3">
      <c r="A61" s="96" t="s">
        <v>115</v>
      </c>
      <c r="B61" s="396">
        <f>IF(B60-B31=0,0,"Error")</f>
        <v>0</v>
      </c>
      <c r="C61" s="396">
        <f>IF(C60-C31=0,0,"Error")</f>
        <v>0</v>
      </c>
      <c r="D61" s="396">
        <f>IF(D60-D31=0,0,"Error")</f>
        <v>0</v>
      </c>
      <c r="E61" s="396">
        <f>IF(E60-E31=0,0,"Error")</f>
        <v>0</v>
      </c>
    </row>
    <row r="62" spans="1:5" ht="15.75" thickBot="1" x14ac:dyDescent="0.3">
      <c r="A62" s="397" t="s">
        <v>116</v>
      </c>
      <c r="B62" s="946" t="s">
        <v>559</v>
      </c>
      <c r="C62" s="947"/>
      <c r="D62" s="947"/>
      <c r="E62" s="948"/>
    </row>
    <row r="63" spans="1:5" ht="15.75" thickBot="1" x14ac:dyDescent="0.3">
      <c r="A63" s="64" t="s">
        <v>93</v>
      </c>
      <c r="B63" s="949" t="s">
        <v>560</v>
      </c>
      <c r="C63" s="950"/>
      <c r="D63" s="950"/>
      <c r="E63" s="951"/>
    </row>
    <row r="64" spans="1:5" ht="15.75" thickBot="1" x14ac:dyDescent="0.3">
      <c r="A64" s="64" t="s">
        <v>95</v>
      </c>
      <c r="B64" s="686" t="s">
        <v>561</v>
      </c>
      <c r="C64" s="687"/>
      <c r="D64" s="687"/>
      <c r="E64" s="688"/>
    </row>
    <row r="65" spans="1:5" ht="15.75" thickBot="1" x14ac:dyDescent="0.3">
      <c r="A65" s="64" t="s">
        <v>97</v>
      </c>
      <c r="B65" s="163">
        <v>10</v>
      </c>
      <c r="C65" s="163">
        <v>10</v>
      </c>
      <c r="D65" s="163">
        <v>10</v>
      </c>
      <c r="E65" s="163">
        <v>10</v>
      </c>
    </row>
    <row r="66" spans="1:5" x14ac:dyDescent="0.25">
      <c r="A66" s="668"/>
      <c r="B66" s="76">
        <v>2019</v>
      </c>
      <c r="C66" s="76">
        <v>2020</v>
      </c>
      <c r="D66" s="76">
        <v>2021</v>
      </c>
      <c r="E66" s="76">
        <v>2022</v>
      </c>
    </row>
    <row r="67" spans="1:5" ht="15.75" thickBot="1" x14ac:dyDescent="0.3">
      <c r="A67" s="669"/>
      <c r="B67" s="78" t="s">
        <v>1</v>
      </c>
      <c r="C67" s="78" t="s">
        <v>71</v>
      </c>
      <c r="D67" s="78" t="s">
        <v>71</v>
      </c>
      <c r="E67" s="78" t="s">
        <v>71</v>
      </c>
    </row>
    <row r="68" spans="1:5" ht="15.75" thickBot="1" x14ac:dyDescent="0.3">
      <c r="A68" s="64" t="s">
        <v>98</v>
      </c>
      <c r="B68" s="79">
        <f>B76+B79+B82+B85+B88+B91+B94</f>
        <v>15000</v>
      </c>
      <c r="C68" s="79">
        <f>C76+C79+C82+C85+C88+C91+C94</f>
        <v>33000</v>
      </c>
      <c r="D68" s="79">
        <f>D76+D79+D82+D85+D88+D91+D94</f>
        <v>33000</v>
      </c>
      <c r="E68" s="79">
        <f>E76+E79+E82+E85+E88+E91+E94</f>
        <v>33000</v>
      </c>
    </row>
    <row r="69" spans="1:5" ht="15.75" thickBot="1" x14ac:dyDescent="0.3">
      <c r="A69" s="64" t="s">
        <v>99</v>
      </c>
      <c r="B69" s="79">
        <f>B68/B65</f>
        <v>1500</v>
      </c>
      <c r="C69" s="79">
        <f>C68/C65</f>
        <v>3300</v>
      </c>
      <c r="D69" s="79">
        <f>D68/D65</f>
        <v>3300</v>
      </c>
      <c r="E69" s="79">
        <f>E68/E65</f>
        <v>3300</v>
      </c>
    </row>
    <row r="70" spans="1:5" ht="15.75" thickBot="1" x14ac:dyDescent="0.3">
      <c r="A70" s="64" t="s">
        <v>100</v>
      </c>
      <c r="B70" s="550"/>
      <c r="C70" s="81">
        <v>0</v>
      </c>
      <c r="D70" s="81">
        <v>0</v>
      </c>
      <c r="E70" s="81">
        <v>0</v>
      </c>
    </row>
    <row r="71" spans="1:5" ht="15.75" thickBot="1" x14ac:dyDescent="0.3">
      <c r="A71" s="64" t="s">
        <v>102</v>
      </c>
      <c r="B71" s="550"/>
      <c r="C71" s="81">
        <v>0</v>
      </c>
      <c r="D71" s="81">
        <v>0</v>
      </c>
      <c r="E71" s="81">
        <v>0</v>
      </c>
    </row>
    <row r="72" spans="1:5" ht="15.75" thickBot="1" x14ac:dyDescent="0.3">
      <c r="A72" s="64" t="s">
        <v>103</v>
      </c>
      <c r="B72" s="550"/>
      <c r="C72" s="81">
        <v>0</v>
      </c>
      <c r="D72" s="81">
        <v>0</v>
      </c>
      <c r="E72" s="81">
        <v>0</v>
      </c>
    </row>
    <row r="73" spans="1:5" ht="15.75" thickBot="1" x14ac:dyDescent="0.3">
      <c r="A73" s="659" t="s">
        <v>562</v>
      </c>
      <c r="B73" s="660"/>
      <c r="C73" s="660"/>
      <c r="D73" s="660"/>
      <c r="E73" s="661"/>
    </row>
    <row r="74" spans="1:5" x14ac:dyDescent="0.25">
      <c r="A74" s="668"/>
      <c r="B74" s="76">
        <v>2019</v>
      </c>
      <c r="C74" s="76">
        <v>2020</v>
      </c>
      <c r="D74" s="76">
        <v>2021</v>
      </c>
      <c r="E74" s="76">
        <v>2022</v>
      </c>
    </row>
    <row r="75" spans="1:5" ht="15.75" thickBot="1" x14ac:dyDescent="0.3">
      <c r="A75" s="669"/>
      <c r="B75" s="78" t="s">
        <v>1</v>
      </c>
      <c r="C75" s="78" t="s">
        <v>71</v>
      </c>
      <c r="D75" s="78" t="s">
        <v>71</v>
      </c>
      <c r="E75" s="78" t="s">
        <v>71</v>
      </c>
    </row>
    <row r="76" spans="1:5" ht="15.75" thickBot="1" x14ac:dyDescent="0.3">
      <c r="A76" s="83" t="s">
        <v>105</v>
      </c>
      <c r="B76" s="104">
        <f>B77+B78</f>
        <v>0</v>
      </c>
      <c r="C76" s="104">
        <f>C77+C78</f>
        <v>0</v>
      </c>
      <c r="D76" s="104">
        <f>D77+D78</f>
        <v>0</v>
      </c>
      <c r="E76" s="104">
        <f>E77+E78</f>
        <v>0</v>
      </c>
    </row>
    <row r="77" spans="1:5" ht="15.75" thickBot="1" x14ac:dyDescent="0.3">
      <c r="A77" s="84" t="s">
        <v>106</v>
      </c>
      <c r="B77" s="104">
        <v>0</v>
      </c>
      <c r="C77" s="104">
        <v>0</v>
      </c>
      <c r="D77" s="104">
        <v>0</v>
      </c>
      <c r="E77" s="104">
        <v>0</v>
      </c>
    </row>
    <row r="78" spans="1:5" ht="15.75" thickBot="1" x14ac:dyDescent="0.3">
      <c r="A78" s="84" t="s">
        <v>107</v>
      </c>
      <c r="B78" s="104">
        <v>0</v>
      </c>
      <c r="C78" s="104">
        <v>0</v>
      </c>
      <c r="D78" s="104">
        <v>0</v>
      </c>
      <c r="E78" s="104">
        <v>0</v>
      </c>
    </row>
    <row r="79" spans="1:5" ht="15.75" thickBot="1" x14ac:dyDescent="0.3">
      <c r="A79" s="83" t="s">
        <v>108</v>
      </c>
      <c r="B79" s="104">
        <f>B80+B81</f>
        <v>0</v>
      </c>
      <c r="C79" s="104">
        <f>C80+C81</f>
        <v>0</v>
      </c>
      <c r="D79" s="104">
        <f>D80+D81</f>
        <v>0</v>
      </c>
      <c r="E79" s="104">
        <f>E80+E81</f>
        <v>0</v>
      </c>
    </row>
    <row r="80" spans="1:5" ht="15.75" thickBot="1" x14ac:dyDescent="0.3">
      <c r="A80" s="84" t="s">
        <v>106</v>
      </c>
      <c r="B80" s="104">
        <v>0</v>
      </c>
      <c r="C80" s="104">
        <v>0</v>
      </c>
      <c r="D80" s="104">
        <v>0</v>
      </c>
      <c r="E80" s="104">
        <v>0</v>
      </c>
    </row>
    <row r="81" spans="1:5" ht="15.75" thickBot="1" x14ac:dyDescent="0.3">
      <c r="A81" s="84" t="s">
        <v>107</v>
      </c>
      <c r="B81" s="104">
        <v>0</v>
      </c>
      <c r="C81" s="104">
        <v>0</v>
      </c>
      <c r="D81" s="104">
        <v>0</v>
      </c>
      <c r="E81" s="104">
        <v>0</v>
      </c>
    </row>
    <row r="82" spans="1:5" ht="15.75" thickBot="1" x14ac:dyDescent="0.3">
      <c r="A82" s="83" t="s">
        <v>109</v>
      </c>
      <c r="B82" s="103">
        <f>B83+B84</f>
        <v>15000</v>
      </c>
      <c r="C82" s="103">
        <f>C83+C84</f>
        <v>33000</v>
      </c>
      <c r="D82" s="103">
        <f>D83+D84</f>
        <v>33000</v>
      </c>
      <c r="E82" s="103">
        <f>E83+E84</f>
        <v>33000</v>
      </c>
    </row>
    <row r="83" spans="1:5" ht="15.75" thickBot="1" x14ac:dyDescent="0.3">
      <c r="A83" s="84" t="s">
        <v>106</v>
      </c>
      <c r="B83" s="103">
        <v>15000</v>
      </c>
      <c r="C83" s="120">
        <v>33000</v>
      </c>
      <c r="D83" s="603">
        <v>33000</v>
      </c>
      <c r="E83" s="603">
        <v>33000</v>
      </c>
    </row>
    <row r="84" spans="1:5" ht="15.75" thickBot="1" x14ac:dyDescent="0.3">
      <c r="A84" s="84" t="s">
        <v>107</v>
      </c>
      <c r="B84" s="103">
        <v>0</v>
      </c>
      <c r="C84" s="120">
        <v>0</v>
      </c>
      <c r="D84" s="104">
        <v>0</v>
      </c>
      <c r="E84" s="104">
        <v>0</v>
      </c>
    </row>
    <row r="85" spans="1:5" ht="15.75" thickBot="1" x14ac:dyDescent="0.3">
      <c r="A85" s="83" t="s">
        <v>110</v>
      </c>
      <c r="B85" s="103">
        <f>B86+B87</f>
        <v>0</v>
      </c>
      <c r="C85" s="103">
        <f>C86+C87</f>
        <v>0</v>
      </c>
      <c r="D85" s="103">
        <f>D86+D87</f>
        <v>0</v>
      </c>
      <c r="E85" s="103">
        <f>E86+E87</f>
        <v>0</v>
      </c>
    </row>
    <row r="86" spans="1:5" ht="15.75" thickBot="1" x14ac:dyDescent="0.3">
      <c r="A86" s="84" t="s">
        <v>106</v>
      </c>
      <c r="B86" s="104">
        <v>0</v>
      </c>
      <c r="C86" s="104">
        <v>0</v>
      </c>
      <c r="D86" s="104">
        <v>0</v>
      </c>
      <c r="E86" s="104">
        <v>0</v>
      </c>
    </row>
    <row r="87" spans="1:5" ht="15.75" thickBot="1" x14ac:dyDescent="0.3">
      <c r="A87" s="84" t="s">
        <v>107</v>
      </c>
      <c r="B87" s="104">
        <v>0</v>
      </c>
      <c r="C87" s="104">
        <v>0</v>
      </c>
      <c r="D87" s="104">
        <v>0</v>
      </c>
      <c r="E87" s="104">
        <v>0</v>
      </c>
    </row>
    <row r="88" spans="1:5" ht="15.75" thickBot="1" x14ac:dyDescent="0.3">
      <c r="A88" s="83" t="s">
        <v>111</v>
      </c>
      <c r="B88" s="103">
        <f>B89+B90</f>
        <v>0</v>
      </c>
      <c r="C88" s="103">
        <f>C89+C90</f>
        <v>0</v>
      </c>
      <c r="D88" s="103">
        <f>D89+D90</f>
        <v>0</v>
      </c>
      <c r="E88" s="103">
        <f>E89+E90</f>
        <v>0</v>
      </c>
    </row>
    <row r="89" spans="1:5" ht="15.75" thickBot="1" x14ac:dyDescent="0.3">
      <c r="A89" s="84" t="s">
        <v>106</v>
      </c>
      <c r="B89" s="104">
        <v>0</v>
      </c>
      <c r="C89" s="104">
        <v>0</v>
      </c>
      <c r="D89" s="104">
        <v>0</v>
      </c>
      <c r="E89" s="104">
        <v>0</v>
      </c>
    </row>
    <row r="90" spans="1:5" ht="15.75" thickBot="1" x14ac:dyDescent="0.3">
      <c r="A90" s="84" t="s">
        <v>107</v>
      </c>
      <c r="B90" s="104">
        <v>0</v>
      </c>
      <c r="C90" s="104">
        <v>0</v>
      </c>
      <c r="D90" s="104">
        <v>0</v>
      </c>
      <c r="E90" s="104">
        <v>0</v>
      </c>
    </row>
    <row r="91" spans="1:5" ht="15.75" thickBot="1" x14ac:dyDescent="0.3">
      <c r="A91" s="83" t="s">
        <v>112</v>
      </c>
      <c r="B91" s="103">
        <f>B92+B93</f>
        <v>0</v>
      </c>
      <c r="C91" s="103">
        <f>C92+C93</f>
        <v>0</v>
      </c>
      <c r="D91" s="103">
        <f>D92+D93</f>
        <v>0</v>
      </c>
      <c r="E91" s="103">
        <f>E92+E93</f>
        <v>0</v>
      </c>
    </row>
    <row r="92" spans="1:5" ht="15.75" thickBot="1" x14ac:dyDescent="0.3">
      <c r="A92" s="84" t="s">
        <v>106</v>
      </c>
      <c r="B92" s="104">
        <v>0</v>
      </c>
      <c r="C92" s="104">
        <v>0</v>
      </c>
      <c r="D92" s="104">
        <v>0</v>
      </c>
      <c r="E92" s="104">
        <v>0</v>
      </c>
    </row>
    <row r="93" spans="1:5" ht="15.75" thickBot="1" x14ac:dyDescent="0.3">
      <c r="A93" s="84" t="s">
        <v>107</v>
      </c>
      <c r="B93" s="104">
        <v>0</v>
      </c>
      <c r="C93" s="104">
        <v>0</v>
      </c>
      <c r="D93" s="104">
        <v>0</v>
      </c>
      <c r="E93" s="104">
        <v>0</v>
      </c>
    </row>
    <row r="94" spans="1:5" ht="15.75" thickBot="1" x14ac:dyDescent="0.3">
      <c r="A94" s="83" t="s">
        <v>113</v>
      </c>
      <c r="B94" s="103">
        <f>B95+B96</f>
        <v>0</v>
      </c>
      <c r="C94" s="103">
        <f>C95+C96</f>
        <v>0</v>
      </c>
      <c r="D94" s="103">
        <f>D95+D96</f>
        <v>0</v>
      </c>
      <c r="E94" s="103">
        <f>E95+E96</f>
        <v>0</v>
      </c>
    </row>
    <row r="95" spans="1:5" ht="15.75" thickBot="1" x14ac:dyDescent="0.3">
      <c r="A95" s="84" t="s">
        <v>106</v>
      </c>
      <c r="B95" s="104">
        <v>0</v>
      </c>
      <c r="C95" s="104">
        <v>0</v>
      </c>
      <c r="D95" s="104">
        <v>0</v>
      </c>
      <c r="E95" s="104">
        <v>0</v>
      </c>
    </row>
    <row r="96" spans="1:5" ht="15.75" thickBot="1" x14ac:dyDescent="0.3">
      <c r="A96" s="84" t="s">
        <v>107</v>
      </c>
      <c r="B96" s="104">
        <v>0</v>
      </c>
      <c r="C96" s="104">
        <v>0</v>
      </c>
      <c r="D96" s="104">
        <v>0</v>
      </c>
      <c r="E96" s="104">
        <v>0</v>
      </c>
    </row>
    <row r="97" spans="1:5" ht="15.75" thickBot="1" x14ac:dyDescent="0.3">
      <c r="A97" s="395" t="s">
        <v>122</v>
      </c>
      <c r="B97" s="140">
        <f>B94+B91+B88+B85+B82+B79+B76</f>
        <v>15000</v>
      </c>
      <c r="C97" s="140">
        <f>C94+C91+C88+C85+C82+C79+C76</f>
        <v>33000</v>
      </c>
      <c r="D97" s="140">
        <f>D94+D91+D88+D85+D82+D79+D76</f>
        <v>33000</v>
      </c>
      <c r="E97" s="140">
        <f>E94+E91+E88+E85+E82+E79+E76</f>
        <v>33000</v>
      </c>
    </row>
    <row r="98" spans="1:5" ht="15.75" thickBot="1" x14ac:dyDescent="0.3">
      <c r="A98" s="96" t="s">
        <v>115</v>
      </c>
      <c r="B98" s="98">
        <f>IF(B97-B68=0,0,"Error")</f>
        <v>0</v>
      </c>
      <c r="C98" s="98">
        <f>IF(C97-C68=0,0,"Error")</f>
        <v>0</v>
      </c>
      <c r="D98" s="98">
        <f>IF(D97-D68=0,0,"Error")</f>
        <v>0</v>
      </c>
      <c r="E98" s="98">
        <f>IF(E97-E68=0,0,"Error")</f>
        <v>0</v>
      </c>
    </row>
    <row r="99" spans="1:5" ht="15.75" thickBot="1" x14ac:dyDescent="0.3">
      <c r="A99" s="397" t="s">
        <v>123</v>
      </c>
      <c r="B99" s="943" t="s">
        <v>563</v>
      </c>
      <c r="C99" s="944"/>
      <c r="D99" s="944"/>
      <c r="E99" s="945"/>
    </row>
    <row r="100" spans="1:5" ht="15.75" thickBot="1" x14ac:dyDescent="0.3">
      <c r="A100" s="64" t="s">
        <v>93</v>
      </c>
      <c r="B100" s="928" t="s">
        <v>564</v>
      </c>
      <c r="C100" s="929"/>
      <c r="D100" s="929"/>
      <c r="E100" s="930"/>
    </row>
    <row r="101" spans="1:5" ht="15.75" thickBot="1" x14ac:dyDescent="0.3">
      <c r="A101" s="64" t="s">
        <v>95</v>
      </c>
      <c r="B101" s="686" t="s">
        <v>565</v>
      </c>
      <c r="C101" s="687"/>
      <c r="D101" s="687"/>
      <c r="E101" s="688"/>
    </row>
    <row r="102" spans="1:5" x14ac:dyDescent="0.25">
      <c r="A102" s="668"/>
      <c r="B102" s="76">
        <v>2019</v>
      </c>
      <c r="C102" s="76">
        <v>2020</v>
      </c>
      <c r="D102" s="76">
        <v>2021</v>
      </c>
      <c r="E102" s="76">
        <v>2022</v>
      </c>
    </row>
    <row r="103" spans="1:5" ht="15.75" thickBot="1" x14ac:dyDescent="0.3">
      <c r="A103" s="669"/>
      <c r="B103" s="78" t="s">
        <v>1</v>
      </c>
      <c r="C103" s="78" t="s">
        <v>71</v>
      </c>
      <c r="D103" s="78" t="s">
        <v>71</v>
      </c>
      <c r="E103" s="78" t="s">
        <v>71</v>
      </c>
    </row>
    <row r="104" spans="1:5" ht="15.75" thickBot="1" x14ac:dyDescent="0.3">
      <c r="A104" s="64" t="s">
        <v>97</v>
      </c>
      <c r="B104" s="163">
        <v>1200000</v>
      </c>
      <c r="C104" s="163">
        <v>1218000</v>
      </c>
      <c r="D104" s="163">
        <v>1236400</v>
      </c>
      <c r="E104" s="163">
        <v>1255480</v>
      </c>
    </row>
    <row r="105" spans="1:5" ht="15.75" thickBot="1" x14ac:dyDescent="0.3">
      <c r="A105" s="64" t="s">
        <v>98</v>
      </c>
      <c r="B105" s="79">
        <f>B113+B116+B119+B122+B125+B128+B131</f>
        <v>26580</v>
      </c>
      <c r="C105" s="79">
        <f>C113+C116+C119+C122+C125+C128+C131</f>
        <v>27020</v>
      </c>
      <c r="D105" s="79">
        <f>D113+D116+D119+D122+D125+D128+D131</f>
        <v>27020</v>
      </c>
      <c r="E105" s="79">
        <f>E113+E116+E119+E122+E125+E128+E131</f>
        <v>27020</v>
      </c>
    </row>
    <row r="106" spans="1:5" ht="15.75" thickBot="1" x14ac:dyDescent="0.3">
      <c r="A106" s="64" t="s">
        <v>99</v>
      </c>
      <c r="B106" s="398">
        <f>B105/B104</f>
        <v>2.215E-2</v>
      </c>
      <c r="C106" s="398">
        <f>C105/C104</f>
        <v>2.2183908045977013E-2</v>
      </c>
      <c r="D106" s="398">
        <f>D105/D104</f>
        <v>2.1853769006793918E-2</v>
      </c>
      <c r="E106" s="398">
        <f>E105/E104</f>
        <v>2.1521649090387739E-2</v>
      </c>
    </row>
    <row r="107" spans="1:5" ht="15.75" thickBot="1" x14ac:dyDescent="0.3">
      <c r="A107" s="64" t="s">
        <v>100</v>
      </c>
      <c r="B107" s="550"/>
      <c r="C107" s="81">
        <f>C104/B104-1</f>
        <v>1.4999999999999902E-2</v>
      </c>
      <c r="D107" s="81">
        <f>D104/C104-1</f>
        <v>1.5106732348111551E-2</v>
      </c>
      <c r="E107" s="81">
        <f>E104/D104-1</f>
        <v>1.543189906179232E-2</v>
      </c>
    </row>
    <row r="108" spans="1:5" ht="15.75" thickBot="1" x14ac:dyDescent="0.3">
      <c r="A108" s="64" t="s">
        <v>102</v>
      </c>
      <c r="B108" s="550"/>
      <c r="C108" s="81">
        <f t="shared" ref="C108:E109" si="1">C105/B105-1</f>
        <v>1.6553799849510886E-2</v>
      </c>
      <c r="D108" s="81">
        <f t="shared" si="1"/>
        <v>0</v>
      </c>
      <c r="E108" s="81">
        <f t="shared" si="1"/>
        <v>0</v>
      </c>
    </row>
    <row r="109" spans="1:5" ht="15.75" thickBot="1" x14ac:dyDescent="0.3">
      <c r="A109" s="64" t="s">
        <v>103</v>
      </c>
      <c r="B109" s="550"/>
      <c r="C109" s="81">
        <f t="shared" si="1"/>
        <v>1.530837290158571E-3</v>
      </c>
      <c r="D109" s="81">
        <f t="shared" si="1"/>
        <v>-1.4881915237787147E-2</v>
      </c>
      <c r="E109" s="81">
        <f t="shared" si="1"/>
        <v>-1.5197374709274625E-2</v>
      </c>
    </row>
    <row r="110" spans="1:5" ht="15.75" thickBot="1" x14ac:dyDescent="0.3">
      <c r="A110" s="659" t="s">
        <v>566</v>
      </c>
      <c r="B110" s="660"/>
      <c r="C110" s="660"/>
      <c r="D110" s="660"/>
      <c r="E110" s="661"/>
    </row>
    <row r="111" spans="1:5" x14ac:dyDescent="0.25">
      <c r="A111" s="668"/>
      <c r="B111" s="76">
        <v>2019</v>
      </c>
      <c r="C111" s="76">
        <v>2020</v>
      </c>
      <c r="D111" s="76">
        <v>2021</v>
      </c>
      <c r="E111" s="76">
        <v>2022</v>
      </c>
    </row>
    <row r="112" spans="1:5" ht="15.75" thickBot="1" x14ac:dyDescent="0.3">
      <c r="A112" s="669"/>
      <c r="B112" s="78" t="s">
        <v>1</v>
      </c>
      <c r="C112" s="78" t="s">
        <v>71</v>
      </c>
      <c r="D112" s="78" t="s">
        <v>71</v>
      </c>
      <c r="E112" s="78" t="s">
        <v>71</v>
      </c>
    </row>
    <row r="113" spans="1:5" ht="15.75" thickBot="1" x14ac:dyDescent="0.3">
      <c r="A113" s="83" t="s">
        <v>105</v>
      </c>
      <c r="B113" s="104">
        <v>11500</v>
      </c>
      <c r="C113" s="104">
        <f>C114+C115</f>
        <v>12000</v>
      </c>
      <c r="D113" s="104">
        <f>D114+D115</f>
        <v>12000</v>
      </c>
      <c r="E113" s="104">
        <f>E114+E115</f>
        <v>12000</v>
      </c>
    </row>
    <row r="114" spans="1:5" ht="15.75" thickBot="1" x14ac:dyDescent="0.3">
      <c r="A114" s="84" t="s">
        <v>106</v>
      </c>
      <c r="B114" s="104">
        <v>11500</v>
      </c>
      <c r="C114" s="104">
        <v>11000</v>
      </c>
      <c r="D114" s="104">
        <v>11000</v>
      </c>
      <c r="E114" s="104">
        <v>11000</v>
      </c>
    </row>
    <row r="115" spans="1:5" ht="15.75" thickBot="1" x14ac:dyDescent="0.3">
      <c r="A115" s="84" t="s">
        <v>107</v>
      </c>
      <c r="B115" s="104"/>
      <c r="C115" s="104">
        <v>1000</v>
      </c>
      <c r="D115" s="104">
        <v>1000</v>
      </c>
      <c r="E115" s="104">
        <v>1000</v>
      </c>
    </row>
    <row r="116" spans="1:5" ht="15.75" thickBot="1" x14ac:dyDescent="0.3">
      <c r="A116" s="83" t="s">
        <v>108</v>
      </c>
      <c r="B116" s="104">
        <v>2080</v>
      </c>
      <c r="C116" s="104">
        <f>C117+C118</f>
        <v>2020</v>
      </c>
      <c r="D116" s="104">
        <f>D117+D118</f>
        <v>2020</v>
      </c>
      <c r="E116" s="104">
        <f>E117+E118</f>
        <v>2020</v>
      </c>
    </row>
    <row r="117" spans="1:5" ht="15.75" thickBot="1" x14ac:dyDescent="0.3">
      <c r="A117" s="84" t="s">
        <v>106</v>
      </c>
      <c r="B117" s="104">
        <v>2080</v>
      </c>
      <c r="C117" s="104">
        <v>1850</v>
      </c>
      <c r="D117" s="604">
        <v>1850</v>
      </c>
      <c r="E117" s="604">
        <v>1850</v>
      </c>
    </row>
    <row r="118" spans="1:5" ht="15.75" thickBot="1" x14ac:dyDescent="0.3">
      <c r="A118" s="84" t="s">
        <v>107</v>
      </c>
      <c r="B118" s="104"/>
      <c r="C118" s="104">
        <v>170</v>
      </c>
      <c r="D118" s="604">
        <v>170</v>
      </c>
      <c r="E118" s="604">
        <v>170</v>
      </c>
    </row>
    <row r="119" spans="1:5" ht="15.75" thickBot="1" x14ac:dyDescent="0.3">
      <c r="A119" s="83" t="s">
        <v>109</v>
      </c>
      <c r="B119" s="103">
        <f>SUM(B120:B121)</f>
        <v>13000</v>
      </c>
      <c r="C119" s="120">
        <f>C120+C121</f>
        <v>13000</v>
      </c>
      <c r="D119" s="120">
        <f>D120+D121</f>
        <v>13000</v>
      </c>
      <c r="E119" s="120">
        <f>E120+E121</f>
        <v>13000</v>
      </c>
    </row>
    <row r="120" spans="1:5" ht="15.75" thickBot="1" x14ac:dyDescent="0.3">
      <c r="A120" s="84" t="s">
        <v>106</v>
      </c>
      <c r="B120" s="103">
        <v>13000</v>
      </c>
      <c r="C120" s="120">
        <v>13000</v>
      </c>
      <c r="D120" s="104">
        <v>13000</v>
      </c>
      <c r="E120" s="104">
        <v>13000</v>
      </c>
    </row>
    <row r="121" spans="1:5" ht="15.75" thickBot="1" x14ac:dyDescent="0.3">
      <c r="A121" s="84" t="s">
        <v>107</v>
      </c>
      <c r="B121" s="103"/>
      <c r="C121" s="120">
        <v>0</v>
      </c>
      <c r="D121" s="104">
        <v>0</v>
      </c>
      <c r="E121" s="104">
        <v>0</v>
      </c>
    </row>
    <row r="122" spans="1:5" ht="15.75" thickBot="1" x14ac:dyDescent="0.3">
      <c r="A122" s="83" t="s">
        <v>110</v>
      </c>
      <c r="B122" s="103"/>
      <c r="C122" s="104">
        <f>C123+C124</f>
        <v>0</v>
      </c>
      <c r="D122" s="104">
        <f>D123+D124</f>
        <v>0</v>
      </c>
      <c r="E122" s="104">
        <f>E123+E124</f>
        <v>0</v>
      </c>
    </row>
    <row r="123" spans="1:5" ht="15.75" thickBot="1" x14ac:dyDescent="0.3">
      <c r="A123" s="84" t="s">
        <v>106</v>
      </c>
      <c r="B123" s="103"/>
      <c r="C123" s="104">
        <v>0</v>
      </c>
      <c r="D123" s="104">
        <v>0</v>
      </c>
      <c r="E123" s="104">
        <v>0</v>
      </c>
    </row>
    <row r="124" spans="1:5" ht="15.75" thickBot="1" x14ac:dyDescent="0.3">
      <c r="A124" s="84" t="s">
        <v>107</v>
      </c>
      <c r="B124" s="103"/>
      <c r="C124" s="104">
        <v>0</v>
      </c>
      <c r="D124" s="104">
        <v>0</v>
      </c>
      <c r="E124" s="104">
        <v>0</v>
      </c>
    </row>
    <row r="125" spans="1:5" ht="15.75" thickBot="1" x14ac:dyDescent="0.3">
      <c r="A125" s="83" t="s">
        <v>111</v>
      </c>
      <c r="B125" s="103"/>
      <c r="C125" s="104">
        <f>C126+C127</f>
        <v>0</v>
      </c>
      <c r="D125" s="104">
        <f>D126+D127</f>
        <v>0</v>
      </c>
      <c r="E125" s="104">
        <f>E126+E127</f>
        <v>0</v>
      </c>
    </row>
    <row r="126" spans="1:5" ht="15.75" thickBot="1" x14ac:dyDescent="0.3">
      <c r="A126" s="84" t="s">
        <v>106</v>
      </c>
      <c r="B126" s="103"/>
      <c r="C126" s="104">
        <v>0</v>
      </c>
      <c r="D126" s="104">
        <v>0</v>
      </c>
      <c r="E126" s="104">
        <v>0</v>
      </c>
    </row>
    <row r="127" spans="1:5" ht="15.75" thickBot="1" x14ac:dyDescent="0.3">
      <c r="A127" s="84" t="s">
        <v>107</v>
      </c>
      <c r="B127" s="103"/>
      <c r="C127" s="104">
        <v>0</v>
      </c>
      <c r="D127" s="104">
        <v>0</v>
      </c>
      <c r="E127" s="104">
        <v>0</v>
      </c>
    </row>
    <row r="128" spans="1:5" ht="15.75" thickBot="1" x14ac:dyDescent="0.3">
      <c r="A128" s="83" t="s">
        <v>112</v>
      </c>
      <c r="B128" s="103"/>
      <c r="C128" s="104">
        <f>C129+C130</f>
        <v>0</v>
      </c>
      <c r="D128" s="104">
        <f>D129+D130</f>
        <v>0</v>
      </c>
      <c r="E128" s="104">
        <f>E129+E130</f>
        <v>0</v>
      </c>
    </row>
    <row r="129" spans="1:5" ht="15.75" thickBot="1" x14ac:dyDescent="0.3">
      <c r="A129" s="84" t="s">
        <v>106</v>
      </c>
      <c r="B129" s="103"/>
      <c r="C129" s="104">
        <v>0</v>
      </c>
      <c r="D129" s="104">
        <v>0</v>
      </c>
      <c r="E129" s="104">
        <v>0</v>
      </c>
    </row>
    <row r="130" spans="1:5" ht="15.75" thickBot="1" x14ac:dyDescent="0.3">
      <c r="A130" s="84" t="s">
        <v>107</v>
      </c>
      <c r="B130" s="103"/>
      <c r="C130" s="104">
        <v>0</v>
      </c>
      <c r="D130" s="104">
        <v>0</v>
      </c>
      <c r="E130" s="104">
        <v>0</v>
      </c>
    </row>
    <row r="131" spans="1:5" ht="15.75" thickBot="1" x14ac:dyDescent="0.3">
      <c r="A131" s="83" t="s">
        <v>113</v>
      </c>
      <c r="B131" s="103"/>
      <c r="C131" s="104">
        <f>C132+C133</f>
        <v>0</v>
      </c>
      <c r="D131" s="104">
        <f>D132+D133</f>
        <v>0</v>
      </c>
      <c r="E131" s="104">
        <f>E132+E133</f>
        <v>0</v>
      </c>
    </row>
    <row r="132" spans="1:5" ht="15.75" thickBot="1" x14ac:dyDescent="0.3">
      <c r="A132" s="84" t="s">
        <v>106</v>
      </c>
      <c r="B132" s="103"/>
      <c r="C132" s="104">
        <v>0</v>
      </c>
      <c r="D132" s="104">
        <v>0</v>
      </c>
      <c r="E132" s="104">
        <v>0</v>
      </c>
    </row>
    <row r="133" spans="1:5" ht="15.75" thickBot="1" x14ac:dyDescent="0.3">
      <c r="A133" s="84" t="s">
        <v>107</v>
      </c>
      <c r="B133" s="103"/>
      <c r="C133" s="104">
        <v>0</v>
      </c>
      <c r="D133" s="104">
        <v>0</v>
      </c>
      <c r="E133" s="104">
        <v>0</v>
      </c>
    </row>
    <row r="134" spans="1:5" ht="15.75" thickBot="1" x14ac:dyDescent="0.3">
      <c r="A134" s="395" t="s">
        <v>129</v>
      </c>
      <c r="B134" s="140">
        <f>B131+B128+B125+B122+B119+B116+B113</f>
        <v>26580</v>
      </c>
      <c r="C134" s="140">
        <f>C131+C128+C125+C122+C119+C116+C113</f>
        <v>27020</v>
      </c>
      <c r="D134" s="140">
        <f>D131+D128+D125+D122+D119+D116+D113</f>
        <v>27020</v>
      </c>
      <c r="E134" s="140">
        <f>E131+E128+E125+E122+E119+E116+E113</f>
        <v>27020</v>
      </c>
    </row>
    <row r="135" spans="1:5" ht="15.75" thickBot="1" x14ac:dyDescent="0.3">
      <c r="A135" s="96" t="s">
        <v>115</v>
      </c>
      <c r="B135" s="98">
        <f>IF(B134-B105=0,0,"Error")</f>
        <v>0</v>
      </c>
      <c r="C135" s="98">
        <f>IF(C134-C105=0,0,"Error")</f>
        <v>0</v>
      </c>
      <c r="D135" s="98">
        <f>IF(D134-D105=0,0,"Error")</f>
        <v>0</v>
      </c>
      <c r="E135" s="98">
        <f>IF(E134-E105=0,0,"Error")</f>
        <v>0</v>
      </c>
    </row>
    <row r="136" spans="1:5" ht="15.75" thickBot="1" x14ac:dyDescent="0.3">
      <c r="A136" s="397" t="s">
        <v>130</v>
      </c>
      <c r="B136" s="676" t="s">
        <v>567</v>
      </c>
      <c r="C136" s="677"/>
      <c r="D136" s="677"/>
      <c r="E136" s="678"/>
    </row>
    <row r="137" spans="1:5" ht="15.75" thickBot="1" x14ac:dyDescent="0.3">
      <c r="A137" s="64" t="s">
        <v>93</v>
      </c>
      <c r="B137" s="928" t="s">
        <v>568</v>
      </c>
      <c r="C137" s="929"/>
      <c r="D137" s="929"/>
      <c r="E137" s="930"/>
    </row>
    <row r="138" spans="1:5" ht="15.75" thickBot="1" x14ac:dyDescent="0.3">
      <c r="A138" s="64" t="s">
        <v>95</v>
      </c>
      <c r="B138" s="686" t="s">
        <v>569</v>
      </c>
      <c r="C138" s="687"/>
      <c r="D138" s="687"/>
      <c r="E138" s="688"/>
    </row>
    <row r="139" spans="1:5" x14ac:dyDescent="0.25">
      <c r="A139" s="668"/>
      <c r="B139" s="76">
        <v>2019</v>
      </c>
      <c r="C139" s="76">
        <v>2020</v>
      </c>
      <c r="D139" s="76">
        <v>2021</v>
      </c>
      <c r="E139" s="76">
        <v>2022</v>
      </c>
    </row>
    <row r="140" spans="1:5" ht="15.75" thickBot="1" x14ac:dyDescent="0.3">
      <c r="A140" s="669"/>
      <c r="B140" s="78" t="s">
        <v>1</v>
      </c>
      <c r="C140" s="78" t="s">
        <v>71</v>
      </c>
      <c r="D140" s="78" t="s">
        <v>71</v>
      </c>
      <c r="E140" s="78" t="s">
        <v>71</v>
      </c>
    </row>
    <row r="141" spans="1:5" ht="15.75" thickBot="1" x14ac:dyDescent="0.3">
      <c r="A141" s="64" t="s">
        <v>97</v>
      </c>
      <c r="B141" s="163">
        <v>0</v>
      </c>
      <c r="C141" s="163">
        <v>0</v>
      </c>
      <c r="D141" s="163">
        <v>0</v>
      </c>
      <c r="E141" s="163">
        <v>0</v>
      </c>
    </row>
    <row r="142" spans="1:5" ht="15.75" thickBot="1" x14ac:dyDescent="0.3">
      <c r="A142" s="64" t="s">
        <v>98</v>
      </c>
      <c r="B142" s="79">
        <f>B150+B153+B156+B159+B162+B165+B168</f>
        <v>0</v>
      </c>
      <c r="C142" s="79">
        <f>C150+C153+C156+C159+C162+C165+C168</f>
        <v>5000</v>
      </c>
      <c r="D142" s="79">
        <f>D150+D153+D156+D159+D162+D165+D168</f>
        <v>5000</v>
      </c>
      <c r="E142" s="79">
        <f>E150+E153+E156+E159+E162+E165+E168</f>
        <v>5000</v>
      </c>
    </row>
    <row r="143" spans="1:5" ht="15.75" thickBot="1" x14ac:dyDescent="0.3">
      <c r="A143" s="64" t="s">
        <v>99</v>
      </c>
      <c r="B143" s="79">
        <v>3.190661478599222</v>
      </c>
      <c r="C143" s="79">
        <v>2.9888475836431225</v>
      </c>
      <c r="D143" s="79">
        <v>2.9259896729776247</v>
      </c>
      <c r="E143" s="79">
        <v>2.870967741935484</v>
      </c>
    </row>
    <row r="144" spans="1:5" ht="15.75" thickBot="1" x14ac:dyDescent="0.3">
      <c r="A144" s="64" t="s">
        <v>100</v>
      </c>
      <c r="B144" s="550"/>
      <c r="C144" s="81">
        <v>4.6692607003891107E-2</v>
      </c>
      <c r="D144" s="81">
        <v>7.9925650557620909E-2</v>
      </c>
      <c r="E144" s="81">
        <v>6.7125645438898429E-2</v>
      </c>
    </row>
    <row r="145" spans="1:5" ht="15.75" thickBot="1" x14ac:dyDescent="0.3">
      <c r="A145" s="64" t="s">
        <v>102</v>
      </c>
      <c r="B145" s="550"/>
      <c r="C145" s="81">
        <v>-1.9512195121951237E-2</v>
      </c>
      <c r="D145" s="81">
        <v>5.7213930348258613E-2</v>
      </c>
      <c r="E145" s="81">
        <v>4.705882352941182E-2</v>
      </c>
    </row>
    <row r="146" spans="1:5" ht="15.75" thickBot="1" x14ac:dyDescent="0.3">
      <c r="A146" s="64" t="s">
        <v>103</v>
      </c>
      <c r="B146" s="550"/>
      <c r="C146" s="81">
        <v>-6.3251428053314074E-2</v>
      </c>
      <c r="D146" s="81">
        <v>-2.1030818369426552E-2</v>
      </c>
      <c r="E146" s="81">
        <v>-1.8804554079696278E-2</v>
      </c>
    </row>
    <row r="147" spans="1:5" ht="15.75" thickBot="1" x14ac:dyDescent="0.3">
      <c r="A147" s="659" t="s">
        <v>570</v>
      </c>
      <c r="B147" s="660"/>
      <c r="C147" s="660"/>
      <c r="D147" s="660"/>
      <c r="E147" s="661"/>
    </row>
    <row r="148" spans="1:5" x14ac:dyDescent="0.25">
      <c r="A148" s="668"/>
      <c r="B148" s="76">
        <v>2019</v>
      </c>
      <c r="C148" s="76">
        <v>2020</v>
      </c>
      <c r="D148" s="76">
        <v>2021</v>
      </c>
      <c r="E148" s="76">
        <v>2022</v>
      </c>
    </row>
    <row r="149" spans="1:5" ht="15.75" thickBot="1" x14ac:dyDescent="0.3">
      <c r="A149" s="669"/>
      <c r="B149" s="78" t="s">
        <v>1</v>
      </c>
      <c r="C149" s="78" t="s">
        <v>71</v>
      </c>
      <c r="D149" s="78" t="s">
        <v>71</v>
      </c>
      <c r="E149" s="78" t="s">
        <v>71</v>
      </c>
    </row>
    <row r="150" spans="1:5" ht="15.75" thickBot="1" x14ac:dyDescent="0.3">
      <c r="A150" s="83" t="s">
        <v>105</v>
      </c>
      <c r="B150" s="104">
        <f>B151+B152</f>
        <v>0</v>
      </c>
      <c r="C150" s="104">
        <f>C151+C152</f>
        <v>0</v>
      </c>
      <c r="D150" s="104">
        <f>D151+D152</f>
        <v>0</v>
      </c>
      <c r="E150" s="104">
        <f>E151+E152</f>
        <v>0</v>
      </c>
    </row>
    <row r="151" spans="1:5" ht="15.75" thickBot="1" x14ac:dyDescent="0.3">
      <c r="A151" s="84" t="s">
        <v>106</v>
      </c>
      <c r="B151" s="104">
        <v>0</v>
      </c>
      <c r="C151" s="120">
        <v>0</v>
      </c>
      <c r="D151" s="104">
        <v>0</v>
      </c>
      <c r="E151" s="104">
        <v>0</v>
      </c>
    </row>
    <row r="152" spans="1:5" ht="15.75" thickBot="1" x14ac:dyDescent="0.3">
      <c r="A152" s="84" t="s">
        <v>107</v>
      </c>
      <c r="B152" s="104">
        <v>0</v>
      </c>
      <c r="C152" s="120">
        <v>0</v>
      </c>
      <c r="D152" s="104">
        <v>0</v>
      </c>
      <c r="E152" s="104">
        <v>0</v>
      </c>
    </row>
    <row r="153" spans="1:5" ht="15.75" thickBot="1" x14ac:dyDescent="0.3">
      <c r="A153" s="83" t="s">
        <v>108</v>
      </c>
      <c r="B153" s="104">
        <f>B154+B155</f>
        <v>0</v>
      </c>
      <c r="C153" s="104">
        <f>C154+C155</f>
        <v>0</v>
      </c>
      <c r="D153" s="104">
        <f>D154+D155</f>
        <v>0</v>
      </c>
      <c r="E153" s="104">
        <f>E154+E155</f>
        <v>0</v>
      </c>
    </row>
    <row r="154" spans="1:5" ht="15.75" thickBot="1" x14ac:dyDescent="0.3">
      <c r="A154" s="84" t="s">
        <v>106</v>
      </c>
      <c r="B154" s="104">
        <v>0</v>
      </c>
      <c r="C154" s="120">
        <v>0</v>
      </c>
      <c r="D154" s="104">
        <v>0</v>
      </c>
      <c r="E154" s="104">
        <v>0</v>
      </c>
    </row>
    <row r="155" spans="1:5" ht="15.75" thickBot="1" x14ac:dyDescent="0.3">
      <c r="A155" s="84" t="s">
        <v>107</v>
      </c>
      <c r="B155" s="104">
        <v>0</v>
      </c>
      <c r="C155" s="120">
        <v>0</v>
      </c>
      <c r="D155" s="104">
        <v>0</v>
      </c>
      <c r="E155" s="104">
        <v>0</v>
      </c>
    </row>
    <row r="156" spans="1:5" ht="15.75" thickBot="1" x14ac:dyDescent="0.3">
      <c r="A156" s="83" t="s">
        <v>109</v>
      </c>
      <c r="B156" s="104">
        <f>B157+B158</f>
        <v>0</v>
      </c>
      <c r="C156" s="104">
        <f>C157+C158</f>
        <v>5000</v>
      </c>
      <c r="D156" s="104">
        <f>D157+D158</f>
        <v>5000</v>
      </c>
      <c r="E156" s="104">
        <f>E157+E158</f>
        <v>5000</v>
      </c>
    </row>
    <row r="157" spans="1:5" ht="15.75" thickBot="1" x14ac:dyDescent="0.3">
      <c r="A157" s="84" t="s">
        <v>106</v>
      </c>
      <c r="B157" s="103">
        <v>0</v>
      </c>
      <c r="C157" s="120">
        <v>5000</v>
      </c>
      <c r="D157" s="603">
        <v>5000</v>
      </c>
      <c r="E157" s="603">
        <v>5000</v>
      </c>
    </row>
    <row r="158" spans="1:5" ht="15.75" thickBot="1" x14ac:dyDescent="0.3">
      <c r="A158" s="84" t="s">
        <v>107</v>
      </c>
      <c r="B158" s="104">
        <v>0</v>
      </c>
      <c r="C158" s="120">
        <v>0</v>
      </c>
      <c r="D158" s="104">
        <v>0</v>
      </c>
      <c r="E158" s="104">
        <v>0</v>
      </c>
    </row>
    <row r="159" spans="1:5" ht="15.75" thickBot="1" x14ac:dyDescent="0.3">
      <c r="A159" s="83" t="s">
        <v>110</v>
      </c>
      <c r="B159" s="104">
        <f>B160+B161</f>
        <v>0</v>
      </c>
      <c r="C159" s="104">
        <f>C160+C161</f>
        <v>0</v>
      </c>
      <c r="D159" s="104">
        <f>D160+D161</f>
        <v>0</v>
      </c>
      <c r="E159" s="104">
        <f>E160+E161</f>
        <v>0</v>
      </c>
    </row>
    <row r="160" spans="1:5" ht="15.75" thickBot="1" x14ac:dyDescent="0.3">
      <c r="A160" s="84" t="s">
        <v>106</v>
      </c>
      <c r="B160" s="104">
        <v>0</v>
      </c>
      <c r="C160" s="120">
        <v>0</v>
      </c>
      <c r="D160" s="104">
        <v>0</v>
      </c>
      <c r="E160" s="104">
        <v>0</v>
      </c>
    </row>
    <row r="161" spans="1:5" ht="15.75" thickBot="1" x14ac:dyDescent="0.3">
      <c r="A161" s="84" t="s">
        <v>107</v>
      </c>
      <c r="B161" s="104">
        <v>0</v>
      </c>
      <c r="C161" s="120">
        <v>0</v>
      </c>
      <c r="D161" s="104">
        <v>0</v>
      </c>
      <c r="E161" s="104">
        <v>0</v>
      </c>
    </row>
    <row r="162" spans="1:5" ht="15.75" thickBot="1" x14ac:dyDescent="0.3">
      <c r="A162" s="83" t="s">
        <v>111</v>
      </c>
      <c r="B162" s="104">
        <f>B163+B164</f>
        <v>0</v>
      </c>
      <c r="C162" s="104">
        <f>C163+C164</f>
        <v>0</v>
      </c>
      <c r="D162" s="104">
        <f>D163+D164</f>
        <v>0</v>
      </c>
      <c r="E162" s="104">
        <f>E163+E164</f>
        <v>0</v>
      </c>
    </row>
    <row r="163" spans="1:5" ht="15.75" thickBot="1" x14ac:dyDescent="0.3">
      <c r="A163" s="84" t="s">
        <v>106</v>
      </c>
      <c r="B163" s="104">
        <v>0</v>
      </c>
      <c r="C163" s="120">
        <v>0</v>
      </c>
      <c r="D163" s="104">
        <v>0</v>
      </c>
      <c r="E163" s="104">
        <v>0</v>
      </c>
    </row>
    <row r="164" spans="1:5" ht="15.75" thickBot="1" x14ac:dyDescent="0.3">
      <c r="A164" s="84" t="s">
        <v>107</v>
      </c>
      <c r="B164" s="104">
        <v>0</v>
      </c>
      <c r="C164" s="120">
        <v>0</v>
      </c>
      <c r="D164" s="104">
        <v>0</v>
      </c>
      <c r="E164" s="104">
        <v>0</v>
      </c>
    </row>
    <row r="165" spans="1:5" ht="15.75" thickBot="1" x14ac:dyDescent="0.3">
      <c r="A165" s="83" t="s">
        <v>112</v>
      </c>
      <c r="B165" s="104">
        <f>B166+B167</f>
        <v>0</v>
      </c>
      <c r="C165" s="104">
        <f>C166+C167</f>
        <v>0</v>
      </c>
      <c r="D165" s="104">
        <f>D166+D167</f>
        <v>0</v>
      </c>
      <c r="E165" s="104">
        <f>E166+E167</f>
        <v>0</v>
      </c>
    </row>
    <row r="166" spans="1:5" ht="15.75" thickBot="1" x14ac:dyDescent="0.3">
      <c r="A166" s="84" t="s">
        <v>106</v>
      </c>
      <c r="B166" s="104">
        <v>0</v>
      </c>
      <c r="C166" s="120">
        <v>0</v>
      </c>
      <c r="D166" s="104">
        <v>0</v>
      </c>
      <c r="E166" s="104">
        <v>0</v>
      </c>
    </row>
    <row r="167" spans="1:5" ht="15.75" thickBot="1" x14ac:dyDescent="0.3">
      <c r="A167" s="84" t="s">
        <v>107</v>
      </c>
      <c r="B167" s="104">
        <v>0</v>
      </c>
      <c r="C167" s="120">
        <v>0</v>
      </c>
      <c r="D167" s="104">
        <v>0</v>
      </c>
      <c r="E167" s="104">
        <v>0</v>
      </c>
    </row>
    <row r="168" spans="1:5" ht="15.75" thickBot="1" x14ac:dyDescent="0.3">
      <c r="A168" s="83" t="s">
        <v>113</v>
      </c>
      <c r="B168" s="104">
        <f>B169+B170</f>
        <v>0</v>
      </c>
      <c r="C168" s="104">
        <f>C169+C170</f>
        <v>0</v>
      </c>
      <c r="D168" s="104">
        <f>D169+D170</f>
        <v>0</v>
      </c>
      <c r="E168" s="104">
        <f>E169+E170</f>
        <v>0</v>
      </c>
    </row>
    <row r="169" spans="1:5" ht="15.75" thickBot="1" x14ac:dyDescent="0.3">
      <c r="A169" s="84" t="s">
        <v>106</v>
      </c>
      <c r="B169" s="104">
        <v>0</v>
      </c>
      <c r="C169" s="120">
        <v>0</v>
      </c>
      <c r="D169" s="104">
        <v>0</v>
      </c>
      <c r="E169" s="104">
        <v>0</v>
      </c>
    </row>
    <row r="170" spans="1:5" ht="15.75" thickBot="1" x14ac:dyDescent="0.3">
      <c r="A170" s="84" t="s">
        <v>107</v>
      </c>
      <c r="B170" s="104">
        <v>0</v>
      </c>
      <c r="C170" s="120">
        <v>0</v>
      </c>
      <c r="D170" s="104">
        <v>0</v>
      </c>
      <c r="E170" s="104">
        <v>0</v>
      </c>
    </row>
    <row r="171" spans="1:5" ht="15.75" thickBot="1" x14ac:dyDescent="0.3">
      <c r="A171" s="395" t="s">
        <v>136</v>
      </c>
      <c r="B171" s="140">
        <f>B168+B165+B162+B159+B156+B153+B150</f>
        <v>0</v>
      </c>
      <c r="C171" s="140">
        <f>C168+C165+C162+C159+C156+C153+C150</f>
        <v>5000</v>
      </c>
      <c r="D171" s="140">
        <f>D168+D165+D162+D159+D156+D153+D150</f>
        <v>5000</v>
      </c>
      <c r="E171" s="140">
        <f>E168+E165+E162+E159+E156+E153+E150</f>
        <v>5000</v>
      </c>
    </row>
    <row r="172" spans="1:5" ht="15.75" thickBot="1" x14ac:dyDescent="0.3">
      <c r="A172" s="96" t="s">
        <v>115</v>
      </c>
      <c r="B172" s="98">
        <f>IF(B171-B142=0,0,"Error")</f>
        <v>0</v>
      </c>
      <c r="C172" s="98">
        <f>IF(C171-C142=0,0,"Error")</f>
        <v>0</v>
      </c>
      <c r="D172" s="98">
        <f>IF(D171-D142=0,0,"Error")</f>
        <v>0</v>
      </c>
      <c r="E172" s="98">
        <f>IF(E171-E142=0,0,"Error")</f>
        <v>0</v>
      </c>
    </row>
    <row r="173" spans="1:5" ht="15.75" thickBot="1" x14ac:dyDescent="0.3">
      <c r="A173" s="397" t="s">
        <v>217</v>
      </c>
      <c r="B173" s="952" t="s">
        <v>571</v>
      </c>
      <c r="C173" s="952"/>
      <c r="D173" s="952"/>
      <c r="E173" s="953"/>
    </row>
    <row r="174" spans="1:5" ht="15.75" thickBot="1" x14ac:dyDescent="0.3">
      <c r="A174" s="64" t="s">
        <v>93</v>
      </c>
      <c r="B174" s="949" t="s">
        <v>572</v>
      </c>
      <c r="C174" s="950"/>
      <c r="D174" s="950"/>
      <c r="E174" s="951"/>
    </row>
    <row r="175" spans="1:5" ht="15.75" thickBot="1" x14ac:dyDescent="0.3">
      <c r="A175" s="64" t="s">
        <v>95</v>
      </c>
      <c r="B175" s="673" t="s">
        <v>573</v>
      </c>
      <c r="C175" s="674"/>
      <c r="D175" s="674"/>
      <c r="E175" s="675"/>
    </row>
    <row r="176" spans="1:5" x14ac:dyDescent="0.25">
      <c r="A176" s="668"/>
      <c r="B176" s="76">
        <v>2019</v>
      </c>
      <c r="C176" s="76">
        <v>2020</v>
      </c>
      <c r="D176" s="76">
        <v>2021</v>
      </c>
      <c r="E176" s="76">
        <v>2022</v>
      </c>
    </row>
    <row r="177" spans="1:5" ht="15.75" thickBot="1" x14ac:dyDescent="0.3">
      <c r="A177" s="669"/>
      <c r="B177" s="78" t="s">
        <v>1</v>
      </c>
      <c r="C177" s="78" t="s">
        <v>71</v>
      </c>
      <c r="D177" s="78" t="s">
        <v>71</v>
      </c>
      <c r="E177" s="78" t="s">
        <v>71</v>
      </c>
    </row>
    <row r="178" spans="1:5" ht="15.75" thickBot="1" x14ac:dyDescent="0.3">
      <c r="A178" s="64" t="s">
        <v>97</v>
      </c>
      <c r="B178" s="79">
        <v>328</v>
      </c>
      <c r="C178" s="79">
        <v>328</v>
      </c>
      <c r="D178" s="79">
        <v>328</v>
      </c>
      <c r="E178" s="79">
        <v>328</v>
      </c>
    </row>
    <row r="179" spans="1:5" ht="15.75" thickBot="1" x14ac:dyDescent="0.3">
      <c r="A179" s="64" t="s">
        <v>98</v>
      </c>
      <c r="B179" s="79">
        <f>B187+B190+B193+B196+B199+B202+B205</f>
        <v>29420</v>
      </c>
      <c r="C179" s="79">
        <f>C187+C190+C193+C196+C199+C202+C205</f>
        <v>31980</v>
      </c>
      <c r="D179" s="79">
        <f>D187+D190+D193+D196+D199+D202+D205</f>
        <v>31980</v>
      </c>
      <c r="E179" s="79">
        <f>E187+E190+E193+E196+E199+E202+E205</f>
        <v>31980</v>
      </c>
    </row>
    <row r="180" spans="1:5" ht="15.75" thickBot="1" x14ac:dyDescent="0.3">
      <c r="A180" s="64" t="s">
        <v>99</v>
      </c>
      <c r="B180" s="79">
        <f>B179/B178</f>
        <v>89.695121951219505</v>
      </c>
      <c r="C180" s="79">
        <f>C179/C178</f>
        <v>97.5</v>
      </c>
      <c r="D180" s="79">
        <f>D179/D178</f>
        <v>97.5</v>
      </c>
      <c r="E180" s="79">
        <f>E179/E178</f>
        <v>97.5</v>
      </c>
    </row>
    <row r="181" spans="1:5" ht="15.75" thickBot="1" x14ac:dyDescent="0.3">
      <c r="A181" s="64" t="s">
        <v>100</v>
      </c>
      <c r="B181" s="550"/>
      <c r="C181" s="81">
        <f t="shared" ref="C181:E183" si="2">C178/B178-1</f>
        <v>0</v>
      </c>
      <c r="D181" s="81">
        <f t="shared" si="2"/>
        <v>0</v>
      </c>
      <c r="E181" s="81">
        <f t="shared" si="2"/>
        <v>0</v>
      </c>
    </row>
    <row r="182" spans="1:5" ht="15.75" thickBot="1" x14ac:dyDescent="0.3">
      <c r="A182" s="64" t="s">
        <v>102</v>
      </c>
      <c r="B182" s="550"/>
      <c r="C182" s="81">
        <f t="shared" si="2"/>
        <v>8.7015635622025744E-2</v>
      </c>
      <c r="D182" s="81">
        <f t="shared" si="2"/>
        <v>0</v>
      </c>
      <c r="E182" s="81">
        <f t="shared" si="2"/>
        <v>0</v>
      </c>
    </row>
    <row r="183" spans="1:5" ht="15.75" thickBot="1" x14ac:dyDescent="0.3">
      <c r="A183" s="64" t="s">
        <v>103</v>
      </c>
      <c r="B183" s="550"/>
      <c r="C183" s="81">
        <f t="shared" si="2"/>
        <v>8.7015635622025966E-2</v>
      </c>
      <c r="D183" s="81">
        <f t="shared" si="2"/>
        <v>0</v>
      </c>
      <c r="E183" s="81">
        <f t="shared" si="2"/>
        <v>0</v>
      </c>
    </row>
    <row r="184" spans="1:5" ht="15.75" thickBot="1" x14ac:dyDescent="0.3">
      <c r="A184" s="659" t="s">
        <v>574</v>
      </c>
      <c r="B184" s="660"/>
      <c r="C184" s="660"/>
      <c r="D184" s="660"/>
      <c r="E184" s="661"/>
    </row>
    <row r="185" spans="1:5" x14ac:dyDescent="0.25">
      <c r="A185" s="668"/>
      <c r="B185" s="76">
        <v>2019</v>
      </c>
      <c r="C185" s="76">
        <v>2020</v>
      </c>
      <c r="D185" s="76">
        <v>2021</v>
      </c>
      <c r="E185" s="76">
        <v>2022</v>
      </c>
    </row>
    <row r="186" spans="1:5" ht="15.75" thickBot="1" x14ac:dyDescent="0.3">
      <c r="A186" s="669"/>
      <c r="B186" s="78" t="s">
        <v>1</v>
      </c>
      <c r="C186" s="78" t="s">
        <v>71</v>
      </c>
      <c r="D186" s="78" t="s">
        <v>71</v>
      </c>
      <c r="E186" s="78" t="s">
        <v>71</v>
      </c>
    </row>
    <row r="187" spans="1:5" ht="15.75" thickBot="1" x14ac:dyDescent="0.3">
      <c r="A187" s="83" t="s">
        <v>105</v>
      </c>
      <c r="B187" s="104">
        <f>SUM(B188:B189)</f>
        <v>13200</v>
      </c>
      <c r="C187" s="104">
        <f>C188+C189</f>
        <v>13700</v>
      </c>
      <c r="D187" s="104">
        <f>D188+D189</f>
        <v>13700</v>
      </c>
      <c r="E187" s="104">
        <f>E188+E189</f>
        <v>13700</v>
      </c>
    </row>
    <row r="188" spans="1:5" ht="15.75" thickBot="1" x14ac:dyDescent="0.3">
      <c r="A188" s="84" t="s">
        <v>106</v>
      </c>
      <c r="B188" s="104">
        <v>13200</v>
      </c>
      <c r="C188" s="104">
        <v>7200</v>
      </c>
      <c r="D188" s="104">
        <v>7200</v>
      </c>
      <c r="E188" s="104">
        <v>7200</v>
      </c>
    </row>
    <row r="189" spans="1:5" ht="15.75" thickBot="1" x14ac:dyDescent="0.3">
      <c r="A189" s="84" t="s">
        <v>107</v>
      </c>
      <c r="B189" s="104"/>
      <c r="C189" s="104">
        <v>6500</v>
      </c>
      <c r="D189" s="104">
        <v>6500</v>
      </c>
      <c r="E189" s="104">
        <v>6500</v>
      </c>
    </row>
    <row r="190" spans="1:5" ht="15.75" thickBot="1" x14ac:dyDescent="0.3">
      <c r="A190" s="83" t="s">
        <v>108</v>
      </c>
      <c r="B190" s="104">
        <f>SUM(B191:B192)</f>
        <v>2220</v>
      </c>
      <c r="C190" s="104">
        <f>C191+C192</f>
        <v>2280</v>
      </c>
      <c r="D190" s="104">
        <f>D191+D192</f>
        <v>2280</v>
      </c>
      <c r="E190" s="104">
        <f>E191+E192</f>
        <v>2280</v>
      </c>
    </row>
    <row r="191" spans="1:5" ht="15.75" thickBot="1" x14ac:dyDescent="0.3">
      <c r="A191" s="84" t="s">
        <v>106</v>
      </c>
      <c r="B191" s="104">
        <v>2220</v>
      </c>
      <c r="C191" s="104">
        <v>1200</v>
      </c>
      <c r="D191" s="104">
        <v>1200</v>
      </c>
      <c r="E191" s="104">
        <v>1200</v>
      </c>
    </row>
    <row r="192" spans="1:5" ht="15.75" thickBot="1" x14ac:dyDescent="0.3">
      <c r="A192" s="84" t="s">
        <v>107</v>
      </c>
      <c r="B192" s="104"/>
      <c r="C192" s="104">
        <v>1080</v>
      </c>
      <c r="D192" s="104">
        <v>1080</v>
      </c>
      <c r="E192" s="104">
        <v>1080</v>
      </c>
    </row>
    <row r="193" spans="1:5" ht="15.75" thickBot="1" x14ac:dyDescent="0.3">
      <c r="A193" s="83" t="s">
        <v>109</v>
      </c>
      <c r="B193" s="120">
        <f>B194+B195</f>
        <v>14000</v>
      </c>
      <c r="C193" s="120">
        <f>C194+C195</f>
        <v>16000</v>
      </c>
      <c r="D193" s="120">
        <f>D194+D195</f>
        <v>16000</v>
      </c>
      <c r="E193" s="120">
        <f>E194+E195</f>
        <v>16000</v>
      </c>
    </row>
    <row r="194" spans="1:5" ht="15.75" thickBot="1" x14ac:dyDescent="0.3">
      <c r="A194" s="84" t="s">
        <v>106</v>
      </c>
      <c r="B194" s="104">
        <v>14000</v>
      </c>
      <c r="C194" s="120">
        <v>16000</v>
      </c>
      <c r="D194" s="104">
        <v>16000</v>
      </c>
      <c r="E194" s="104">
        <v>16000</v>
      </c>
    </row>
    <row r="195" spans="1:5" ht="15.75" thickBot="1" x14ac:dyDescent="0.3">
      <c r="A195" s="84" t="s">
        <v>107</v>
      </c>
      <c r="B195" s="104">
        <v>0</v>
      </c>
      <c r="C195" s="120">
        <v>0</v>
      </c>
      <c r="D195" s="104">
        <v>0</v>
      </c>
      <c r="E195" s="104">
        <v>0</v>
      </c>
    </row>
    <row r="196" spans="1:5" ht="15.75" thickBot="1" x14ac:dyDescent="0.3">
      <c r="A196" s="83" t="s">
        <v>110</v>
      </c>
      <c r="B196" s="103">
        <f>B197+B198</f>
        <v>0</v>
      </c>
      <c r="C196" s="103">
        <f>C197+C198</f>
        <v>0</v>
      </c>
      <c r="D196" s="103">
        <f>D197+D198</f>
        <v>0</v>
      </c>
      <c r="E196" s="103">
        <f>E197+E198</f>
        <v>0</v>
      </c>
    </row>
    <row r="197" spans="1:5" ht="15.75" thickBot="1" x14ac:dyDescent="0.3">
      <c r="A197" s="84" t="s">
        <v>106</v>
      </c>
      <c r="B197" s="103">
        <v>0</v>
      </c>
      <c r="C197" s="103">
        <v>0</v>
      </c>
      <c r="D197" s="103">
        <v>0</v>
      </c>
      <c r="E197" s="103">
        <v>0</v>
      </c>
    </row>
    <row r="198" spans="1:5" ht="15.75" thickBot="1" x14ac:dyDescent="0.3">
      <c r="A198" s="84" t="s">
        <v>107</v>
      </c>
      <c r="B198" s="103">
        <v>0</v>
      </c>
      <c r="C198" s="103">
        <v>0</v>
      </c>
      <c r="D198" s="103">
        <v>0</v>
      </c>
      <c r="E198" s="103">
        <v>0</v>
      </c>
    </row>
    <row r="199" spans="1:5" ht="15.75" thickBot="1" x14ac:dyDescent="0.3">
      <c r="A199" s="83" t="s">
        <v>111</v>
      </c>
      <c r="B199" s="103">
        <f>B200+B201</f>
        <v>0</v>
      </c>
      <c r="C199" s="103">
        <f>C200+C201</f>
        <v>0</v>
      </c>
      <c r="D199" s="103">
        <f>D200+D201</f>
        <v>0</v>
      </c>
      <c r="E199" s="103">
        <f>E200+E201</f>
        <v>0</v>
      </c>
    </row>
    <row r="200" spans="1:5" ht="15.75" thickBot="1" x14ac:dyDescent="0.3">
      <c r="A200" s="84" t="s">
        <v>106</v>
      </c>
      <c r="B200" s="103">
        <v>0</v>
      </c>
      <c r="C200" s="103">
        <v>0</v>
      </c>
      <c r="D200" s="103">
        <v>0</v>
      </c>
      <c r="E200" s="103">
        <v>0</v>
      </c>
    </row>
    <row r="201" spans="1:5" ht="15.75" thickBot="1" x14ac:dyDescent="0.3">
      <c r="A201" s="84" t="s">
        <v>107</v>
      </c>
      <c r="B201" s="103">
        <v>0</v>
      </c>
      <c r="C201" s="103">
        <v>0</v>
      </c>
      <c r="D201" s="103">
        <v>0</v>
      </c>
      <c r="E201" s="103">
        <v>0</v>
      </c>
    </row>
    <row r="202" spans="1:5" ht="15.75" thickBot="1" x14ac:dyDescent="0.3">
      <c r="A202" s="83" t="s">
        <v>112</v>
      </c>
      <c r="B202" s="103">
        <f>B203+B204</f>
        <v>0</v>
      </c>
      <c r="C202" s="103">
        <f>C203+C204</f>
        <v>0</v>
      </c>
      <c r="D202" s="103">
        <f>D203+D204</f>
        <v>0</v>
      </c>
      <c r="E202" s="103">
        <f>E203+E204</f>
        <v>0</v>
      </c>
    </row>
    <row r="203" spans="1:5" ht="15.75" thickBot="1" x14ac:dyDescent="0.3">
      <c r="A203" s="84" t="s">
        <v>106</v>
      </c>
      <c r="B203" s="103">
        <v>0</v>
      </c>
      <c r="C203" s="103">
        <v>0</v>
      </c>
      <c r="D203" s="103">
        <v>0</v>
      </c>
      <c r="E203" s="103">
        <v>0</v>
      </c>
    </row>
    <row r="204" spans="1:5" ht="15.75" thickBot="1" x14ac:dyDescent="0.3">
      <c r="A204" s="84" t="s">
        <v>107</v>
      </c>
      <c r="B204" s="103">
        <v>0</v>
      </c>
      <c r="C204" s="103">
        <v>0</v>
      </c>
      <c r="D204" s="103">
        <v>0</v>
      </c>
      <c r="E204" s="103">
        <v>0</v>
      </c>
    </row>
    <row r="205" spans="1:5" ht="15.75" thickBot="1" x14ac:dyDescent="0.3">
      <c r="A205" s="83" t="s">
        <v>113</v>
      </c>
      <c r="B205" s="103">
        <f>B206+B207</f>
        <v>0</v>
      </c>
      <c r="C205" s="103">
        <f>C206+C207</f>
        <v>0</v>
      </c>
      <c r="D205" s="103">
        <f>D206+D207</f>
        <v>0</v>
      </c>
      <c r="E205" s="103">
        <f>E206+E207</f>
        <v>0</v>
      </c>
    </row>
    <row r="206" spans="1:5" ht="15.75" thickBot="1" x14ac:dyDescent="0.3">
      <c r="A206" s="84" t="s">
        <v>106</v>
      </c>
      <c r="B206" s="103">
        <v>0</v>
      </c>
      <c r="C206" s="103">
        <v>0</v>
      </c>
      <c r="D206" s="103">
        <v>0</v>
      </c>
      <c r="E206" s="103">
        <v>0</v>
      </c>
    </row>
    <row r="207" spans="1:5" ht="15.75" thickBot="1" x14ac:dyDescent="0.3">
      <c r="A207" s="84" t="s">
        <v>107</v>
      </c>
      <c r="B207" s="103">
        <v>0</v>
      </c>
      <c r="C207" s="103">
        <v>0</v>
      </c>
      <c r="D207" s="103">
        <v>0</v>
      </c>
      <c r="E207" s="103">
        <v>0</v>
      </c>
    </row>
    <row r="208" spans="1:5" ht="15.75" thickBot="1" x14ac:dyDescent="0.3">
      <c r="A208" s="395" t="s">
        <v>373</v>
      </c>
      <c r="B208" s="140">
        <f>B205+B202+B199+B196+B193+B190+B187</f>
        <v>29420</v>
      </c>
      <c r="C208" s="140">
        <f>C205+C202+C199+C196+C193+C190+C187</f>
        <v>31980</v>
      </c>
      <c r="D208" s="140">
        <f>D205+D202+D199+D196+D193+D190+D187</f>
        <v>31980</v>
      </c>
      <c r="E208" s="140">
        <f>E205+E202+E199+E196+E193+E190+E187</f>
        <v>31980</v>
      </c>
    </row>
    <row r="209" spans="1:5" ht="15.75" thickBot="1" x14ac:dyDescent="0.3">
      <c r="A209" s="96" t="s">
        <v>115</v>
      </c>
      <c r="B209" s="399">
        <f>B208-B179</f>
        <v>0</v>
      </c>
      <c r="C209" s="399">
        <f>C208-C179</f>
        <v>0</v>
      </c>
      <c r="D209" s="399">
        <f>D208-D179</f>
        <v>0</v>
      </c>
      <c r="E209" s="399">
        <f>E208-E179</f>
        <v>0</v>
      </c>
    </row>
    <row r="210" spans="1:5" ht="15.75" thickBot="1" x14ac:dyDescent="0.3">
      <c r="A210" s="397" t="s">
        <v>224</v>
      </c>
      <c r="B210" s="954" t="s">
        <v>575</v>
      </c>
      <c r="C210" s="955"/>
      <c r="D210" s="955"/>
      <c r="E210" s="956"/>
    </row>
    <row r="211" spans="1:5" ht="15.75" thickBot="1" x14ac:dyDescent="0.3">
      <c r="A211" s="64" t="s">
        <v>93</v>
      </c>
      <c r="B211" s="928" t="s">
        <v>576</v>
      </c>
      <c r="C211" s="929"/>
      <c r="D211" s="929"/>
      <c r="E211" s="930"/>
    </row>
    <row r="212" spans="1:5" ht="15.75" thickBot="1" x14ac:dyDescent="0.3">
      <c r="A212" s="64" t="s">
        <v>95</v>
      </c>
      <c r="B212" s="673" t="s">
        <v>577</v>
      </c>
      <c r="C212" s="674"/>
      <c r="D212" s="674"/>
      <c r="E212" s="675"/>
    </row>
    <row r="213" spans="1:5" x14ac:dyDescent="0.25">
      <c r="A213" s="668"/>
      <c r="B213" s="76">
        <v>2019</v>
      </c>
      <c r="C213" s="76">
        <v>2020</v>
      </c>
      <c r="D213" s="76">
        <v>2021</v>
      </c>
      <c r="E213" s="76">
        <v>2022</v>
      </c>
    </row>
    <row r="214" spans="1:5" ht="15.75" thickBot="1" x14ac:dyDescent="0.3">
      <c r="A214" s="669"/>
      <c r="B214" s="78" t="s">
        <v>1</v>
      </c>
      <c r="C214" s="78" t="s">
        <v>71</v>
      </c>
      <c r="D214" s="78" t="s">
        <v>71</v>
      </c>
      <c r="E214" s="78" t="s">
        <v>71</v>
      </c>
    </row>
    <row r="215" spans="1:5" ht="15.75" thickBot="1" x14ac:dyDescent="0.3">
      <c r="A215" s="64" t="s">
        <v>97</v>
      </c>
      <c r="B215" s="79">
        <v>5</v>
      </c>
      <c r="C215" s="79">
        <v>5</v>
      </c>
      <c r="D215" s="79">
        <v>5</v>
      </c>
      <c r="E215" s="79">
        <v>5</v>
      </c>
    </row>
    <row r="216" spans="1:5" ht="15.75" thickBot="1" x14ac:dyDescent="0.3">
      <c r="A216" s="64" t="s">
        <v>98</v>
      </c>
      <c r="B216" s="163">
        <f>B224+B227+B230+B233+B236+B239+B242</f>
        <v>10000</v>
      </c>
      <c r="C216" s="163">
        <f>C224+C227+C230+C233+C236+C239+C242</f>
        <v>15000</v>
      </c>
      <c r="D216" s="163">
        <f>D224+D227+D230+D233+D236+D239+D242</f>
        <v>15000</v>
      </c>
      <c r="E216" s="163">
        <f>E224+E227+E230+E233+E236+E239+E242</f>
        <v>15000</v>
      </c>
    </row>
    <row r="217" spans="1:5" ht="15.75" thickBot="1" x14ac:dyDescent="0.3">
      <c r="A217" s="64" t="s">
        <v>99</v>
      </c>
      <c r="B217" s="79">
        <f>B216/B215</f>
        <v>2000</v>
      </c>
      <c r="C217" s="79">
        <f>C216/C215</f>
        <v>3000</v>
      </c>
      <c r="D217" s="79">
        <f>D216/D215</f>
        <v>3000</v>
      </c>
      <c r="E217" s="79">
        <f>E216/E215</f>
        <v>3000</v>
      </c>
    </row>
    <row r="218" spans="1:5" ht="15.75" thickBot="1" x14ac:dyDescent="0.3">
      <c r="A218" s="64" t="s">
        <v>100</v>
      </c>
      <c r="B218" s="550"/>
      <c r="C218" s="81">
        <f>C215/B215-1</f>
        <v>0</v>
      </c>
      <c r="D218" s="81">
        <f>D215/C215-1</f>
        <v>0</v>
      </c>
      <c r="E218" s="81">
        <f>E215/D215-1</f>
        <v>0</v>
      </c>
    </row>
    <row r="219" spans="1:5" ht="15.75" thickBot="1" x14ac:dyDescent="0.3">
      <c r="A219" s="64" t="s">
        <v>102</v>
      </c>
      <c r="B219" s="550"/>
      <c r="C219" s="81">
        <f t="shared" ref="C219:E220" si="3">C216/B216-1</f>
        <v>0.5</v>
      </c>
      <c r="D219" s="81">
        <f t="shared" si="3"/>
        <v>0</v>
      </c>
      <c r="E219" s="81">
        <f t="shared" si="3"/>
        <v>0</v>
      </c>
    </row>
    <row r="220" spans="1:5" ht="15.75" thickBot="1" x14ac:dyDescent="0.3">
      <c r="A220" s="64" t="s">
        <v>103</v>
      </c>
      <c r="B220" s="550"/>
      <c r="C220" s="81">
        <f t="shared" si="3"/>
        <v>0.5</v>
      </c>
      <c r="D220" s="81">
        <f t="shared" si="3"/>
        <v>0</v>
      </c>
      <c r="E220" s="81">
        <f t="shared" si="3"/>
        <v>0</v>
      </c>
    </row>
    <row r="221" spans="1:5" ht="15.75" thickBot="1" x14ac:dyDescent="0.3">
      <c r="A221" s="659" t="s">
        <v>578</v>
      </c>
      <c r="B221" s="660"/>
      <c r="C221" s="660"/>
      <c r="D221" s="660"/>
      <c r="E221" s="661"/>
    </row>
    <row r="222" spans="1:5" x14ac:dyDescent="0.25">
      <c r="A222" s="668"/>
      <c r="B222" s="76">
        <v>2019</v>
      </c>
      <c r="C222" s="76">
        <v>2020</v>
      </c>
      <c r="D222" s="76">
        <v>2021</v>
      </c>
      <c r="E222" s="76">
        <v>2022</v>
      </c>
    </row>
    <row r="223" spans="1:5" ht="15.75" thickBot="1" x14ac:dyDescent="0.3">
      <c r="A223" s="669"/>
      <c r="B223" s="78" t="s">
        <v>1</v>
      </c>
      <c r="C223" s="78" t="s">
        <v>71</v>
      </c>
      <c r="D223" s="78" t="s">
        <v>71</v>
      </c>
      <c r="E223" s="78" t="s">
        <v>71</v>
      </c>
    </row>
    <row r="224" spans="1:5" ht="15.75" thickBot="1" x14ac:dyDescent="0.3">
      <c r="A224" s="83" t="s">
        <v>105</v>
      </c>
      <c r="B224" s="104">
        <f>B225+B226</f>
        <v>0</v>
      </c>
      <c r="C224" s="104">
        <f>C225+C226</f>
        <v>0</v>
      </c>
      <c r="D224" s="104">
        <f>D225+D226</f>
        <v>0</v>
      </c>
      <c r="E224" s="104">
        <f>E225+E226</f>
        <v>0</v>
      </c>
    </row>
    <row r="225" spans="1:5" ht="15.75" thickBot="1" x14ac:dyDescent="0.3">
      <c r="A225" s="84" t="s">
        <v>106</v>
      </c>
      <c r="B225" s="104">
        <v>0</v>
      </c>
      <c r="C225" s="104">
        <v>0</v>
      </c>
      <c r="D225" s="104">
        <v>0</v>
      </c>
      <c r="E225" s="104">
        <v>0</v>
      </c>
    </row>
    <row r="226" spans="1:5" ht="15.75" thickBot="1" x14ac:dyDescent="0.3">
      <c r="A226" s="84" t="s">
        <v>107</v>
      </c>
      <c r="B226" s="104">
        <v>0</v>
      </c>
      <c r="C226" s="104">
        <v>0</v>
      </c>
      <c r="D226" s="104">
        <v>0</v>
      </c>
      <c r="E226" s="104">
        <v>0</v>
      </c>
    </row>
    <row r="227" spans="1:5" ht="15.75" thickBot="1" x14ac:dyDescent="0.3">
      <c r="A227" s="83" t="s">
        <v>108</v>
      </c>
      <c r="B227" s="104">
        <f>B228+B229</f>
        <v>0</v>
      </c>
      <c r="C227" s="104">
        <f>C228+C229</f>
        <v>0</v>
      </c>
      <c r="D227" s="104">
        <f>D228+D229</f>
        <v>0</v>
      </c>
      <c r="E227" s="104">
        <f>E228+E229</f>
        <v>0</v>
      </c>
    </row>
    <row r="228" spans="1:5" ht="15.75" thickBot="1" x14ac:dyDescent="0.3">
      <c r="A228" s="84" t="s">
        <v>106</v>
      </c>
      <c r="B228" s="104">
        <v>0</v>
      </c>
      <c r="C228" s="104">
        <v>0</v>
      </c>
      <c r="D228" s="104">
        <v>0</v>
      </c>
      <c r="E228" s="104">
        <v>0</v>
      </c>
    </row>
    <row r="229" spans="1:5" ht="15.75" thickBot="1" x14ac:dyDescent="0.3">
      <c r="A229" s="84" t="s">
        <v>107</v>
      </c>
      <c r="B229" s="104">
        <v>0</v>
      </c>
      <c r="C229" s="104">
        <v>0</v>
      </c>
      <c r="D229" s="104">
        <v>0</v>
      </c>
      <c r="E229" s="104">
        <v>0</v>
      </c>
    </row>
    <row r="230" spans="1:5" ht="15.75" thickBot="1" x14ac:dyDescent="0.3">
      <c r="A230" s="83" t="s">
        <v>109</v>
      </c>
      <c r="B230" s="104">
        <f>B231+B232</f>
        <v>10000</v>
      </c>
      <c r="C230" s="104">
        <f>C231+C232</f>
        <v>15000</v>
      </c>
      <c r="D230" s="104">
        <f>D231+D232</f>
        <v>15000</v>
      </c>
      <c r="E230" s="104">
        <f>E231+E232</f>
        <v>15000</v>
      </c>
    </row>
    <row r="231" spans="1:5" ht="15.75" thickBot="1" x14ac:dyDescent="0.3">
      <c r="A231" s="84" t="s">
        <v>106</v>
      </c>
      <c r="B231" s="104">
        <v>10000</v>
      </c>
      <c r="C231" s="120">
        <v>15000</v>
      </c>
      <c r="D231" s="104">
        <v>15000</v>
      </c>
      <c r="E231" s="104">
        <v>15000</v>
      </c>
    </row>
    <row r="232" spans="1:5" ht="15.75" thickBot="1" x14ac:dyDescent="0.3">
      <c r="A232" s="84" t="s">
        <v>107</v>
      </c>
      <c r="B232" s="104">
        <v>0</v>
      </c>
      <c r="C232" s="120">
        <v>0</v>
      </c>
      <c r="D232" s="104">
        <v>0</v>
      </c>
      <c r="E232" s="104">
        <v>0</v>
      </c>
    </row>
    <row r="233" spans="1:5" ht="15.75" thickBot="1" x14ac:dyDescent="0.3">
      <c r="A233" s="83" t="s">
        <v>110</v>
      </c>
      <c r="B233" s="103">
        <f>B234+B235</f>
        <v>0</v>
      </c>
      <c r="C233" s="103">
        <f>C234+C235</f>
        <v>0</v>
      </c>
      <c r="D233" s="103">
        <f>D234+D235</f>
        <v>0</v>
      </c>
      <c r="E233" s="103">
        <f>E234+E235</f>
        <v>0</v>
      </c>
    </row>
    <row r="234" spans="1:5" ht="15.75" thickBot="1" x14ac:dyDescent="0.3">
      <c r="A234" s="84" t="s">
        <v>106</v>
      </c>
      <c r="B234" s="103">
        <v>0</v>
      </c>
      <c r="C234" s="104">
        <v>0</v>
      </c>
      <c r="D234" s="104">
        <v>0</v>
      </c>
      <c r="E234" s="104">
        <v>0</v>
      </c>
    </row>
    <row r="235" spans="1:5" ht="15.75" thickBot="1" x14ac:dyDescent="0.3">
      <c r="A235" s="84" t="s">
        <v>107</v>
      </c>
      <c r="B235" s="103">
        <v>0</v>
      </c>
      <c r="C235" s="104">
        <v>0</v>
      </c>
      <c r="D235" s="104">
        <v>0</v>
      </c>
      <c r="E235" s="104">
        <v>0</v>
      </c>
    </row>
    <row r="236" spans="1:5" ht="15.75" thickBot="1" x14ac:dyDescent="0.3">
      <c r="A236" s="83" t="s">
        <v>111</v>
      </c>
      <c r="B236" s="103">
        <f>B237+B238</f>
        <v>0</v>
      </c>
      <c r="C236" s="103">
        <f>C237+C238</f>
        <v>0</v>
      </c>
      <c r="D236" s="103">
        <f>D237+D238</f>
        <v>0</v>
      </c>
      <c r="E236" s="103">
        <f>E237+E238</f>
        <v>0</v>
      </c>
    </row>
    <row r="237" spans="1:5" ht="15.75" thickBot="1" x14ac:dyDescent="0.3">
      <c r="A237" s="84" t="s">
        <v>106</v>
      </c>
      <c r="B237" s="103">
        <v>0</v>
      </c>
      <c r="C237" s="104">
        <v>0</v>
      </c>
      <c r="D237" s="104">
        <v>0</v>
      </c>
      <c r="E237" s="104">
        <v>0</v>
      </c>
    </row>
    <row r="238" spans="1:5" ht="15.75" thickBot="1" x14ac:dyDescent="0.3">
      <c r="A238" s="84" t="s">
        <v>107</v>
      </c>
      <c r="B238" s="103">
        <v>0</v>
      </c>
      <c r="C238" s="104">
        <v>0</v>
      </c>
      <c r="D238" s="104">
        <v>0</v>
      </c>
      <c r="E238" s="104">
        <v>0</v>
      </c>
    </row>
    <row r="239" spans="1:5" ht="15.75" thickBot="1" x14ac:dyDescent="0.3">
      <c r="A239" s="83" t="s">
        <v>112</v>
      </c>
      <c r="B239" s="103">
        <f>B240+B241</f>
        <v>0</v>
      </c>
      <c r="C239" s="103">
        <f>C240+C241</f>
        <v>0</v>
      </c>
      <c r="D239" s="103">
        <f>D240+D241</f>
        <v>0</v>
      </c>
      <c r="E239" s="103">
        <f>E240+E241</f>
        <v>0</v>
      </c>
    </row>
    <row r="240" spans="1:5" ht="15.75" thickBot="1" x14ac:dyDescent="0.3">
      <c r="A240" s="84" t="s">
        <v>106</v>
      </c>
      <c r="B240" s="103">
        <v>0</v>
      </c>
      <c r="C240" s="104">
        <v>0</v>
      </c>
      <c r="D240" s="104">
        <v>0</v>
      </c>
      <c r="E240" s="104">
        <v>0</v>
      </c>
    </row>
    <row r="241" spans="1:5" ht="15.75" thickBot="1" x14ac:dyDescent="0.3">
      <c r="A241" s="84" t="s">
        <v>107</v>
      </c>
      <c r="B241" s="103">
        <v>0</v>
      </c>
      <c r="C241" s="104">
        <v>0</v>
      </c>
      <c r="D241" s="104">
        <v>0</v>
      </c>
      <c r="E241" s="104">
        <v>0</v>
      </c>
    </row>
    <row r="242" spans="1:5" ht="15.75" thickBot="1" x14ac:dyDescent="0.3">
      <c r="A242" s="83" t="s">
        <v>113</v>
      </c>
      <c r="B242" s="103">
        <f>B243+B244</f>
        <v>0</v>
      </c>
      <c r="C242" s="103">
        <f>C243+C244</f>
        <v>0</v>
      </c>
      <c r="D242" s="103">
        <f>D243+D244</f>
        <v>0</v>
      </c>
      <c r="E242" s="103">
        <f>E243+E244</f>
        <v>0</v>
      </c>
    </row>
    <row r="243" spans="1:5" ht="15.75" thickBot="1" x14ac:dyDescent="0.3">
      <c r="A243" s="84" t="s">
        <v>106</v>
      </c>
      <c r="B243" s="103">
        <v>0</v>
      </c>
      <c r="C243" s="104">
        <v>0</v>
      </c>
      <c r="D243" s="104">
        <v>0</v>
      </c>
      <c r="E243" s="104">
        <v>0</v>
      </c>
    </row>
    <row r="244" spans="1:5" ht="15.75" thickBot="1" x14ac:dyDescent="0.3">
      <c r="A244" s="84" t="s">
        <v>107</v>
      </c>
      <c r="B244" s="103">
        <v>0</v>
      </c>
      <c r="C244" s="104">
        <v>0</v>
      </c>
      <c r="D244" s="104">
        <v>0</v>
      </c>
      <c r="E244" s="104">
        <v>0</v>
      </c>
    </row>
    <row r="245" spans="1:5" ht="15.75" thickBot="1" x14ac:dyDescent="0.3">
      <c r="A245" s="395" t="s">
        <v>401</v>
      </c>
      <c r="B245" s="140">
        <f>B242+B239+B236+B233+B230+B227+B224</f>
        <v>10000</v>
      </c>
      <c r="C245" s="140">
        <f>C242+C239+C236+C233+C230+C227+C224</f>
        <v>15000</v>
      </c>
      <c r="D245" s="140">
        <f>D242+D239+D236+D233+D230+D227+D224</f>
        <v>15000</v>
      </c>
      <c r="E245" s="140">
        <f>E242+E239+E236+E233+E230+E227+E224</f>
        <v>15000</v>
      </c>
    </row>
    <row r="246" spans="1:5" ht="15.75" thickBot="1" x14ac:dyDescent="0.3">
      <c r="A246" s="96" t="s">
        <v>115</v>
      </c>
      <c r="B246" s="399">
        <f>B245-B216</f>
        <v>0</v>
      </c>
      <c r="C246" s="399">
        <f>C245-C216</f>
        <v>0</v>
      </c>
      <c r="D246" s="399">
        <f>D245-D216</f>
        <v>0</v>
      </c>
      <c r="E246" s="399">
        <f>E245-E216</f>
        <v>0</v>
      </c>
    </row>
    <row r="247" spans="1:5" ht="15.75" thickBot="1" x14ac:dyDescent="0.3">
      <c r="A247" s="397" t="s">
        <v>227</v>
      </c>
      <c r="B247" s="831" t="s">
        <v>579</v>
      </c>
      <c r="C247" s="832"/>
      <c r="D247" s="832"/>
      <c r="E247" s="833"/>
    </row>
    <row r="248" spans="1:5" ht="15.75" thickBot="1" x14ac:dyDescent="0.3">
      <c r="A248" s="64" t="s">
        <v>93</v>
      </c>
      <c r="B248" s="928" t="s">
        <v>580</v>
      </c>
      <c r="C248" s="929"/>
      <c r="D248" s="929"/>
      <c r="E248" s="930"/>
    </row>
    <row r="249" spans="1:5" ht="15.75" thickBot="1" x14ac:dyDescent="0.3">
      <c r="A249" s="64" t="s">
        <v>95</v>
      </c>
      <c r="B249" s="686" t="s">
        <v>581</v>
      </c>
      <c r="C249" s="687"/>
      <c r="D249" s="687"/>
      <c r="E249" s="688"/>
    </row>
    <row r="250" spans="1:5" x14ac:dyDescent="0.25">
      <c r="A250" s="668"/>
      <c r="B250" s="76">
        <v>2019</v>
      </c>
      <c r="C250" s="76">
        <v>2020</v>
      </c>
      <c r="D250" s="76">
        <v>2021</v>
      </c>
      <c r="E250" s="76">
        <v>2022</v>
      </c>
    </row>
    <row r="251" spans="1:5" ht="15.75" thickBot="1" x14ac:dyDescent="0.3">
      <c r="A251" s="669"/>
      <c r="B251" s="78" t="s">
        <v>1</v>
      </c>
      <c r="C251" s="78" t="s">
        <v>71</v>
      </c>
      <c r="D251" s="78" t="s">
        <v>71</v>
      </c>
      <c r="E251" s="78" t="s">
        <v>71</v>
      </c>
    </row>
    <row r="252" spans="1:5" ht="15.75" thickBot="1" x14ac:dyDescent="0.3">
      <c r="A252" s="64" t="s">
        <v>97</v>
      </c>
      <c r="B252" s="163">
        <v>10000</v>
      </c>
      <c r="C252" s="163">
        <v>10000</v>
      </c>
      <c r="D252" s="163">
        <v>10000</v>
      </c>
      <c r="E252" s="163">
        <v>10000</v>
      </c>
    </row>
    <row r="253" spans="1:5" ht="15.75" thickBot="1" x14ac:dyDescent="0.3">
      <c r="A253" s="64" t="s">
        <v>98</v>
      </c>
      <c r="B253" s="79">
        <f>B261+B264+B267+B270+B273+B276+B279</f>
        <v>10000</v>
      </c>
      <c r="C253" s="79">
        <f>C261+C264+C267+C270+C273+C276+C279</f>
        <v>20000</v>
      </c>
      <c r="D253" s="79">
        <f>D261+D264+D267+D270+D273+D276+D279</f>
        <v>20000</v>
      </c>
      <c r="E253" s="79">
        <f>E261+E264+E267+E270+E273+E276+E279</f>
        <v>20000</v>
      </c>
    </row>
    <row r="254" spans="1:5" ht="15.75" thickBot="1" x14ac:dyDescent="0.3">
      <c r="A254" s="64" t="s">
        <v>99</v>
      </c>
      <c r="B254" s="79">
        <v>2</v>
      </c>
      <c r="C254" s="79">
        <v>2</v>
      </c>
      <c r="D254" s="79">
        <v>2</v>
      </c>
      <c r="E254" s="79">
        <v>2</v>
      </c>
    </row>
    <row r="255" spans="1:5" ht="15.75" thickBot="1" x14ac:dyDescent="0.3">
      <c r="A255" s="64" t="s">
        <v>100</v>
      </c>
      <c r="B255" s="550"/>
      <c r="C255" s="81">
        <v>0</v>
      </c>
      <c r="D255" s="81">
        <v>0</v>
      </c>
      <c r="E255" s="81">
        <v>0</v>
      </c>
    </row>
    <row r="256" spans="1:5" ht="15.75" thickBot="1" x14ac:dyDescent="0.3">
      <c r="A256" s="64" t="s">
        <v>102</v>
      </c>
      <c r="B256" s="550"/>
      <c r="C256" s="81">
        <v>0</v>
      </c>
      <c r="D256" s="81">
        <v>0</v>
      </c>
      <c r="E256" s="81">
        <v>0</v>
      </c>
    </row>
    <row r="257" spans="1:5" ht="15.75" thickBot="1" x14ac:dyDescent="0.3">
      <c r="A257" s="64" t="s">
        <v>103</v>
      </c>
      <c r="B257" s="550"/>
      <c r="C257" s="81">
        <v>0</v>
      </c>
      <c r="D257" s="81">
        <v>0</v>
      </c>
      <c r="E257" s="81">
        <v>0</v>
      </c>
    </row>
    <row r="258" spans="1:5" ht="15.75" thickBot="1" x14ac:dyDescent="0.3">
      <c r="A258" s="659" t="s">
        <v>582</v>
      </c>
      <c r="B258" s="660"/>
      <c r="C258" s="660"/>
      <c r="D258" s="660"/>
      <c r="E258" s="661"/>
    </row>
    <row r="259" spans="1:5" x14ac:dyDescent="0.25">
      <c r="A259" s="668"/>
      <c r="B259" s="76">
        <v>2019</v>
      </c>
      <c r="C259" s="76">
        <v>2020</v>
      </c>
      <c r="D259" s="76">
        <v>2021</v>
      </c>
      <c r="E259" s="76">
        <v>2022</v>
      </c>
    </row>
    <row r="260" spans="1:5" ht="15.75" thickBot="1" x14ac:dyDescent="0.3">
      <c r="A260" s="669"/>
      <c r="B260" s="78" t="s">
        <v>1</v>
      </c>
      <c r="C260" s="78" t="s">
        <v>71</v>
      </c>
      <c r="D260" s="78" t="s">
        <v>71</v>
      </c>
      <c r="E260" s="78" t="s">
        <v>71</v>
      </c>
    </row>
    <row r="261" spans="1:5" ht="15.75" thickBot="1" x14ac:dyDescent="0.3">
      <c r="A261" s="400" t="s">
        <v>105</v>
      </c>
      <c r="B261" s="104">
        <f>B262+B263</f>
        <v>0</v>
      </c>
      <c r="C261" s="104">
        <f>C262+C263</f>
        <v>0</v>
      </c>
      <c r="D261" s="104">
        <f>D262+D263</f>
        <v>0</v>
      </c>
      <c r="E261" s="104">
        <f>E262+E263</f>
        <v>0</v>
      </c>
    </row>
    <row r="262" spans="1:5" ht="15.75" thickBot="1" x14ac:dyDescent="0.3">
      <c r="A262" s="401" t="s">
        <v>106</v>
      </c>
      <c r="B262" s="104">
        <v>0</v>
      </c>
      <c r="C262" s="104">
        <v>0</v>
      </c>
      <c r="D262" s="104">
        <v>0</v>
      </c>
      <c r="E262" s="104">
        <v>0</v>
      </c>
    </row>
    <row r="263" spans="1:5" ht="15.75" thickBot="1" x14ac:dyDescent="0.3">
      <c r="A263" s="401" t="s">
        <v>107</v>
      </c>
      <c r="B263" s="104">
        <v>0</v>
      </c>
      <c r="C263" s="104">
        <v>0</v>
      </c>
      <c r="D263" s="104">
        <v>0</v>
      </c>
      <c r="E263" s="104">
        <v>0</v>
      </c>
    </row>
    <row r="264" spans="1:5" ht="15.75" thickBot="1" x14ac:dyDescent="0.3">
      <c r="A264" s="400" t="s">
        <v>108</v>
      </c>
      <c r="B264" s="104">
        <f>B265+B266</f>
        <v>0</v>
      </c>
      <c r="C264" s="104">
        <f>C265+C266</f>
        <v>0</v>
      </c>
      <c r="D264" s="104">
        <f>D265+D266</f>
        <v>0</v>
      </c>
      <c r="E264" s="104">
        <f>E265+E266</f>
        <v>0</v>
      </c>
    </row>
    <row r="265" spans="1:5" ht="15.75" thickBot="1" x14ac:dyDescent="0.3">
      <c r="A265" s="401" t="s">
        <v>106</v>
      </c>
      <c r="B265" s="104">
        <v>0</v>
      </c>
      <c r="C265" s="104">
        <v>0</v>
      </c>
      <c r="D265" s="104">
        <v>0</v>
      </c>
      <c r="E265" s="104">
        <v>0</v>
      </c>
    </row>
    <row r="266" spans="1:5" ht="15.75" thickBot="1" x14ac:dyDescent="0.3">
      <c r="A266" s="401" t="s">
        <v>107</v>
      </c>
      <c r="B266" s="104">
        <v>0</v>
      </c>
      <c r="C266" s="104">
        <v>0</v>
      </c>
      <c r="D266" s="104">
        <v>0</v>
      </c>
      <c r="E266" s="104">
        <v>0</v>
      </c>
    </row>
    <row r="267" spans="1:5" ht="15.75" thickBot="1" x14ac:dyDescent="0.3">
      <c r="A267" s="400" t="s">
        <v>109</v>
      </c>
      <c r="B267" s="103">
        <f>B268+B269</f>
        <v>10000</v>
      </c>
      <c r="C267" s="103">
        <f>C268+C269</f>
        <v>20000</v>
      </c>
      <c r="D267" s="103">
        <f>D268+D269</f>
        <v>20000</v>
      </c>
      <c r="E267" s="103">
        <f>E268+E269</f>
        <v>20000</v>
      </c>
    </row>
    <row r="268" spans="1:5" ht="15.75" thickBot="1" x14ac:dyDescent="0.3">
      <c r="A268" s="401" t="s">
        <v>106</v>
      </c>
      <c r="B268" s="103">
        <v>10000</v>
      </c>
      <c r="C268" s="120">
        <v>20000</v>
      </c>
      <c r="D268" s="104">
        <v>20000</v>
      </c>
      <c r="E268" s="104">
        <v>20000</v>
      </c>
    </row>
    <row r="269" spans="1:5" ht="15.75" thickBot="1" x14ac:dyDescent="0.3">
      <c r="A269" s="401" t="s">
        <v>107</v>
      </c>
      <c r="B269" s="103">
        <v>0</v>
      </c>
      <c r="C269" s="120">
        <v>0</v>
      </c>
      <c r="D269" s="104">
        <v>0</v>
      </c>
      <c r="E269" s="104">
        <v>0</v>
      </c>
    </row>
    <row r="270" spans="1:5" ht="15.75" thickBot="1" x14ac:dyDescent="0.3">
      <c r="A270" s="400" t="s">
        <v>110</v>
      </c>
      <c r="B270" s="103">
        <f>B271+B272</f>
        <v>0</v>
      </c>
      <c r="C270" s="103">
        <f>C271+C272</f>
        <v>0</v>
      </c>
      <c r="D270" s="103">
        <f>D271+D272</f>
        <v>0</v>
      </c>
      <c r="E270" s="103">
        <f>E271+E272</f>
        <v>0</v>
      </c>
    </row>
    <row r="271" spans="1:5" ht="15.75" thickBot="1" x14ac:dyDescent="0.3">
      <c r="A271" s="401" t="s">
        <v>106</v>
      </c>
      <c r="B271" s="104">
        <v>0</v>
      </c>
      <c r="C271" s="104">
        <v>0</v>
      </c>
      <c r="D271" s="104">
        <v>0</v>
      </c>
      <c r="E271" s="104">
        <v>0</v>
      </c>
    </row>
    <row r="272" spans="1:5" ht="15.75" thickBot="1" x14ac:dyDescent="0.3">
      <c r="A272" s="401" t="s">
        <v>107</v>
      </c>
      <c r="B272" s="104">
        <v>0</v>
      </c>
      <c r="C272" s="104">
        <v>0</v>
      </c>
      <c r="D272" s="104">
        <v>0</v>
      </c>
      <c r="E272" s="104">
        <v>0</v>
      </c>
    </row>
    <row r="273" spans="1:5" ht="15.75" thickBot="1" x14ac:dyDescent="0.3">
      <c r="A273" s="400" t="s">
        <v>111</v>
      </c>
      <c r="B273" s="103">
        <f>B274+B275</f>
        <v>0</v>
      </c>
      <c r="C273" s="103">
        <f>C274+C275</f>
        <v>0</v>
      </c>
      <c r="D273" s="103">
        <f>D274+D275</f>
        <v>0</v>
      </c>
      <c r="E273" s="103">
        <f>E274+E275</f>
        <v>0</v>
      </c>
    </row>
    <row r="274" spans="1:5" ht="15.75" thickBot="1" x14ac:dyDescent="0.3">
      <c r="A274" s="401" t="s">
        <v>106</v>
      </c>
      <c r="B274" s="104">
        <v>0</v>
      </c>
      <c r="C274" s="104">
        <v>0</v>
      </c>
      <c r="D274" s="104">
        <v>0</v>
      </c>
      <c r="E274" s="104">
        <v>0</v>
      </c>
    </row>
    <row r="275" spans="1:5" ht="15.75" thickBot="1" x14ac:dyDescent="0.3">
      <c r="A275" s="401" t="s">
        <v>107</v>
      </c>
      <c r="B275" s="104">
        <v>0</v>
      </c>
      <c r="C275" s="104">
        <v>0</v>
      </c>
      <c r="D275" s="104">
        <v>0</v>
      </c>
      <c r="E275" s="104">
        <v>0</v>
      </c>
    </row>
    <row r="276" spans="1:5" ht="15.75" thickBot="1" x14ac:dyDescent="0.3">
      <c r="A276" s="400" t="s">
        <v>112</v>
      </c>
      <c r="B276" s="103">
        <f>B277+B278</f>
        <v>0</v>
      </c>
      <c r="C276" s="103">
        <f>C277+C278</f>
        <v>0</v>
      </c>
      <c r="D276" s="103">
        <f>D277+D278</f>
        <v>0</v>
      </c>
      <c r="E276" s="103">
        <f>E277+E278</f>
        <v>0</v>
      </c>
    </row>
    <row r="277" spans="1:5" ht="15.75" thickBot="1" x14ac:dyDescent="0.3">
      <c r="A277" s="401" t="s">
        <v>106</v>
      </c>
      <c r="B277" s="104">
        <v>0</v>
      </c>
      <c r="C277" s="104">
        <v>0</v>
      </c>
      <c r="D277" s="104">
        <v>0</v>
      </c>
      <c r="E277" s="104">
        <v>0</v>
      </c>
    </row>
    <row r="278" spans="1:5" ht="15.75" thickBot="1" x14ac:dyDescent="0.3">
      <c r="A278" s="401" t="s">
        <v>107</v>
      </c>
      <c r="B278" s="104">
        <v>0</v>
      </c>
      <c r="C278" s="104">
        <v>0</v>
      </c>
      <c r="D278" s="104">
        <v>0</v>
      </c>
      <c r="E278" s="104">
        <v>0</v>
      </c>
    </row>
    <row r="279" spans="1:5" ht="15.75" thickBot="1" x14ac:dyDescent="0.3">
      <c r="A279" s="400" t="s">
        <v>113</v>
      </c>
      <c r="B279" s="103">
        <f>B280+B281</f>
        <v>0</v>
      </c>
      <c r="C279" s="103">
        <f>C280+C281</f>
        <v>0</v>
      </c>
      <c r="D279" s="103">
        <f>D280+D281</f>
        <v>0</v>
      </c>
      <c r="E279" s="103">
        <f>E280+E281</f>
        <v>0</v>
      </c>
    </row>
    <row r="280" spans="1:5" ht="15.75" thickBot="1" x14ac:dyDescent="0.3">
      <c r="A280" s="401" t="s">
        <v>106</v>
      </c>
      <c r="B280" s="104">
        <v>0</v>
      </c>
      <c r="C280" s="104">
        <v>0</v>
      </c>
      <c r="D280" s="104">
        <v>0</v>
      </c>
      <c r="E280" s="104">
        <v>0</v>
      </c>
    </row>
    <row r="281" spans="1:5" ht="15.75" thickBot="1" x14ac:dyDescent="0.3">
      <c r="A281" s="401" t="s">
        <v>107</v>
      </c>
      <c r="B281" s="104">
        <v>0</v>
      </c>
      <c r="C281" s="104">
        <v>0</v>
      </c>
      <c r="D281" s="104">
        <v>0</v>
      </c>
      <c r="E281" s="104">
        <v>0</v>
      </c>
    </row>
    <row r="282" spans="1:5" ht="15.75" thickBot="1" x14ac:dyDescent="0.3">
      <c r="A282" s="395" t="s">
        <v>405</v>
      </c>
      <c r="B282" s="140">
        <f>B279+B276+B273+B270+B267+B264+B261</f>
        <v>10000</v>
      </c>
      <c r="C282" s="140">
        <f>C279+C276+C273+C270+C267+C264+C261</f>
        <v>20000</v>
      </c>
      <c r="D282" s="140">
        <f>D279+D276+D273+D270+D267+D264+D261</f>
        <v>20000</v>
      </c>
      <c r="E282" s="140">
        <f>E279+E276+E273+E270+E267+E264+E261</f>
        <v>20000</v>
      </c>
    </row>
    <row r="283" spans="1:5" ht="15.75" thickBot="1" x14ac:dyDescent="0.3">
      <c r="A283" s="96" t="s">
        <v>115</v>
      </c>
      <c r="B283" s="98">
        <f>IF(B282-B253=0,0,"Error")</f>
        <v>0</v>
      </c>
      <c r="C283" s="98">
        <f>IF(C282-C253=0,0,"Error")</f>
        <v>0</v>
      </c>
      <c r="D283" s="98">
        <f>IF(D282-D253=0,0,"Error")</f>
        <v>0</v>
      </c>
      <c r="E283" s="98">
        <f>IF(E282-E253=0,0,"Error")</f>
        <v>0</v>
      </c>
    </row>
    <row r="284" spans="1:5" ht="15.75" thickBot="1" x14ac:dyDescent="0.3">
      <c r="A284" s="960" t="s">
        <v>198</v>
      </c>
      <c r="B284" s="961"/>
      <c r="C284" s="961"/>
      <c r="D284" s="961"/>
      <c r="E284" s="962"/>
    </row>
    <row r="285" spans="1:5" ht="15.75" thickBot="1" x14ac:dyDescent="0.3">
      <c r="A285" s="679" t="s">
        <v>150</v>
      </c>
      <c r="B285" s="696"/>
      <c r="C285" s="696"/>
      <c r="D285" s="696"/>
      <c r="E285" s="681"/>
    </row>
    <row r="286" spans="1:5" ht="15.75" thickBot="1" x14ac:dyDescent="0.3">
      <c r="A286" s="402" t="s">
        <v>151</v>
      </c>
      <c r="B286" s="697" t="s">
        <v>811</v>
      </c>
      <c r="C286" s="699"/>
      <c r="D286" s="699"/>
      <c r="E286" s="700"/>
    </row>
    <row r="287" spans="1:5" ht="15.75" thickBot="1" x14ac:dyDescent="0.3">
      <c r="A287" s="130" t="s">
        <v>90</v>
      </c>
      <c r="B287" s="659" t="s">
        <v>583</v>
      </c>
      <c r="C287" s="661"/>
      <c r="D287" s="963" t="s">
        <v>202</v>
      </c>
      <c r="E287" s="964"/>
    </row>
    <row r="288" spans="1:5" ht="15.75" thickBot="1" x14ac:dyDescent="0.3">
      <c r="A288" s="64" t="s">
        <v>93</v>
      </c>
      <c r="B288" s="928" t="s">
        <v>812</v>
      </c>
      <c r="C288" s="929"/>
      <c r="D288" s="929"/>
      <c r="E288" s="930"/>
    </row>
    <row r="289" spans="1:6" ht="15.75" thickBot="1" x14ac:dyDescent="0.3">
      <c r="A289" s="64" t="s">
        <v>95</v>
      </c>
      <c r="B289" s="686" t="s">
        <v>584</v>
      </c>
      <c r="C289" s="687"/>
      <c r="D289" s="687"/>
      <c r="E289" s="688"/>
    </row>
    <row r="290" spans="1:6" x14ac:dyDescent="0.25">
      <c r="A290" s="668"/>
      <c r="B290" s="76">
        <v>2019</v>
      </c>
      <c r="C290" s="76">
        <v>2020</v>
      </c>
      <c r="D290" s="76">
        <v>2021</v>
      </c>
      <c r="E290" s="76">
        <v>2022</v>
      </c>
    </row>
    <row r="291" spans="1:6" ht="15.75" thickBot="1" x14ac:dyDescent="0.3">
      <c r="A291" s="669"/>
      <c r="B291" s="78" t="s">
        <v>1</v>
      </c>
      <c r="C291" s="78" t="s">
        <v>71</v>
      </c>
      <c r="D291" s="78" t="s">
        <v>71</v>
      </c>
      <c r="E291" s="78" t="s">
        <v>71</v>
      </c>
    </row>
    <row r="292" spans="1:6" ht="15.75" thickBot="1" x14ac:dyDescent="0.3">
      <c r="A292" s="64" t="s">
        <v>97</v>
      </c>
      <c r="B292" s="79">
        <v>1</v>
      </c>
      <c r="C292" s="79">
        <v>1</v>
      </c>
      <c r="D292" s="79"/>
      <c r="E292" s="79">
        <v>0</v>
      </c>
    </row>
    <row r="293" spans="1:6" ht="15.75" thickBot="1" x14ac:dyDescent="0.3">
      <c r="A293" s="64" t="s">
        <v>98</v>
      </c>
      <c r="B293" s="79">
        <f>B311</f>
        <v>33540</v>
      </c>
      <c r="C293" s="79">
        <f>C311</f>
        <v>68731</v>
      </c>
      <c r="D293" s="79">
        <f>D311</f>
        <v>0</v>
      </c>
      <c r="E293" s="79">
        <f>E311</f>
        <v>0</v>
      </c>
    </row>
    <row r="294" spans="1:6" ht="15.75" thickBot="1" x14ac:dyDescent="0.3">
      <c r="A294" s="64" t="s">
        <v>99</v>
      </c>
      <c r="B294" s="79">
        <f>B293/B292</f>
        <v>33540</v>
      </c>
      <c r="C294" s="79">
        <f>C293/C292</f>
        <v>68731</v>
      </c>
      <c r="D294" s="79"/>
      <c r="E294" s="79"/>
    </row>
    <row r="295" spans="1:6" ht="15.75" thickBot="1" x14ac:dyDescent="0.3">
      <c r="A295" s="64" t="s">
        <v>100</v>
      </c>
      <c r="B295" s="550" t="s">
        <v>101</v>
      </c>
      <c r="C295" s="81">
        <f>C292/B292-1</f>
        <v>0</v>
      </c>
      <c r="D295" s="81"/>
      <c r="E295" s="81"/>
    </row>
    <row r="296" spans="1:6" ht="15.75" thickBot="1" x14ac:dyDescent="0.3">
      <c r="A296" s="64" t="s">
        <v>102</v>
      </c>
      <c r="B296" s="550" t="s">
        <v>101</v>
      </c>
      <c r="C296" s="81">
        <f>C293/B293-1</f>
        <v>1.0492248062015506</v>
      </c>
      <c r="D296" s="81"/>
      <c r="E296" s="81"/>
    </row>
    <row r="297" spans="1:6" ht="15.75" thickBot="1" x14ac:dyDescent="0.3">
      <c r="A297" s="64" t="s">
        <v>103</v>
      </c>
      <c r="B297" s="550" t="s">
        <v>101</v>
      </c>
      <c r="C297" s="81">
        <f>C294/B294-1</f>
        <v>1.0492248062015506</v>
      </c>
      <c r="D297" s="81"/>
      <c r="E297" s="81"/>
    </row>
    <row r="298" spans="1:6" ht="15.75" thickBot="1" x14ac:dyDescent="0.3">
      <c r="A298" s="659" t="s">
        <v>558</v>
      </c>
      <c r="B298" s="660"/>
      <c r="C298" s="660"/>
      <c r="D298" s="660"/>
      <c r="E298" s="661"/>
    </row>
    <row r="299" spans="1:6" x14ac:dyDescent="0.25">
      <c r="A299" s="668"/>
      <c r="B299" s="76">
        <v>2019</v>
      </c>
      <c r="C299" s="76">
        <v>2020</v>
      </c>
      <c r="D299" s="76">
        <v>2021</v>
      </c>
      <c r="E299" s="76">
        <v>2022</v>
      </c>
    </row>
    <row r="300" spans="1:6" ht="15.75" thickBot="1" x14ac:dyDescent="0.3">
      <c r="A300" s="669"/>
      <c r="B300" s="78" t="s">
        <v>1</v>
      </c>
      <c r="C300" s="78" t="s">
        <v>71</v>
      </c>
      <c r="D300" s="78" t="s">
        <v>71</v>
      </c>
      <c r="E300" s="78" t="s">
        <v>71</v>
      </c>
      <c r="F300" s="209"/>
    </row>
    <row r="301" spans="1:6" ht="15.75" thickBot="1" x14ac:dyDescent="0.3">
      <c r="A301" s="128" t="s">
        <v>159</v>
      </c>
      <c r="B301" s="120">
        <f>B302+B303+B304+B305</f>
        <v>1500</v>
      </c>
      <c r="C301" s="120">
        <f t="shared" ref="C301:E301" si="4">C302+C303+C304+C305</f>
        <v>0</v>
      </c>
      <c r="D301" s="120">
        <f t="shared" si="4"/>
        <v>0</v>
      </c>
      <c r="E301" s="120">
        <f t="shared" si="4"/>
        <v>0</v>
      </c>
    </row>
    <row r="302" spans="1:6" ht="15.75" thickBot="1" x14ac:dyDescent="0.3">
      <c r="A302" s="129" t="s">
        <v>585</v>
      </c>
      <c r="B302" s="120">
        <v>1500</v>
      </c>
      <c r="C302" s="120">
        <v>0</v>
      </c>
      <c r="D302" s="120">
        <v>0</v>
      </c>
      <c r="E302" s="120">
        <v>0</v>
      </c>
    </row>
    <row r="303" spans="1:6" ht="15.75" thickBot="1" x14ac:dyDescent="0.3">
      <c r="A303" s="129" t="s">
        <v>160</v>
      </c>
      <c r="B303" s="120">
        <v>0</v>
      </c>
      <c r="C303" s="120">
        <v>0</v>
      </c>
      <c r="D303" s="120">
        <v>0</v>
      </c>
      <c r="E303" s="120">
        <v>0</v>
      </c>
    </row>
    <row r="304" spans="1:6" ht="15.75" thickBot="1" x14ac:dyDescent="0.3">
      <c r="A304" s="129" t="s">
        <v>586</v>
      </c>
      <c r="B304" s="120">
        <v>0</v>
      </c>
      <c r="C304" s="120">
        <v>0</v>
      </c>
      <c r="D304" s="120">
        <v>0</v>
      </c>
      <c r="E304" s="120">
        <v>0</v>
      </c>
    </row>
    <row r="305" spans="1:5" ht="15.75" thickBot="1" x14ac:dyDescent="0.3">
      <c r="A305" s="129" t="s">
        <v>587</v>
      </c>
      <c r="B305" s="120">
        <v>0</v>
      </c>
      <c r="C305" s="120">
        <v>0</v>
      </c>
      <c r="D305" s="120">
        <v>0</v>
      </c>
      <c r="E305" s="120">
        <v>0</v>
      </c>
    </row>
    <row r="306" spans="1:5" ht="15.75" thickBot="1" x14ac:dyDescent="0.3">
      <c r="A306" s="128" t="s">
        <v>163</v>
      </c>
      <c r="B306" s="120">
        <f>B307+B308+B309+B310</f>
        <v>32040</v>
      </c>
      <c r="C306" s="120">
        <f>C307+C308+C309+C310</f>
        <v>68731</v>
      </c>
      <c r="D306" s="120">
        <f>D307+D308+D309+D310</f>
        <v>0</v>
      </c>
      <c r="E306" s="120">
        <f>E307+E308+E309+E310</f>
        <v>0</v>
      </c>
    </row>
    <row r="307" spans="1:5" ht="15.75" thickBot="1" x14ac:dyDescent="0.3">
      <c r="A307" s="129" t="s">
        <v>585</v>
      </c>
      <c r="B307" s="120">
        <v>32040</v>
      </c>
      <c r="C307" s="120">
        <v>68731</v>
      </c>
      <c r="D307" s="120">
        <v>0</v>
      </c>
      <c r="E307" s="120">
        <v>0</v>
      </c>
    </row>
    <row r="308" spans="1:5" ht="15.75" thickBot="1" x14ac:dyDescent="0.3">
      <c r="A308" s="129" t="s">
        <v>160</v>
      </c>
      <c r="B308" s="120">
        <v>0</v>
      </c>
      <c r="C308" s="120">
        <v>0</v>
      </c>
      <c r="D308" s="120">
        <v>0</v>
      </c>
      <c r="E308" s="120">
        <v>0</v>
      </c>
    </row>
    <row r="309" spans="1:5" ht="15.75" thickBot="1" x14ac:dyDescent="0.3">
      <c r="A309" s="129" t="s">
        <v>586</v>
      </c>
      <c r="B309" s="120">
        <v>0</v>
      </c>
      <c r="C309" s="120">
        <v>0</v>
      </c>
      <c r="D309" s="120">
        <v>0</v>
      </c>
      <c r="E309" s="120">
        <v>0</v>
      </c>
    </row>
    <row r="310" spans="1:5" ht="15.75" thickBot="1" x14ac:dyDescent="0.3">
      <c r="A310" s="129" t="s">
        <v>587</v>
      </c>
      <c r="B310" s="120">
        <v>0</v>
      </c>
      <c r="C310" s="120">
        <v>0</v>
      </c>
      <c r="D310" s="120">
        <v>0</v>
      </c>
      <c r="E310" s="120">
        <v>0</v>
      </c>
    </row>
    <row r="311" spans="1:5" ht="15.75" thickBot="1" x14ac:dyDescent="0.3">
      <c r="A311" s="395" t="s">
        <v>114</v>
      </c>
      <c r="B311" s="140">
        <f>B306+B301</f>
        <v>33540</v>
      </c>
      <c r="C311" s="140">
        <f>C306+C301</f>
        <v>68731</v>
      </c>
      <c r="D311" s="140">
        <f>D306+D301</f>
        <v>0</v>
      </c>
      <c r="E311" s="140">
        <f>E306+E301</f>
        <v>0</v>
      </c>
    </row>
    <row r="312" spans="1:5" ht="23.25" thickBot="1" x14ac:dyDescent="0.3">
      <c r="A312" s="403" t="s">
        <v>588</v>
      </c>
      <c r="B312" s="404"/>
      <c r="C312" s="405"/>
      <c r="D312" s="405"/>
      <c r="E312" s="406"/>
    </row>
    <row r="313" spans="1:5" ht="15.75" thickBot="1" x14ac:dyDescent="0.3">
      <c r="A313" s="402" t="s">
        <v>151</v>
      </c>
      <c r="B313" s="957" t="s">
        <v>591</v>
      </c>
      <c r="C313" s="958"/>
      <c r="D313" s="958"/>
      <c r="E313" s="959"/>
    </row>
    <row r="314" spans="1:5" ht="34.5" thickBot="1" x14ac:dyDescent="0.3">
      <c r="A314" s="130" t="s">
        <v>116</v>
      </c>
      <c r="B314" s="965" t="s">
        <v>813</v>
      </c>
      <c r="C314" s="966"/>
      <c r="D314" s="133" t="s">
        <v>202</v>
      </c>
      <c r="E314" s="408"/>
    </row>
    <row r="315" spans="1:5" ht="27" customHeight="1" thickBot="1" x14ac:dyDescent="0.3">
      <c r="A315" s="64" t="s">
        <v>93</v>
      </c>
      <c r="B315" s="928" t="s">
        <v>814</v>
      </c>
      <c r="C315" s="929"/>
      <c r="D315" s="929"/>
      <c r="E315" s="930"/>
    </row>
    <row r="316" spans="1:5" ht="15.75" thickBot="1" x14ac:dyDescent="0.3">
      <c r="A316" s="64" t="s">
        <v>95</v>
      </c>
      <c r="B316" s="686" t="s">
        <v>584</v>
      </c>
      <c r="C316" s="687"/>
      <c r="D316" s="687"/>
      <c r="E316" s="688"/>
    </row>
    <row r="317" spans="1:5" x14ac:dyDescent="0.25">
      <c r="A317" s="668"/>
      <c r="B317" s="76">
        <v>2019</v>
      </c>
      <c r="C317" s="76">
        <v>2020</v>
      </c>
      <c r="D317" s="76">
        <v>2021</v>
      </c>
      <c r="E317" s="76">
        <v>2022</v>
      </c>
    </row>
    <row r="318" spans="1:5" ht="15.75" thickBot="1" x14ac:dyDescent="0.3">
      <c r="A318" s="669"/>
      <c r="B318" s="78" t="s">
        <v>1</v>
      </c>
      <c r="C318" s="78" t="s">
        <v>71</v>
      </c>
      <c r="D318" s="78" t="s">
        <v>71</v>
      </c>
      <c r="E318" s="78" t="s">
        <v>71</v>
      </c>
    </row>
    <row r="319" spans="1:5" ht="15.75" thickBot="1" x14ac:dyDescent="0.3">
      <c r="A319" s="64" t="s">
        <v>97</v>
      </c>
      <c r="B319" s="79">
        <v>1</v>
      </c>
      <c r="C319" s="79">
        <v>3</v>
      </c>
      <c r="D319" s="79">
        <v>1</v>
      </c>
      <c r="E319" s="79">
        <v>1</v>
      </c>
    </row>
    <row r="320" spans="1:5" ht="15.75" thickBot="1" x14ac:dyDescent="0.3">
      <c r="A320" s="64" t="s">
        <v>98</v>
      </c>
      <c r="B320" s="79">
        <f>B334</f>
        <v>4000</v>
      </c>
      <c r="C320" s="79">
        <f>C334</f>
        <v>9800</v>
      </c>
      <c r="D320" s="79">
        <f>D334</f>
        <v>1000</v>
      </c>
      <c r="E320" s="79">
        <f>E334</f>
        <v>500</v>
      </c>
    </row>
    <row r="321" spans="1:5" ht="15.75" thickBot="1" x14ac:dyDescent="0.3">
      <c r="A321" s="64" t="s">
        <v>99</v>
      </c>
      <c r="B321" s="79">
        <f>B320/B319</f>
        <v>4000</v>
      </c>
      <c r="C321" s="79">
        <f>C320/C319</f>
        <v>3266.6666666666665</v>
      </c>
      <c r="D321" s="79">
        <f>D320/D319</f>
        <v>1000</v>
      </c>
      <c r="E321" s="79">
        <f>E320/E319</f>
        <v>500</v>
      </c>
    </row>
    <row r="322" spans="1:5" ht="15.75" thickBot="1" x14ac:dyDescent="0.3">
      <c r="A322" s="64" t="s">
        <v>100</v>
      </c>
      <c r="B322" s="550" t="s">
        <v>101</v>
      </c>
      <c r="C322" s="81">
        <f t="shared" ref="C322:E324" si="5">C319/B319-1</f>
        <v>2</v>
      </c>
      <c r="D322" s="81">
        <f t="shared" si="5"/>
        <v>-0.66666666666666674</v>
      </c>
      <c r="E322" s="81">
        <f t="shared" si="5"/>
        <v>0</v>
      </c>
    </row>
    <row r="323" spans="1:5" ht="15.75" thickBot="1" x14ac:dyDescent="0.3">
      <c r="A323" s="64" t="s">
        <v>102</v>
      </c>
      <c r="B323" s="550" t="s">
        <v>101</v>
      </c>
      <c r="C323" s="81">
        <f t="shared" si="5"/>
        <v>1.4500000000000002</v>
      </c>
      <c r="D323" s="81">
        <f t="shared" si="5"/>
        <v>-0.89795918367346939</v>
      </c>
      <c r="E323" s="81">
        <f t="shared" si="5"/>
        <v>-0.5</v>
      </c>
    </row>
    <row r="324" spans="1:5" ht="15.75" thickBot="1" x14ac:dyDescent="0.3">
      <c r="A324" s="64" t="s">
        <v>103</v>
      </c>
      <c r="B324" s="550" t="s">
        <v>101</v>
      </c>
      <c r="C324" s="81">
        <f t="shared" si="5"/>
        <v>-0.18333333333333335</v>
      </c>
      <c r="D324" s="81">
        <f t="shared" si="5"/>
        <v>-0.69387755102040816</v>
      </c>
      <c r="E324" s="81">
        <f t="shared" si="5"/>
        <v>-0.5</v>
      </c>
    </row>
    <row r="325" spans="1:5" ht="15.75" thickBot="1" x14ac:dyDescent="0.3">
      <c r="A325" s="659" t="s">
        <v>589</v>
      </c>
      <c r="B325" s="660"/>
      <c r="C325" s="660"/>
      <c r="D325" s="660"/>
      <c r="E325" s="661"/>
    </row>
    <row r="326" spans="1:5" x14ac:dyDescent="0.25">
      <c r="A326" s="668"/>
      <c r="B326" s="76">
        <v>2019</v>
      </c>
      <c r="C326" s="76">
        <v>2020</v>
      </c>
      <c r="D326" s="76">
        <v>2021</v>
      </c>
      <c r="E326" s="76">
        <v>2022</v>
      </c>
    </row>
    <row r="327" spans="1:5" ht="15.75" thickBot="1" x14ac:dyDescent="0.3">
      <c r="A327" s="669"/>
      <c r="B327" s="78" t="s">
        <v>1</v>
      </c>
      <c r="C327" s="78" t="s">
        <v>71</v>
      </c>
      <c r="D327" s="78" t="s">
        <v>71</v>
      </c>
      <c r="E327" s="78" t="s">
        <v>71</v>
      </c>
    </row>
    <row r="328" spans="1:5" ht="15.75" thickBot="1" x14ac:dyDescent="0.3">
      <c r="A328" s="83" t="s">
        <v>159</v>
      </c>
      <c r="B328" s="409">
        <v>0</v>
      </c>
      <c r="C328" s="104">
        <v>0</v>
      </c>
      <c r="D328" s="104">
        <v>0</v>
      </c>
      <c r="E328" s="104">
        <v>0</v>
      </c>
    </row>
    <row r="329" spans="1:5" ht="15.75" thickBot="1" x14ac:dyDescent="0.3">
      <c r="A329" s="83" t="s">
        <v>163</v>
      </c>
      <c r="B329" s="103">
        <f>SUM(B330:B333)</f>
        <v>4000</v>
      </c>
      <c r="C329" s="120">
        <f>SUM(C330:C333)</f>
        <v>9800</v>
      </c>
      <c r="D329" s="120">
        <f t="shared" ref="D329:E329" si="6">SUM(D330:D333)</f>
        <v>1000</v>
      </c>
      <c r="E329" s="120">
        <f t="shared" si="6"/>
        <v>500</v>
      </c>
    </row>
    <row r="330" spans="1:5" ht="15.75" thickBot="1" x14ac:dyDescent="0.3">
      <c r="A330" s="84" t="s">
        <v>106</v>
      </c>
      <c r="B330" s="103">
        <v>4000</v>
      </c>
      <c r="C330" s="120">
        <v>9800</v>
      </c>
      <c r="D330" s="104">
        <v>1000</v>
      </c>
      <c r="E330" s="104">
        <v>500</v>
      </c>
    </row>
    <row r="331" spans="1:5" ht="15.75" thickBot="1" x14ac:dyDescent="0.3">
      <c r="A331" s="84" t="s">
        <v>160</v>
      </c>
      <c r="B331" s="410"/>
      <c r="C331" s="120">
        <v>0</v>
      </c>
      <c r="D331" s="104">
        <v>0</v>
      </c>
      <c r="E331" s="104">
        <v>0</v>
      </c>
    </row>
    <row r="332" spans="1:5" ht="15.75" thickBot="1" x14ac:dyDescent="0.3">
      <c r="A332" s="84" t="s">
        <v>161</v>
      </c>
      <c r="B332" s="410"/>
      <c r="C332" s="120">
        <v>0</v>
      </c>
      <c r="D332" s="104">
        <v>0</v>
      </c>
      <c r="E332" s="104">
        <v>0</v>
      </c>
    </row>
    <row r="333" spans="1:5" ht="15.75" thickBot="1" x14ac:dyDescent="0.3">
      <c r="A333" s="84" t="s">
        <v>162</v>
      </c>
      <c r="B333" s="410"/>
      <c r="C333" s="120">
        <v>0</v>
      </c>
      <c r="D333" s="104">
        <v>0</v>
      </c>
      <c r="E333" s="104">
        <v>0</v>
      </c>
    </row>
    <row r="334" spans="1:5" ht="15.75" thickBot="1" x14ac:dyDescent="0.3">
      <c r="A334" s="395" t="s">
        <v>122</v>
      </c>
      <c r="B334" s="140">
        <f>B329+B328</f>
        <v>4000</v>
      </c>
      <c r="C334" s="140">
        <f>C329+C328</f>
        <v>9800</v>
      </c>
      <c r="D334" s="140">
        <f>D329+D328</f>
        <v>1000</v>
      </c>
      <c r="E334" s="140">
        <f>E329+E328</f>
        <v>500</v>
      </c>
    </row>
    <row r="335" spans="1:5" ht="15.75" thickBot="1" x14ac:dyDescent="0.3">
      <c r="A335" s="411" t="s">
        <v>590</v>
      </c>
      <c r="B335" s="404"/>
      <c r="C335" s="405"/>
      <c r="D335" s="405"/>
      <c r="E335" s="406"/>
    </row>
    <row r="336" spans="1:5" ht="15.75" thickBot="1" x14ac:dyDescent="0.3">
      <c r="A336" s="402" t="s">
        <v>151</v>
      </c>
      <c r="B336" s="957" t="s">
        <v>591</v>
      </c>
      <c r="C336" s="958"/>
      <c r="D336" s="958"/>
      <c r="E336" s="959"/>
    </row>
    <row r="337" spans="1:5" ht="34.5" thickBot="1" x14ac:dyDescent="0.3">
      <c r="A337" s="130" t="s">
        <v>123</v>
      </c>
      <c r="B337" s="965" t="s">
        <v>596</v>
      </c>
      <c r="C337" s="966"/>
      <c r="D337" s="133" t="s">
        <v>202</v>
      </c>
      <c r="E337" s="408"/>
    </row>
    <row r="338" spans="1:5" ht="15.75" thickBot="1" x14ac:dyDescent="0.3">
      <c r="A338" s="64" t="s">
        <v>93</v>
      </c>
      <c r="B338" s="928" t="s">
        <v>597</v>
      </c>
      <c r="C338" s="929"/>
      <c r="D338" s="929"/>
      <c r="E338" s="930"/>
    </row>
    <row r="339" spans="1:5" ht="15.75" thickBot="1" x14ac:dyDescent="0.3">
      <c r="A339" s="64" t="s">
        <v>95</v>
      </c>
      <c r="B339" s="686" t="s">
        <v>584</v>
      </c>
      <c r="C339" s="687"/>
      <c r="D339" s="687"/>
      <c r="E339" s="688"/>
    </row>
    <row r="340" spans="1:5" x14ac:dyDescent="0.25">
      <c r="A340" s="668"/>
      <c r="B340" s="76">
        <v>2019</v>
      </c>
      <c r="C340" s="76">
        <v>2020</v>
      </c>
      <c r="D340" s="76">
        <v>2021</v>
      </c>
      <c r="E340" s="76">
        <v>2022</v>
      </c>
    </row>
    <row r="341" spans="1:5" ht="15.75" thickBot="1" x14ac:dyDescent="0.3">
      <c r="A341" s="669"/>
      <c r="B341" s="78" t="s">
        <v>1</v>
      </c>
      <c r="C341" s="78" t="s">
        <v>71</v>
      </c>
      <c r="D341" s="78" t="s">
        <v>71</v>
      </c>
      <c r="E341" s="78" t="s">
        <v>71</v>
      </c>
    </row>
    <row r="342" spans="1:5" ht="15.75" thickBot="1" x14ac:dyDescent="0.3">
      <c r="A342" s="64" t="s">
        <v>97</v>
      </c>
      <c r="B342" s="79"/>
      <c r="C342" s="79">
        <v>1</v>
      </c>
      <c r="D342" s="79"/>
      <c r="E342" s="79"/>
    </row>
    <row r="343" spans="1:5" ht="15.75" thickBot="1" x14ac:dyDescent="0.3">
      <c r="A343" s="64" t="s">
        <v>98</v>
      </c>
      <c r="B343" s="79">
        <f>B357</f>
        <v>0</v>
      </c>
      <c r="C343" s="79">
        <f>C357</f>
        <v>900</v>
      </c>
      <c r="D343" s="79">
        <f>D357</f>
        <v>0</v>
      </c>
      <c r="E343" s="79">
        <f>E357</f>
        <v>0</v>
      </c>
    </row>
    <row r="344" spans="1:5" ht="15.75" thickBot="1" x14ac:dyDescent="0.3">
      <c r="A344" s="64" t="s">
        <v>99</v>
      </c>
      <c r="B344" s="79"/>
      <c r="C344" s="79">
        <f>C343/C342</f>
        <v>900</v>
      </c>
      <c r="D344" s="79"/>
      <c r="E344" s="79"/>
    </row>
    <row r="345" spans="1:5" ht="15.75" thickBot="1" x14ac:dyDescent="0.3">
      <c r="A345" s="64" t="s">
        <v>100</v>
      </c>
      <c r="B345" s="550" t="s">
        <v>101</v>
      </c>
      <c r="C345" s="81"/>
      <c r="D345" s="81"/>
      <c r="E345" s="81"/>
    </row>
    <row r="346" spans="1:5" ht="15.75" thickBot="1" x14ac:dyDescent="0.3">
      <c r="A346" s="64" t="s">
        <v>102</v>
      </c>
      <c r="B346" s="550" t="s">
        <v>101</v>
      </c>
      <c r="C346" s="81"/>
      <c r="D346" s="81"/>
      <c r="E346" s="81"/>
    </row>
    <row r="347" spans="1:5" ht="15.75" thickBot="1" x14ac:dyDescent="0.3">
      <c r="A347" s="64" t="s">
        <v>103</v>
      </c>
      <c r="B347" s="550" t="s">
        <v>101</v>
      </c>
      <c r="C347" s="81"/>
      <c r="D347" s="81"/>
      <c r="E347" s="81"/>
    </row>
    <row r="348" spans="1:5" ht="15.75" thickBot="1" x14ac:dyDescent="0.3">
      <c r="A348" s="659" t="s">
        <v>592</v>
      </c>
      <c r="B348" s="660"/>
      <c r="C348" s="660"/>
      <c r="D348" s="660"/>
      <c r="E348" s="661"/>
    </row>
    <row r="349" spans="1:5" x14ac:dyDescent="0.25">
      <c r="A349" s="668"/>
      <c r="B349" s="76">
        <v>2019</v>
      </c>
      <c r="C349" s="76">
        <v>2020</v>
      </c>
      <c r="D349" s="76">
        <v>2021</v>
      </c>
      <c r="E349" s="76">
        <v>2022</v>
      </c>
    </row>
    <row r="350" spans="1:5" ht="15.75" thickBot="1" x14ac:dyDescent="0.3">
      <c r="A350" s="669"/>
      <c r="B350" s="78" t="s">
        <v>1</v>
      </c>
      <c r="C350" s="78" t="s">
        <v>71</v>
      </c>
      <c r="D350" s="78" t="s">
        <v>71</v>
      </c>
      <c r="E350" s="78" t="s">
        <v>71</v>
      </c>
    </row>
    <row r="351" spans="1:5" ht="15.75" thickBot="1" x14ac:dyDescent="0.3">
      <c r="A351" s="83" t="s">
        <v>159</v>
      </c>
      <c r="B351" s="409">
        <v>0</v>
      </c>
      <c r="C351" s="104">
        <v>0</v>
      </c>
      <c r="D351" s="104">
        <v>0</v>
      </c>
      <c r="E351" s="104">
        <v>0</v>
      </c>
    </row>
    <row r="352" spans="1:5" ht="15.75" thickBot="1" x14ac:dyDescent="0.3">
      <c r="A352" s="83" t="s">
        <v>163</v>
      </c>
      <c r="B352" s="103">
        <f>SUM(B353:B356)</f>
        <v>0</v>
      </c>
      <c r="C352" s="120">
        <f>SUM(C353:C356)</f>
        <v>900</v>
      </c>
      <c r="D352" s="104">
        <f>SUM(D353:D356)</f>
        <v>0</v>
      </c>
      <c r="E352" s="104">
        <f>SUM(E353:E356)</f>
        <v>0</v>
      </c>
    </row>
    <row r="353" spans="1:5" ht="15.75" thickBot="1" x14ac:dyDescent="0.3">
      <c r="A353" s="84" t="s">
        <v>106</v>
      </c>
      <c r="B353" s="103">
        <v>0</v>
      </c>
      <c r="C353" s="120">
        <v>900</v>
      </c>
      <c r="D353" s="104">
        <v>0</v>
      </c>
      <c r="E353" s="104">
        <v>0</v>
      </c>
    </row>
    <row r="354" spans="1:5" ht="15.75" thickBot="1" x14ac:dyDescent="0.3">
      <c r="A354" s="84" t="s">
        <v>160</v>
      </c>
      <c r="B354" s="410"/>
      <c r="C354" s="120">
        <v>0</v>
      </c>
      <c r="D354" s="104">
        <v>0</v>
      </c>
      <c r="E354" s="104">
        <v>0</v>
      </c>
    </row>
    <row r="355" spans="1:5" ht="15.75" thickBot="1" x14ac:dyDescent="0.3">
      <c r="A355" s="84" t="s">
        <v>161</v>
      </c>
      <c r="B355" s="410"/>
      <c r="C355" s="120">
        <v>0</v>
      </c>
      <c r="D355" s="104">
        <v>0</v>
      </c>
      <c r="E355" s="104">
        <v>0</v>
      </c>
    </row>
    <row r="356" spans="1:5" ht="15.75" thickBot="1" x14ac:dyDescent="0.3">
      <c r="A356" s="84" t="s">
        <v>162</v>
      </c>
      <c r="B356" s="410"/>
      <c r="C356" s="120">
        <v>0</v>
      </c>
      <c r="D356" s="104">
        <v>0</v>
      </c>
      <c r="E356" s="104">
        <v>0</v>
      </c>
    </row>
    <row r="357" spans="1:5" ht="15.75" thickBot="1" x14ac:dyDescent="0.3">
      <c r="A357" s="395" t="s">
        <v>129</v>
      </c>
      <c r="B357" s="140">
        <f>B352+B351</f>
        <v>0</v>
      </c>
      <c r="C357" s="140">
        <f>C352+C351</f>
        <v>900</v>
      </c>
      <c r="D357" s="140">
        <f>D352+D351</f>
        <v>0</v>
      </c>
      <c r="E357" s="140">
        <f>E352+E351</f>
        <v>0</v>
      </c>
    </row>
    <row r="358" spans="1:5" ht="15.75" thickBot="1" x14ac:dyDescent="0.3">
      <c r="A358" s="412" t="s">
        <v>593</v>
      </c>
      <c r="B358" s="404"/>
      <c r="C358" s="405"/>
      <c r="D358" s="405"/>
      <c r="E358" s="406"/>
    </row>
    <row r="359" spans="1:5" ht="15.75" thickBot="1" x14ac:dyDescent="0.3">
      <c r="A359" s="402" t="s">
        <v>151</v>
      </c>
      <c r="B359" s="957" t="s">
        <v>591</v>
      </c>
      <c r="C359" s="958"/>
      <c r="D359" s="958"/>
      <c r="E359" s="959"/>
    </row>
    <row r="360" spans="1:5" ht="34.5" thickBot="1" x14ac:dyDescent="0.3">
      <c r="A360" s="130" t="s">
        <v>130</v>
      </c>
      <c r="B360" s="965" t="s">
        <v>815</v>
      </c>
      <c r="C360" s="966"/>
      <c r="D360" s="133" t="s">
        <v>202</v>
      </c>
      <c r="E360" s="408"/>
    </row>
    <row r="361" spans="1:5" ht="15.75" thickBot="1" x14ac:dyDescent="0.3">
      <c r="A361" s="64" t="s">
        <v>93</v>
      </c>
      <c r="B361" s="928" t="s">
        <v>816</v>
      </c>
      <c r="C361" s="929"/>
      <c r="D361" s="929"/>
      <c r="E361" s="930"/>
    </row>
    <row r="362" spans="1:5" ht="15.75" thickBot="1" x14ac:dyDescent="0.3">
      <c r="A362" s="64" t="s">
        <v>95</v>
      </c>
      <c r="B362" s="686" t="s">
        <v>584</v>
      </c>
      <c r="C362" s="687"/>
      <c r="D362" s="687"/>
      <c r="E362" s="688"/>
    </row>
    <row r="363" spans="1:5" x14ac:dyDescent="0.25">
      <c r="A363" s="668"/>
      <c r="B363" s="76">
        <v>2019</v>
      </c>
      <c r="C363" s="76">
        <v>2020</v>
      </c>
      <c r="D363" s="76">
        <v>2021</v>
      </c>
      <c r="E363" s="76">
        <v>2022</v>
      </c>
    </row>
    <row r="364" spans="1:5" ht="15.75" thickBot="1" x14ac:dyDescent="0.3">
      <c r="A364" s="669"/>
      <c r="B364" s="78" t="s">
        <v>1</v>
      </c>
      <c r="C364" s="78" t="s">
        <v>71</v>
      </c>
      <c r="D364" s="78" t="s">
        <v>71</v>
      </c>
      <c r="E364" s="78" t="s">
        <v>71</v>
      </c>
    </row>
    <row r="365" spans="1:5" ht="15.75" thickBot="1" x14ac:dyDescent="0.3">
      <c r="A365" s="64" t="s">
        <v>97</v>
      </c>
      <c r="B365" s="79"/>
      <c r="C365" s="79">
        <v>1</v>
      </c>
      <c r="D365" s="79"/>
      <c r="E365" s="79"/>
    </row>
    <row r="366" spans="1:5" ht="15.75" thickBot="1" x14ac:dyDescent="0.3">
      <c r="A366" s="64" t="s">
        <v>98</v>
      </c>
      <c r="B366" s="79">
        <f>B380</f>
        <v>0</v>
      </c>
      <c r="C366" s="79">
        <f>C380</f>
        <v>5770</v>
      </c>
      <c r="D366" s="79">
        <f>D380</f>
        <v>0</v>
      </c>
      <c r="E366" s="79">
        <f>E380</f>
        <v>0</v>
      </c>
    </row>
    <row r="367" spans="1:5" ht="15.75" thickBot="1" x14ac:dyDescent="0.3">
      <c r="A367" s="64" t="s">
        <v>99</v>
      </c>
      <c r="B367" s="79"/>
      <c r="C367" s="79">
        <f>C366/C365</f>
        <v>5770</v>
      </c>
      <c r="D367" s="79"/>
      <c r="E367" s="79"/>
    </row>
    <row r="368" spans="1:5" ht="15.75" thickBot="1" x14ac:dyDescent="0.3">
      <c r="A368" s="64" t="s">
        <v>100</v>
      </c>
      <c r="B368" s="550" t="s">
        <v>101</v>
      </c>
      <c r="C368" s="81"/>
      <c r="D368" s="81"/>
      <c r="E368" s="81"/>
    </row>
    <row r="369" spans="1:5" ht="15.75" thickBot="1" x14ac:dyDescent="0.3">
      <c r="A369" s="64" t="s">
        <v>102</v>
      </c>
      <c r="B369" s="550" t="s">
        <v>101</v>
      </c>
      <c r="C369" s="81"/>
      <c r="D369" s="81"/>
      <c r="E369" s="81"/>
    </row>
    <row r="370" spans="1:5" ht="15.75" thickBot="1" x14ac:dyDescent="0.3">
      <c r="A370" s="64" t="s">
        <v>103</v>
      </c>
      <c r="B370" s="550" t="s">
        <v>101</v>
      </c>
      <c r="C370" s="81"/>
      <c r="D370" s="81"/>
      <c r="E370" s="81"/>
    </row>
    <row r="371" spans="1:5" ht="15.75" thickBot="1" x14ac:dyDescent="0.3">
      <c r="A371" s="659" t="s">
        <v>594</v>
      </c>
      <c r="B371" s="660"/>
      <c r="C371" s="660"/>
      <c r="D371" s="660"/>
      <c r="E371" s="661"/>
    </row>
    <row r="372" spans="1:5" x14ac:dyDescent="0.25">
      <c r="A372" s="668"/>
      <c r="B372" s="76">
        <v>2019</v>
      </c>
      <c r="C372" s="76">
        <v>2020</v>
      </c>
      <c r="D372" s="76">
        <v>2021</v>
      </c>
      <c r="E372" s="76">
        <v>2022</v>
      </c>
    </row>
    <row r="373" spans="1:5" ht="15.75" thickBot="1" x14ac:dyDescent="0.3">
      <c r="A373" s="669"/>
      <c r="B373" s="78" t="s">
        <v>1</v>
      </c>
      <c r="C373" s="78" t="s">
        <v>71</v>
      </c>
      <c r="D373" s="78" t="s">
        <v>71</v>
      </c>
      <c r="E373" s="78" t="s">
        <v>71</v>
      </c>
    </row>
    <row r="374" spans="1:5" ht="15.75" thickBot="1" x14ac:dyDescent="0.3">
      <c r="A374" s="83" t="s">
        <v>159</v>
      </c>
      <c r="B374" s="409">
        <v>0</v>
      </c>
      <c r="C374" s="104">
        <v>0</v>
      </c>
      <c r="D374" s="104">
        <v>0</v>
      </c>
      <c r="E374" s="104">
        <v>0</v>
      </c>
    </row>
    <row r="375" spans="1:5" ht="15.75" thickBot="1" x14ac:dyDescent="0.3">
      <c r="A375" s="83" t="s">
        <v>163</v>
      </c>
      <c r="B375" s="103">
        <f>SUM(B376:B379)</f>
        <v>0</v>
      </c>
      <c r="C375" s="120">
        <f>SUM(C376:C379)</f>
        <v>5770</v>
      </c>
      <c r="D375" s="104">
        <f>SUM(D376:D379)</f>
        <v>0</v>
      </c>
      <c r="E375" s="104">
        <f>SUM(E376:E379)</f>
        <v>0</v>
      </c>
    </row>
    <row r="376" spans="1:5" ht="15.75" thickBot="1" x14ac:dyDescent="0.3">
      <c r="A376" s="84" t="s">
        <v>106</v>
      </c>
      <c r="B376" s="103"/>
      <c r="C376" s="120">
        <v>5770</v>
      </c>
      <c r="D376" s="104"/>
      <c r="E376" s="104"/>
    </row>
    <row r="377" spans="1:5" ht="15.75" thickBot="1" x14ac:dyDescent="0.3">
      <c r="A377" s="84" t="s">
        <v>160</v>
      </c>
      <c r="B377" s="410"/>
      <c r="C377" s="120">
        <v>0</v>
      </c>
      <c r="D377" s="104">
        <v>0</v>
      </c>
      <c r="E377" s="104">
        <v>0</v>
      </c>
    </row>
    <row r="378" spans="1:5" ht="15.75" thickBot="1" x14ac:dyDescent="0.3">
      <c r="A378" s="84" t="s">
        <v>161</v>
      </c>
      <c r="B378" s="410"/>
      <c r="C378" s="120">
        <v>0</v>
      </c>
      <c r="D378" s="104">
        <v>0</v>
      </c>
      <c r="E378" s="104">
        <v>0</v>
      </c>
    </row>
    <row r="379" spans="1:5" ht="15.75" thickBot="1" x14ac:dyDescent="0.3">
      <c r="A379" s="84" t="s">
        <v>162</v>
      </c>
      <c r="B379" s="410"/>
      <c r="C379" s="120">
        <v>0</v>
      </c>
      <c r="D379" s="104">
        <v>0</v>
      </c>
      <c r="E379" s="104">
        <v>0</v>
      </c>
    </row>
    <row r="380" spans="1:5" ht="15.75" thickBot="1" x14ac:dyDescent="0.3">
      <c r="A380" s="395" t="s">
        <v>136</v>
      </c>
      <c r="B380" s="140">
        <f>B375+B374</f>
        <v>0</v>
      </c>
      <c r="C380" s="140">
        <f>C375+C374</f>
        <v>5770</v>
      </c>
      <c r="D380" s="140">
        <f>D375+D374</f>
        <v>0</v>
      </c>
      <c r="E380" s="140">
        <f>E375+E374</f>
        <v>0</v>
      </c>
    </row>
    <row r="381" spans="1:5" ht="15.75" thickBot="1" x14ac:dyDescent="0.3">
      <c r="A381" s="411" t="s">
        <v>595</v>
      </c>
      <c r="B381" s="404"/>
      <c r="C381" s="405"/>
      <c r="D381" s="405"/>
      <c r="E381" s="406"/>
    </row>
    <row r="382" spans="1:5" ht="34.5" thickBot="1" x14ac:dyDescent="0.3">
      <c r="A382" s="413" t="s">
        <v>817</v>
      </c>
      <c r="B382" s="965" t="s">
        <v>818</v>
      </c>
      <c r="C382" s="966"/>
      <c r="D382" s="414" t="s">
        <v>202</v>
      </c>
      <c r="E382" s="414"/>
    </row>
    <row r="383" spans="1:5" ht="15.75" thickBot="1" x14ac:dyDescent="0.3">
      <c r="A383" s="64" t="s">
        <v>93</v>
      </c>
      <c r="B383" s="928" t="s">
        <v>819</v>
      </c>
      <c r="C383" s="929"/>
      <c r="D383" s="929"/>
      <c r="E383" s="930"/>
    </row>
    <row r="384" spans="1:5" ht="15.75" thickBot="1" x14ac:dyDescent="0.3">
      <c r="A384" s="64" t="s">
        <v>95</v>
      </c>
      <c r="B384" s="686" t="s">
        <v>584</v>
      </c>
      <c r="C384" s="687"/>
      <c r="D384" s="687"/>
      <c r="E384" s="688"/>
    </row>
    <row r="385" spans="1:5" x14ac:dyDescent="0.25">
      <c r="A385" s="668"/>
      <c r="B385" s="76">
        <v>2019</v>
      </c>
      <c r="C385" s="76">
        <v>2020</v>
      </c>
      <c r="D385" s="76">
        <v>2021</v>
      </c>
      <c r="E385" s="76">
        <v>2022</v>
      </c>
    </row>
    <row r="386" spans="1:5" ht="15.75" thickBot="1" x14ac:dyDescent="0.3">
      <c r="A386" s="669"/>
      <c r="B386" s="78" t="s">
        <v>1</v>
      </c>
      <c r="C386" s="78" t="s">
        <v>71</v>
      </c>
      <c r="D386" s="78" t="s">
        <v>71</v>
      </c>
      <c r="E386" s="78" t="s">
        <v>71</v>
      </c>
    </row>
    <row r="387" spans="1:5" ht="15.75" thickBot="1" x14ac:dyDescent="0.3">
      <c r="A387" s="64" t="s">
        <v>97</v>
      </c>
      <c r="B387" s="79">
        <v>0</v>
      </c>
      <c r="C387" s="163">
        <v>1</v>
      </c>
      <c r="D387" s="79"/>
      <c r="E387" s="79"/>
    </row>
    <row r="388" spans="1:5" ht="15.75" thickBot="1" x14ac:dyDescent="0.3">
      <c r="A388" s="64" t="s">
        <v>98</v>
      </c>
      <c r="B388" s="79">
        <v>0</v>
      </c>
      <c r="C388" s="79">
        <f>C402</f>
        <v>200</v>
      </c>
      <c r="D388" s="79">
        <f>D402</f>
        <v>0</v>
      </c>
      <c r="E388" s="79">
        <f>E402</f>
        <v>0</v>
      </c>
    </row>
    <row r="389" spans="1:5" ht="15.75" thickBot="1" x14ac:dyDescent="0.3">
      <c r="A389" s="64" t="s">
        <v>99</v>
      </c>
      <c r="B389" s="79"/>
      <c r="C389" s="79">
        <f>C388/C387</f>
        <v>200</v>
      </c>
      <c r="D389" s="79"/>
      <c r="E389" s="79"/>
    </row>
    <row r="390" spans="1:5" ht="15.75" thickBot="1" x14ac:dyDescent="0.3">
      <c r="A390" s="64" t="s">
        <v>100</v>
      </c>
      <c r="B390" s="550" t="s">
        <v>101</v>
      </c>
      <c r="C390" s="81"/>
      <c r="D390" s="81"/>
      <c r="E390" s="81"/>
    </row>
    <row r="391" spans="1:5" ht="15.75" thickBot="1" x14ac:dyDescent="0.3">
      <c r="A391" s="64" t="s">
        <v>102</v>
      </c>
      <c r="B391" s="550" t="s">
        <v>101</v>
      </c>
      <c r="C391" s="81"/>
      <c r="D391" s="81"/>
      <c r="E391" s="81"/>
    </row>
    <row r="392" spans="1:5" ht="15.75" thickBot="1" x14ac:dyDescent="0.3">
      <c r="A392" s="64" t="s">
        <v>103</v>
      </c>
      <c r="B392" s="550" t="s">
        <v>101</v>
      </c>
      <c r="C392" s="81"/>
      <c r="D392" s="81"/>
      <c r="E392" s="81"/>
    </row>
    <row r="393" spans="1:5" ht="15.75" thickBot="1" x14ac:dyDescent="0.3">
      <c r="A393" s="659" t="s">
        <v>598</v>
      </c>
      <c r="B393" s="660"/>
      <c r="C393" s="660"/>
      <c r="D393" s="660"/>
      <c r="E393" s="661"/>
    </row>
    <row r="394" spans="1:5" x14ac:dyDescent="0.25">
      <c r="A394" s="668"/>
      <c r="B394" s="76">
        <v>2019</v>
      </c>
      <c r="C394" s="76">
        <v>2020</v>
      </c>
      <c r="D394" s="76">
        <v>2021</v>
      </c>
      <c r="E394" s="76">
        <v>2022</v>
      </c>
    </row>
    <row r="395" spans="1:5" ht="15.75" thickBot="1" x14ac:dyDescent="0.3">
      <c r="A395" s="669"/>
      <c r="B395" s="78" t="s">
        <v>1</v>
      </c>
      <c r="C395" s="78" t="s">
        <v>71</v>
      </c>
      <c r="D395" s="78" t="s">
        <v>71</v>
      </c>
      <c r="E395" s="78" t="s">
        <v>71</v>
      </c>
    </row>
    <row r="396" spans="1:5" ht="15.75" thickBot="1" x14ac:dyDescent="0.3">
      <c r="A396" s="83" t="s">
        <v>159</v>
      </c>
      <c r="B396" s="104">
        <v>0</v>
      </c>
      <c r="C396" s="104">
        <v>0</v>
      </c>
      <c r="D396" s="104">
        <v>0</v>
      </c>
      <c r="E396" s="104">
        <v>0</v>
      </c>
    </row>
    <row r="397" spans="1:5" ht="15.75" thickBot="1" x14ac:dyDescent="0.3">
      <c r="A397" s="83" t="s">
        <v>163</v>
      </c>
      <c r="B397" s="120">
        <v>0</v>
      </c>
      <c r="C397" s="120">
        <f>C398+C399+C400+C401</f>
        <v>200</v>
      </c>
      <c r="D397" s="120">
        <f>D398+D399+D400+D401</f>
        <v>0</v>
      </c>
      <c r="E397" s="120">
        <f>E398+E399+E400+E401</f>
        <v>0</v>
      </c>
    </row>
    <row r="398" spans="1:5" ht="15.75" thickBot="1" x14ac:dyDescent="0.3">
      <c r="A398" s="84" t="s">
        <v>106</v>
      </c>
      <c r="B398" s="103">
        <v>0</v>
      </c>
      <c r="C398" s="120">
        <v>200</v>
      </c>
      <c r="D398" s="104">
        <v>0</v>
      </c>
      <c r="E398" s="104">
        <v>0</v>
      </c>
    </row>
    <row r="399" spans="1:5" ht="15.75" thickBot="1" x14ac:dyDescent="0.3">
      <c r="A399" s="84" t="s">
        <v>160</v>
      </c>
      <c r="B399" s="103">
        <v>0</v>
      </c>
      <c r="C399" s="120">
        <v>0</v>
      </c>
      <c r="D399" s="104">
        <v>0</v>
      </c>
      <c r="E399" s="104">
        <v>0</v>
      </c>
    </row>
    <row r="400" spans="1:5" ht="15.75" thickBot="1" x14ac:dyDescent="0.3">
      <c r="A400" s="84" t="s">
        <v>161</v>
      </c>
      <c r="B400" s="103">
        <v>0</v>
      </c>
      <c r="C400" s="120">
        <v>0</v>
      </c>
      <c r="D400" s="104">
        <v>0</v>
      </c>
      <c r="E400" s="104">
        <v>0</v>
      </c>
    </row>
    <row r="401" spans="1:5" ht="15.75" thickBot="1" x14ac:dyDescent="0.3">
      <c r="A401" s="84" t="s">
        <v>162</v>
      </c>
      <c r="B401" s="103">
        <v>0</v>
      </c>
      <c r="C401" s="120">
        <v>0</v>
      </c>
      <c r="D401" s="104">
        <v>0</v>
      </c>
      <c r="E401" s="104">
        <v>0</v>
      </c>
    </row>
    <row r="402" spans="1:5" ht="15.75" thickBot="1" x14ac:dyDescent="0.3">
      <c r="A402" s="95" t="s">
        <v>373</v>
      </c>
      <c r="B402" s="140">
        <f>B397+B396</f>
        <v>0</v>
      </c>
      <c r="C402" s="140">
        <f>C397+C396</f>
        <v>200</v>
      </c>
      <c r="D402" s="140">
        <f>D397+D396</f>
        <v>0</v>
      </c>
      <c r="E402" s="140">
        <f>E397+E396</f>
        <v>0</v>
      </c>
    </row>
    <row r="403" spans="1:5" ht="23.25" thickBot="1" x14ac:dyDescent="0.3">
      <c r="A403" s="403" t="s">
        <v>599</v>
      </c>
      <c r="B403" s="404"/>
      <c r="C403" s="405"/>
      <c r="D403" s="405"/>
      <c r="E403" s="406"/>
    </row>
    <row r="404" spans="1:5" ht="15.75" thickBot="1" x14ac:dyDescent="0.3">
      <c r="A404" s="679" t="s">
        <v>150</v>
      </c>
      <c r="B404" s="696"/>
      <c r="C404" s="696"/>
      <c r="D404" s="696"/>
      <c r="E404" s="681"/>
    </row>
    <row r="405" spans="1:5" ht="15.75" thickBot="1" x14ac:dyDescent="0.3">
      <c r="A405" s="402" t="s">
        <v>151</v>
      </c>
      <c r="B405" s="697" t="s">
        <v>604</v>
      </c>
      <c r="C405" s="699"/>
      <c r="D405" s="699"/>
      <c r="E405" s="700"/>
    </row>
    <row r="406" spans="1:5" ht="34.5" thickBot="1" x14ac:dyDescent="0.3">
      <c r="A406" s="130" t="s">
        <v>224</v>
      </c>
      <c r="B406" s="965" t="s">
        <v>820</v>
      </c>
      <c r="C406" s="966"/>
      <c r="D406" s="414" t="s">
        <v>202</v>
      </c>
      <c r="E406" s="408"/>
    </row>
    <row r="407" spans="1:5" ht="15.75" customHeight="1" thickBot="1" x14ac:dyDescent="0.3">
      <c r="A407" s="64" t="s">
        <v>93</v>
      </c>
      <c r="B407" s="928" t="s">
        <v>821</v>
      </c>
      <c r="C407" s="929"/>
      <c r="D407" s="929"/>
      <c r="E407" s="930"/>
    </row>
    <row r="408" spans="1:5" ht="15.75" thickBot="1" x14ac:dyDescent="0.3">
      <c r="A408" s="64" t="s">
        <v>95</v>
      </c>
      <c r="B408" s="827" t="s">
        <v>606</v>
      </c>
      <c r="C408" s="828"/>
      <c r="D408" s="828"/>
      <c r="E408" s="829"/>
    </row>
    <row r="409" spans="1:5" x14ac:dyDescent="0.25">
      <c r="A409" s="668"/>
      <c r="B409" s="76">
        <v>2019</v>
      </c>
      <c r="C409" s="76">
        <v>2020</v>
      </c>
      <c r="D409" s="76">
        <v>2021</v>
      </c>
      <c r="E409" s="76">
        <v>2022</v>
      </c>
    </row>
    <row r="410" spans="1:5" ht="15.75" thickBot="1" x14ac:dyDescent="0.3">
      <c r="A410" s="669"/>
      <c r="B410" s="78" t="s">
        <v>1</v>
      </c>
      <c r="C410" s="78" t="s">
        <v>71</v>
      </c>
      <c r="D410" s="78" t="s">
        <v>71</v>
      </c>
      <c r="E410" s="78" t="s">
        <v>71</v>
      </c>
    </row>
    <row r="411" spans="1:5" ht="15.75" thickBot="1" x14ac:dyDescent="0.3">
      <c r="A411" s="64" t="s">
        <v>97</v>
      </c>
      <c r="B411" s="79">
        <v>1</v>
      </c>
      <c r="C411" s="163">
        <v>1</v>
      </c>
      <c r="D411" s="79"/>
      <c r="E411" s="79"/>
    </row>
    <row r="412" spans="1:5" ht="15.75" thickBot="1" x14ac:dyDescent="0.3">
      <c r="A412" s="64" t="s">
        <v>98</v>
      </c>
      <c r="B412" s="79">
        <f>B426</f>
        <v>1500</v>
      </c>
      <c r="C412" s="79">
        <f>C426</f>
        <v>0</v>
      </c>
      <c r="D412" s="79">
        <f>D426</f>
        <v>0</v>
      </c>
      <c r="E412" s="79">
        <f>E426</f>
        <v>0</v>
      </c>
    </row>
    <row r="413" spans="1:5" ht="15.75" thickBot="1" x14ac:dyDescent="0.3">
      <c r="A413" s="64" t="s">
        <v>99</v>
      </c>
      <c r="B413" s="79">
        <f>B412/B411</f>
        <v>1500</v>
      </c>
      <c r="C413" s="79">
        <f>C412/C411</f>
        <v>0</v>
      </c>
      <c r="D413" s="79"/>
      <c r="E413" s="79"/>
    </row>
    <row r="414" spans="1:5" ht="15.75" thickBot="1" x14ac:dyDescent="0.3">
      <c r="A414" s="64" t="s">
        <v>100</v>
      </c>
      <c r="B414" s="550" t="s">
        <v>101</v>
      </c>
      <c r="C414" s="81">
        <f>C411/B411-1</f>
        <v>0</v>
      </c>
      <c r="D414" s="81"/>
      <c r="E414" s="81"/>
    </row>
    <row r="415" spans="1:5" ht="15.75" thickBot="1" x14ac:dyDescent="0.3">
      <c r="A415" s="64" t="s">
        <v>102</v>
      </c>
      <c r="B415" s="550" t="s">
        <v>101</v>
      </c>
      <c r="C415" s="81">
        <f>C412/B412-1</f>
        <v>-1</v>
      </c>
      <c r="D415" s="81"/>
      <c r="E415" s="81"/>
    </row>
    <row r="416" spans="1:5" ht="15.75" thickBot="1" x14ac:dyDescent="0.3">
      <c r="A416" s="64" t="s">
        <v>103</v>
      </c>
      <c r="B416" s="550" t="s">
        <v>101</v>
      </c>
      <c r="C416" s="81">
        <f>C413/B413-1</f>
        <v>-1</v>
      </c>
      <c r="D416" s="81"/>
      <c r="E416" s="81"/>
    </row>
    <row r="417" spans="1:5" ht="15.75" customHeight="1" thickBot="1" x14ac:dyDescent="0.3">
      <c r="A417" s="659" t="s">
        <v>600</v>
      </c>
      <c r="B417" s="660"/>
      <c r="C417" s="660"/>
      <c r="D417" s="660"/>
      <c r="E417" s="661"/>
    </row>
    <row r="418" spans="1:5" x14ac:dyDescent="0.25">
      <c r="A418" s="668"/>
      <c r="B418" s="76">
        <v>2019</v>
      </c>
      <c r="C418" s="76">
        <v>2020</v>
      </c>
      <c r="D418" s="76">
        <v>2021</v>
      </c>
      <c r="E418" s="76">
        <v>2022</v>
      </c>
    </row>
    <row r="419" spans="1:5" ht="15.75" thickBot="1" x14ac:dyDescent="0.3">
      <c r="A419" s="669"/>
      <c r="B419" s="78" t="s">
        <v>1</v>
      </c>
      <c r="C419" s="78" t="s">
        <v>71</v>
      </c>
      <c r="D419" s="78" t="s">
        <v>71</v>
      </c>
      <c r="E419" s="78" t="s">
        <v>71</v>
      </c>
    </row>
    <row r="420" spans="1:5" ht="15.75" thickBot="1" x14ac:dyDescent="0.3">
      <c r="A420" s="83" t="s">
        <v>159</v>
      </c>
      <c r="B420" s="104">
        <v>0</v>
      </c>
      <c r="C420" s="104">
        <v>0</v>
      </c>
      <c r="D420" s="104">
        <v>0</v>
      </c>
      <c r="E420" s="104">
        <v>0</v>
      </c>
    </row>
    <row r="421" spans="1:5" ht="15.75" thickBot="1" x14ac:dyDescent="0.3">
      <c r="A421" s="83" t="s">
        <v>163</v>
      </c>
      <c r="B421" s="120">
        <f>SUM(B422:B425)</f>
        <v>1500</v>
      </c>
      <c r="C421" s="120">
        <f>C422+C423+C424+C425</f>
        <v>0</v>
      </c>
      <c r="D421" s="120">
        <f>D422+D423+D424+D425</f>
        <v>0</v>
      </c>
      <c r="E421" s="120">
        <f>E422+E423+E424+E425</f>
        <v>0</v>
      </c>
    </row>
    <row r="422" spans="1:5" ht="15.75" thickBot="1" x14ac:dyDescent="0.3">
      <c r="A422" s="84" t="s">
        <v>106</v>
      </c>
      <c r="B422" s="103">
        <v>1500</v>
      </c>
      <c r="C422" s="120">
        <v>0</v>
      </c>
      <c r="D422" s="104">
        <v>0</v>
      </c>
      <c r="E422" s="120">
        <v>0</v>
      </c>
    </row>
    <row r="423" spans="1:5" ht="15.75" thickBot="1" x14ac:dyDescent="0.3">
      <c r="A423" s="84" t="s">
        <v>160</v>
      </c>
      <c r="B423" s="103">
        <v>0</v>
      </c>
      <c r="C423" s="120">
        <v>0</v>
      </c>
      <c r="D423" s="104">
        <v>0</v>
      </c>
      <c r="E423" s="120">
        <v>0</v>
      </c>
    </row>
    <row r="424" spans="1:5" ht="15.75" thickBot="1" x14ac:dyDescent="0.3">
      <c r="A424" s="84" t="s">
        <v>161</v>
      </c>
      <c r="B424" s="103">
        <v>0</v>
      </c>
      <c r="C424" s="120">
        <v>0</v>
      </c>
      <c r="D424" s="104">
        <v>0</v>
      </c>
      <c r="E424" s="120">
        <v>0</v>
      </c>
    </row>
    <row r="425" spans="1:5" ht="15.75" thickBot="1" x14ac:dyDescent="0.3">
      <c r="A425" s="84" t="s">
        <v>162</v>
      </c>
      <c r="B425" s="103">
        <v>0</v>
      </c>
      <c r="C425" s="120">
        <v>0</v>
      </c>
      <c r="D425" s="104">
        <v>0</v>
      </c>
      <c r="E425" s="120">
        <v>0</v>
      </c>
    </row>
    <row r="426" spans="1:5" ht="15.75" thickBot="1" x14ac:dyDescent="0.3">
      <c r="A426" s="95" t="s">
        <v>401</v>
      </c>
      <c r="B426" s="140">
        <f>B421+B420</f>
        <v>1500</v>
      </c>
      <c r="C426" s="140">
        <f>C421+C420</f>
        <v>0</v>
      </c>
      <c r="D426" s="140">
        <f>D421+D420</f>
        <v>0</v>
      </c>
      <c r="E426" s="140">
        <f>E421+E420</f>
        <v>0</v>
      </c>
    </row>
    <row r="427" spans="1:5" ht="23.25" thickBot="1" x14ac:dyDescent="0.3">
      <c r="A427" s="403" t="s">
        <v>601</v>
      </c>
      <c r="B427" s="404"/>
      <c r="C427" s="405"/>
      <c r="D427" s="405"/>
      <c r="E427" s="406"/>
    </row>
    <row r="428" spans="1:5" ht="15.75" thickBot="1" x14ac:dyDescent="0.3">
      <c r="A428" s="402" t="s">
        <v>151</v>
      </c>
      <c r="B428" s="697" t="s">
        <v>607</v>
      </c>
      <c r="C428" s="699"/>
      <c r="D428" s="699"/>
      <c r="E428" s="700"/>
    </row>
    <row r="429" spans="1:5" ht="34.5" thickBot="1" x14ac:dyDescent="0.3">
      <c r="A429" s="130" t="s">
        <v>227</v>
      </c>
      <c r="B429" s="965" t="s">
        <v>605</v>
      </c>
      <c r="C429" s="966"/>
      <c r="D429" s="414" t="s">
        <v>202</v>
      </c>
      <c r="E429" s="408"/>
    </row>
    <row r="430" spans="1:5" ht="15.75" thickBot="1" x14ac:dyDescent="0.3">
      <c r="A430" s="64" t="s">
        <v>93</v>
      </c>
      <c r="B430" s="928" t="s">
        <v>608</v>
      </c>
      <c r="C430" s="929"/>
      <c r="D430" s="929"/>
      <c r="E430" s="930"/>
    </row>
    <row r="431" spans="1:5" ht="15.75" thickBot="1" x14ac:dyDescent="0.3">
      <c r="A431" s="64" t="s">
        <v>95</v>
      </c>
      <c r="B431" s="827" t="s">
        <v>606</v>
      </c>
      <c r="C431" s="828"/>
      <c r="D431" s="828"/>
      <c r="E431" s="829"/>
    </row>
    <row r="432" spans="1:5" x14ac:dyDescent="0.25">
      <c r="A432" s="668"/>
      <c r="B432" s="76">
        <v>2019</v>
      </c>
      <c r="C432" s="76">
        <v>2020</v>
      </c>
      <c r="D432" s="76">
        <v>2021</v>
      </c>
      <c r="E432" s="76">
        <v>2022</v>
      </c>
    </row>
    <row r="433" spans="1:5" ht="15.75" thickBot="1" x14ac:dyDescent="0.3">
      <c r="A433" s="669"/>
      <c r="B433" s="78" t="s">
        <v>1</v>
      </c>
      <c r="C433" s="78" t="s">
        <v>71</v>
      </c>
      <c r="D433" s="78" t="s">
        <v>71</v>
      </c>
      <c r="E433" s="78" t="s">
        <v>71</v>
      </c>
    </row>
    <row r="434" spans="1:5" ht="15.75" thickBot="1" x14ac:dyDescent="0.3">
      <c r="A434" s="64" t="s">
        <v>97</v>
      </c>
      <c r="B434" s="79">
        <v>1</v>
      </c>
      <c r="C434" s="163">
        <v>1</v>
      </c>
      <c r="D434" s="79"/>
      <c r="E434" s="79"/>
    </row>
    <row r="435" spans="1:5" ht="15.75" thickBot="1" x14ac:dyDescent="0.3">
      <c r="A435" s="64" t="s">
        <v>98</v>
      </c>
      <c r="B435" s="79">
        <f>B449</f>
        <v>0</v>
      </c>
      <c r="C435" s="79">
        <f>C449</f>
        <v>4210</v>
      </c>
      <c r="D435" s="79">
        <f>D449</f>
        <v>0</v>
      </c>
      <c r="E435" s="79">
        <f>E449</f>
        <v>0</v>
      </c>
    </row>
    <row r="436" spans="1:5" ht="15.75" thickBot="1" x14ac:dyDescent="0.3">
      <c r="A436" s="64" t="s">
        <v>99</v>
      </c>
      <c r="B436" s="79">
        <f>B435/B434</f>
        <v>0</v>
      </c>
      <c r="C436" s="79">
        <f>C435/C434</f>
        <v>4210</v>
      </c>
      <c r="D436" s="79"/>
      <c r="E436" s="79"/>
    </row>
    <row r="437" spans="1:5" ht="15.75" thickBot="1" x14ac:dyDescent="0.3">
      <c r="A437" s="64" t="s">
        <v>100</v>
      </c>
      <c r="B437" s="550" t="s">
        <v>101</v>
      </c>
      <c r="C437" s="81">
        <f>C434/B434-1</f>
        <v>0</v>
      </c>
      <c r="D437" s="81"/>
      <c r="E437" s="81"/>
    </row>
    <row r="438" spans="1:5" ht="15.75" thickBot="1" x14ac:dyDescent="0.3">
      <c r="A438" s="64" t="s">
        <v>102</v>
      </c>
      <c r="B438" s="550" t="s">
        <v>101</v>
      </c>
      <c r="C438" s="81"/>
      <c r="D438" s="81"/>
      <c r="E438" s="81"/>
    </row>
    <row r="439" spans="1:5" ht="15.75" thickBot="1" x14ac:dyDescent="0.3">
      <c r="A439" s="64" t="s">
        <v>103</v>
      </c>
      <c r="B439" s="550" t="s">
        <v>101</v>
      </c>
      <c r="C439" s="81"/>
      <c r="D439" s="81"/>
      <c r="E439" s="81"/>
    </row>
    <row r="440" spans="1:5" ht="15.75" thickBot="1" x14ac:dyDescent="0.3">
      <c r="A440" s="659" t="s">
        <v>602</v>
      </c>
      <c r="B440" s="660"/>
      <c r="C440" s="660"/>
      <c r="D440" s="660"/>
      <c r="E440" s="661"/>
    </row>
    <row r="441" spans="1:5" x14ac:dyDescent="0.25">
      <c r="A441" s="668"/>
      <c r="B441" s="76">
        <v>2019</v>
      </c>
      <c r="C441" s="76">
        <v>2020</v>
      </c>
      <c r="D441" s="76">
        <v>2021</v>
      </c>
      <c r="E441" s="76">
        <v>2022</v>
      </c>
    </row>
    <row r="442" spans="1:5" ht="15.75" thickBot="1" x14ac:dyDescent="0.3">
      <c r="A442" s="669"/>
      <c r="B442" s="78" t="s">
        <v>1</v>
      </c>
      <c r="C442" s="78" t="s">
        <v>71</v>
      </c>
      <c r="D442" s="78" t="s">
        <v>71</v>
      </c>
      <c r="E442" s="78" t="s">
        <v>71</v>
      </c>
    </row>
    <row r="443" spans="1:5" ht="15.75" thickBot="1" x14ac:dyDescent="0.3">
      <c r="A443" s="83" t="s">
        <v>159</v>
      </c>
      <c r="B443" s="104">
        <v>0</v>
      </c>
      <c r="C443" s="104">
        <v>0</v>
      </c>
      <c r="D443" s="104">
        <v>0</v>
      </c>
      <c r="E443" s="104">
        <v>0</v>
      </c>
    </row>
    <row r="444" spans="1:5" ht="15.75" thickBot="1" x14ac:dyDescent="0.3">
      <c r="A444" s="83" t="s">
        <v>163</v>
      </c>
      <c r="B444" s="120">
        <f>SUM(B445:B448)</f>
        <v>0</v>
      </c>
      <c r="C444" s="120">
        <f>C445+C446+C447+C448</f>
        <v>4210</v>
      </c>
      <c r="D444" s="120">
        <f>D445+D446+D447+D448</f>
        <v>0</v>
      </c>
      <c r="E444" s="120">
        <f>E445+E446+E447+E448</f>
        <v>0</v>
      </c>
    </row>
    <row r="445" spans="1:5" ht="15.75" thickBot="1" x14ac:dyDescent="0.3">
      <c r="A445" s="84" t="s">
        <v>106</v>
      </c>
      <c r="B445" s="103">
        <v>0</v>
      </c>
      <c r="C445" s="120">
        <v>4210</v>
      </c>
      <c r="D445" s="104">
        <v>0</v>
      </c>
      <c r="E445" s="120">
        <v>0</v>
      </c>
    </row>
    <row r="446" spans="1:5" ht="15.75" thickBot="1" x14ac:dyDescent="0.3">
      <c r="A446" s="84" t="s">
        <v>160</v>
      </c>
      <c r="B446" s="103">
        <v>0</v>
      </c>
      <c r="C446" s="120">
        <v>0</v>
      </c>
      <c r="D446" s="104">
        <v>0</v>
      </c>
      <c r="E446" s="120">
        <v>0</v>
      </c>
    </row>
    <row r="447" spans="1:5" ht="15.75" thickBot="1" x14ac:dyDescent="0.3">
      <c r="A447" s="84" t="s">
        <v>161</v>
      </c>
      <c r="B447" s="103">
        <v>0</v>
      </c>
      <c r="C447" s="120">
        <v>0</v>
      </c>
      <c r="D447" s="104">
        <v>0</v>
      </c>
      <c r="E447" s="120">
        <v>0</v>
      </c>
    </row>
    <row r="448" spans="1:5" ht="15.75" thickBot="1" x14ac:dyDescent="0.3">
      <c r="A448" s="84" t="s">
        <v>162</v>
      </c>
      <c r="B448" s="103">
        <v>0</v>
      </c>
      <c r="C448" s="120">
        <v>0</v>
      </c>
      <c r="D448" s="104">
        <v>0</v>
      </c>
      <c r="E448" s="120">
        <v>0</v>
      </c>
    </row>
    <row r="449" spans="1:5" ht="15.75" thickBot="1" x14ac:dyDescent="0.3">
      <c r="A449" s="95" t="s">
        <v>405</v>
      </c>
      <c r="B449" s="140">
        <f>B444+B443</f>
        <v>0</v>
      </c>
      <c r="C449" s="140">
        <f>C444+C443</f>
        <v>4210</v>
      </c>
      <c r="D449" s="140">
        <f>D444+D443</f>
        <v>0</v>
      </c>
      <c r="E449" s="140">
        <f>E444+E443</f>
        <v>0</v>
      </c>
    </row>
    <row r="450" spans="1:5" ht="23.25" thickBot="1" x14ac:dyDescent="0.3">
      <c r="A450" s="403" t="s">
        <v>603</v>
      </c>
      <c r="B450" s="404"/>
      <c r="C450" s="405"/>
      <c r="D450" s="405"/>
      <c r="E450" s="406"/>
    </row>
    <row r="451" spans="1:5" ht="15.75" thickBot="1" x14ac:dyDescent="0.3">
      <c r="A451" s="679" t="s">
        <v>198</v>
      </c>
      <c r="B451" s="696"/>
      <c r="C451" s="696"/>
      <c r="D451" s="696"/>
      <c r="E451" s="681"/>
    </row>
    <row r="452" spans="1:5" ht="15.75" thickBot="1" x14ac:dyDescent="0.3">
      <c r="A452" s="679" t="s">
        <v>199</v>
      </c>
      <c r="B452" s="696"/>
      <c r="C452" s="696"/>
      <c r="D452" s="696"/>
      <c r="E452" s="681"/>
    </row>
    <row r="453" spans="1:5" ht="15.75" thickBot="1" x14ac:dyDescent="0.3">
      <c r="A453" s="402" t="s">
        <v>374</v>
      </c>
      <c r="B453" s="967" t="s">
        <v>609</v>
      </c>
      <c r="C453" s="958"/>
      <c r="D453" s="958"/>
      <c r="E453" s="959"/>
    </row>
    <row r="454" spans="1:5" ht="34.5" thickBot="1" x14ac:dyDescent="0.3">
      <c r="A454" s="130" t="s">
        <v>152</v>
      </c>
      <c r="B454" s="965" t="s">
        <v>610</v>
      </c>
      <c r="C454" s="966"/>
      <c r="D454" s="133" t="s">
        <v>202</v>
      </c>
      <c r="E454" s="415"/>
    </row>
    <row r="455" spans="1:5" ht="15.75" thickBot="1" x14ac:dyDescent="0.3">
      <c r="A455" s="64" t="s">
        <v>93</v>
      </c>
      <c r="B455" s="928" t="s">
        <v>611</v>
      </c>
      <c r="C455" s="929"/>
      <c r="D455" s="929"/>
      <c r="E455" s="930"/>
    </row>
    <row r="456" spans="1:5" ht="15.75" thickBot="1" x14ac:dyDescent="0.3">
      <c r="A456" s="64" t="s">
        <v>95</v>
      </c>
      <c r="B456" s="686" t="s">
        <v>612</v>
      </c>
      <c r="C456" s="687"/>
      <c r="D456" s="687"/>
      <c r="E456" s="688"/>
    </row>
    <row r="457" spans="1:5" x14ac:dyDescent="0.25">
      <c r="A457" s="668"/>
      <c r="B457" s="76">
        <v>2019</v>
      </c>
      <c r="C457" s="76">
        <v>2020</v>
      </c>
      <c r="D457" s="76">
        <v>2021</v>
      </c>
      <c r="E457" s="76">
        <v>2022</v>
      </c>
    </row>
    <row r="458" spans="1:5" ht="15.75" thickBot="1" x14ac:dyDescent="0.3">
      <c r="A458" s="669"/>
      <c r="B458" s="78" t="s">
        <v>1</v>
      </c>
      <c r="C458" s="78" t="s">
        <v>71</v>
      </c>
      <c r="D458" s="78" t="s">
        <v>71</v>
      </c>
      <c r="E458" s="78" t="s">
        <v>71</v>
      </c>
    </row>
    <row r="459" spans="1:5" ht="15.75" thickBot="1" x14ac:dyDescent="0.3">
      <c r="A459" s="64" t="s">
        <v>97</v>
      </c>
      <c r="B459" s="79">
        <v>1</v>
      </c>
      <c r="C459" s="163">
        <v>1</v>
      </c>
      <c r="D459" s="79"/>
      <c r="E459" s="79"/>
    </row>
    <row r="460" spans="1:5" ht="15.75" thickBot="1" x14ac:dyDescent="0.3">
      <c r="A460" s="64" t="s">
        <v>98</v>
      </c>
      <c r="B460" s="79">
        <f>B474</f>
        <v>372607</v>
      </c>
      <c r="C460" s="79">
        <f>C474</f>
        <v>0</v>
      </c>
      <c r="D460" s="79">
        <f>D474</f>
        <v>278515</v>
      </c>
      <c r="E460" s="79">
        <f>E474</f>
        <v>133219</v>
      </c>
    </row>
    <row r="461" spans="1:5" ht="15.75" thickBot="1" x14ac:dyDescent="0.3">
      <c r="A461" s="64" t="s">
        <v>99</v>
      </c>
      <c r="B461" s="79"/>
      <c r="C461" s="79">
        <f>C460/C459</f>
        <v>0</v>
      </c>
      <c r="D461" s="79"/>
      <c r="E461" s="79"/>
    </row>
    <row r="462" spans="1:5" ht="15.75" thickBot="1" x14ac:dyDescent="0.3">
      <c r="A462" s="64" t="s">
        <v>100</v>
      </c>
      <c r="B462" s="550" t="s">
        <v>101</v>
      </c>
      <c r="C462" s="81">
        <f>C459/B459-1</f>
        <v>0</v>
      </c>
      <c r="D462" s="81"/>
      <c r="E462" s="81"/>
    </row>
    <row r="463" spans="1:5" ht="15.75" thickBot="1" x14ac:dyDescent="0.3">
      <c r="A463" s="64" t="s">
        <v>102</v>
      </c>
      <c r="B463" s="550" t="s">
        <v>101</v>
      </c>
      <c r="C463" s="81"/>
      <c r="D463" s="81"/>
      <c r="E463" s="81"/>
    </row>
    <row r="464" spans="1:5" ht="15.75" thickBot="1" x14ac:dyDescent="0.3">
      <c r="A464" s="64" t="s">
        <v>103</v>
      </c>
      <c r="B464" s="550" t="s">
        <v>101</v>
      </c>
      <c r="C464" s="81"/>
      <c r="D464" s="81"/>
      <c r="E464" s="81"/>
    </row>
    <row r="465" spans="1:5" ht="15.75" thickBot="1" x14ac:dyDescent="0.3">
      <c r="A465" s="659" t="s">
        <v>558</v>
      </c>
      <c r="B465" s="660"/>
      <c r="C465" s="660"/>
      <c r="D465" s="660"/>
      <c r="E465" s="661"/>
    </row>
    <row r="466" spans="1:5" x14ac:dyDescent="0.25">
      <c r="A466" s="668"/>
      <c r="B466" s="76">
        <v>2019</v>
      </c>
      <c r="C466" s="76">
        <v>2020</v>
      </c>
      <c r="D466" s="76">
        <v>2021</v>
      </c>
      <c r="E466" s="76">
        <v>2022</v>
      </c>
    </row>
    <row r="467" spans="1:5" ht="15.75" thickBot="1" x14ac:dyDescent="0.3">
      <c r="A467" s="669"/>
      <c r="B467" s="78" t="s">
        <v>1</v>
      </c>
      <c r="C467" s="78" t="s">
        <v>71</v>
      </c>
      <c r="D467" s="78" t="s">
        <v>71</v>
      </c>
      <c r="E467" s="78" t="s">
        <v>71</v>
      </c>
    </row>
    <row r="468" spans="1:5" ht="15.75" thickBot="1" x14ac:dyDescent="0.3">
      <c r="A468" s="83" t="s">
        <v>159</v>
      </c>
      <c r="B468" s="104"/>
      <c r="C468" s="104">
        <v>0</v>
      </c>
      <c r="D468" s="104">
        <v>0</v>
      </c>
      <c r="E468" s="104">
        <v>0</v>
      </c>
    </row>
    <row r="469" spans="1:5" ht="15.75" thickBot="1" x14ac:dyDescent="0.3">
      <c r="A469" s="83" t="s">
        <v>163</v>
      </c>
      <c r="B469" s="103">
        <f>SUM(B470:B473)</f>
        <v>372607</v>
      </c>
      <c r="C469" s="120">
        <f>SUM(C470:C473)</f>
        <v>0</v>
      </c>
      <c r="D469" s="120">
        <f>SUM(D470:D473)</f>
        <v>278515</v>
      </c>
      <c r="E469" s="120">
        <f>SUM(E470:E473)</f>
        <v>133219</v>
      </c>
    </row>
    <row r="470" spans="1:5" ht="15.75" thickBot="1" x14ac:dyDescent="0.3">
      <c r="A470" s="84" t="s">
        <v>106</v>
      </c>
      <c r="B470" s="103"/>
      <c r="C470" s="120">
        <v>0</v>
      </c>
      <c r="D470" s="104">
        <v>0</v>
      </c>
      <c r="E470" s="104">
        <v>0</v>
      </c>
    </row>
    <row r="471" spans="1:5" ht="15.75" thickBot="1" x14ac:dyDescent="0.3">
      <c r="A471" s="84" t="s">
        <v>160</v>
      </c>
      <c r="B471" s="103"/>
      <c r="C471" s="120">
        <v>0</v>
      </c>
      <c r="D471" s="104">
        <v>0</v>
      </c>
      <c r="E471" s="104">
        <v>0</v>
      </c>
    </row>
    <row r="472" spans="1:5" ht="15.75" thickBot="1" x14ac:dyDescent="0.3">
      <c r="A472" s="84" t="s">
        <v>161</v>
      </c>
      <c r="B472" s="103">
        <v>372607</v>
      </c>
      <c r="C472" s="120">
        <v>0</v>
      </c>
      <c r="D472" s="104">
        <v>278515</v>
      </c>
      <c r="E472" s="104">
        <v>133219</v>
      </c>
    </row>
    <row r="473" spans="1:5" ht="15.75" thickBot="1" x14ac:dyDescent="0.3">
      <c r="A473" s="84" t="s">
        <v>162</v>
      </c>
      <c r="B473" s="103"/>
      <c r="C473" s="120">
        <v>0</v>
      </c>
      <c r="D473" s="104">
        <v>0</v>
      </c>
      <c r="E473" s="104">
        <v>0</v>
      </c>
    </row>
    <row r="474" spans="1:5" ht="15.75" thickBot="1" x14ac:dyDescent="0.3">
      <c r="A474" s="395" t="s">
        <v>114</v>
      </c>
      <c r="B474" s="140">
        <f>B469+B468</f>
        <v>372607</v>
      </c>
      <c r="C474" s="140">
        <f>C469+C468</f>
        <v>0</v>
      </c>
      <c r="D474" s="140">
        <f>D469+D468</f>
        <v>278515</v>
      </c>
      <c r="E474" s="140">
        <f>E469+E468</f>
        <v>133219</v>
      </c>
    </row>
    <row r="475" spans="1:5" ht="15.75" thickBot="1" x14ac:dyDescent="0.3">
      <c r="A475" s="402" t="s">
        <v>374</v>
      </c>
      <c r="B475" s="967" t="s">
        <v>822</v>
      </c>
      <c r="C475" s="958"/>
      <c r="D475" s="958"/>
      <c r="E475" s="959"/>
    </row>
    <row r="476" spans="1:5" ht="34.5" thickBot="1" x14ac:dyDescent="0.3">
      <c r="A476" s="130" t="s">
        <v>613</v>
      </c>
      <c r="B476" s="965" t="s">
        <v>614</v>
      </c>
      <c r="C476" s="966"/>
      <c r="D476" s="133" t="s">
        <v>202</v>
      </c>
      <c r="E476" s="415"/>
    </row>
    <row r="477" spans="1:5" ht="24" customHeight="1" thickBot="1" x14ac:dyDescent="0.3">
      <c r="A477" s="64" t="s">
        <v>93</v>
      </c>
      <c r="B477" s="928" t="s">
        <v>615</v>
      </c>
      <c r="C477" s="929"/>
      <c r="D477" s="929"/>
      <c r="E477" s="930"/>
    </row>
    <row r="478" spans="1:5" ht="15.75" thickBot="1" x14ac:dyDescent="0.3">
      <c r="A478" s="64" t="s">
        <v>95</v>
      </c>
      <c r="B478" s="686" t="s">
        <v>612</v>
      </c>
      <c r="C478" s="687"/>
      <c r="D478" s="687"/>
      <c r="E478" s="688"/>
    </row>
    <row r="479" spans="1:5" x14ac:dyDescent="0.25">
      <c r="A479" s="668"/>
      <c r="B479" s="76">
        <v>2019</v>
      </c>
      <c r="C479" s="76">
        <v>2020</v>
      </c>
      <c r="D479" s="76">
        <v>2021</v>
      </c>
      <c r="E479" s="76">
        <v>2022</v>
      </c>
    </row>
    <row r="480" spans="1:5" ht="15.75" thickBot="1" x14ac:dyDescent="0.3">
      <c r="A480" s="669"/>
      <c r="B480" s="78" t="s">
        <v>1</v>
      </c>
      <c r="C480" s="78" t="s">
        <v>71</v>
      </c>
      <c r="D480" s="78" t="s">
        <v>71</v>
      </c>
      <c r="E480" s="78" t="s">
        <v>71</v>
      </c>
    </row>
    <row r="481" spans="1:5" ht="15.75" thickBot="1" x14ac:dyDescent="0.3">
      <c r="A481" s="64" t="s">
        <v>97</v>
      </c>
      <c r="B481" s="79">
        <v>200</v>
      </c>
      <c r="C481" s="163"/>
      <c r="D481" s="79"/>
      <c r="E481" s="79"/>
    </row>
    <row r="482" spans="1:5" ht="15.75" thickBot="1" x14ac:dyDescent="0.3">
      <c r="A482" s="64" t="s">
        <v>98</v>
      </c>
      <c r="B482" s="79">
        <f>B496</f>
        <v>125000</v>
      </c>
      <c r="C482" s="79">
        <f>C496</f>
        <v>5000</v>
      </c>
      <c r="D482" s="79">
        <f>D496</f>
        <v>0</v>
      </c>
      <c r="E482" s="79">
        <f>E496</f>
        <v>0</v>
      </c>
    </row>
    <row r="483" spans="1:5" ht="15.75" thickBot="1" x14ac:dyDescent="0.3">
      <c r="A483" s="64" t="s">
        <v>99</v>
      </c>
      <c r="B483" s="79"/>
      <c r="C483" s="79"/>
      <c r="D483" s="79"/>
      <c r="E483" s="79"/>
    </row>
    <row r="484" spans="1:5" ht="15.75" thickBot="1" x14ac:dyDescent="0.3">
      <c r="A484" s="64" t="s">
        <v>100</v>
      </c>
      <c r="B484" s="550" t="s">
        <v>101</v>
      </c>
      <c r="C484" s="81"/>
      <c r="D484" s="81"/>
      <c r="E484" s="81"/>
    </row>
    <row r="485" spans="1:5" ht="15.75" thickBot="1" x14ac:dyDescent="0.3">
      <c r="A485" s="64" t="s">
        <v>102</v>
      </c>
      <c r="B485" s="550" t="s">
        <v>101</v>
      </c>
      <c r="C485" s="81"/>
      <c r="D485" s="81"/>
      <c r="E485" s="81"/>
    </row>
    <row r="486" spans="1:5" ht="15.75" thickBot="1" x14ac:dyDescent="0.3">
      <c r="A486" s="64" t="s">
        <v>103</v>
      </c>
      <c r="B486" s="550" t="s">
        <v>101</v>
      </c>
      <c r="C486" s="81"/>
      <c r="D486" s="81"/>
      <c r="E486" s="81"/>
    </row>
    <row r="487" spans="1:5" ht="15.75" thickBot="1" x14ac:dyDescent="0.3">
      <c r="A487" s="659" t="s">
        <v>616</v>
      </c>
      <c r="B487" s="660"/>
      <c r="C487" s="660"/>
      <c r="D487" s="660"/>
      <c r="E487" s="661"/>
    </row>
    <row r="488" spans="1:5" x14ac:dyDescent="0.25">
      <c r="A488" s="668"/>
      <c r="B488" s="76">
        <v>2019</v>
      </c>
      <c r="C488" s="76">
        <v>2020</v>
      </c>
      <c r="D488" s="76">
        <v>2021</v>
      </c>
      <c r="E488" s="76">
        <v>2022</v>
      </c>
    </row>
    <row r="489" spans="1:5" ht="15.75" thickBot="1" x14ac:dyDescent="0.3">
      <c r="A489" s="669"/>
      <c r="B489" s="78" t="s">
        <v>1</v>
      </c>
      <c r="C489" s="78" t="s">
        <v>71</v>
      </c>
      <c r="D489" s="78" t="s">
        <v>71</v>
      </c>
      <c r="E489" s="78" t="s">
        <v>71</v>
      </c>
    </row>
    <row r="490" spans="1:5" ht="15.75" thickBot="1" x14ac:dyDescent="0.3">
      <c r="A490" s="83" t="s">
        <v>159</v>
      </c>
      <c r="B490" s="104"/>
      <c r="C490" s="104">
        <v>0</v>
      </c>
      <c r="D490" s="104">
        <v>0</v>
      </c>
      <c r="E490" s="104">
        <v>0</v>
      </c>
    </row>
    <row r="491" spans="1:5" ht="15.75" thickBot="1" x14ac:dyDescent="0.3">
      <c r="A491" s="83" t="s">
        <v>163</v>
      </c>
      <c r="B491" s="103">
        <f>SUM(B492:B495)</f>
        <v>125000</v>
      </c>
      <c r="C491" s="103">
        <f>SUM(C492:C495)</f>
        <v>5000</v>
      </c>
      <c r="D491" s="120">
        <f>D492+D493+D494+D495</f>
        <v>0</v>
      </c>
      <c r="E491" s="120">
        <f>E492+E493+E494+E495</f>
        <v>0</v>
      </c>
    </row>
    <row r="492" spans="1:5" ht="15.75" thickBot="1" x14ac:dyDescent="0.3">
      <c r="A492" s="84" t="s">
        <v>106</v>
      </c>
      <c r="B492" s="103"/>
      <c r="C492" s="120">
        <v>0</v>
      </c>
      <c r="D492" s="104">
        <v>0</v>
      </c>
      <c r="E492" s="104">
        <v>0</v>
      </c>
    </row>
    <row r="493" spans="1:5" ht="15.75" thickBot="1" x14ac:dyDescent="0.3">
      <c r="A493" s="84" t="s">
        <v>160</v>
      </c>
      <c r="B493" s="103">
        <v>125000</v>
      </c>
      <c r="C493" s="120">
        <v>0</v>
      </c>
      <c r="D493" s="104">
        <v>0</v>
      </c>
      <c r="E493" s="104">
        <v>0</v>
      </c>
    </row>
    <row r="494" spans="1:5" ht="15.75" thickBot="1" x14ac:dyDescent="0.3">
      <c r="A494" s="84" t="s">
        <v>161</v>
      </c>
      <c r="B494" s="103"/>
      <c r="C494" s="120">
        <v>5000</v>
      </c>
      <c r="D494" s="104">
        <v>0</v>
      </c>
      <c r="E494" s="104">
        <v>0</v>
      </c>
    </row>
    <row r="495" spans="1:5" ht="15.75" thickBot="1" x14ac:dyDescent="0.3">
      <c r="A495" s="416" t="s">
        <v>162</v>
      </c>
      <c r="B495" s="103"/>
      <c r="C495" s="120">
        <v>0</v>
      </c>
      <c r="D495" s="104">
        <v>0</v>
      </c>
      <c r="E495" s="104">
        <v>0</v>
      </c>
    </row>
    <row r="496" spans="1:5" ht="15.75" thickBot="1" x14ac:dyDescent="0.3">
      <c r="A496" s="417" t="s">
        <v>122</v>
      </c>
      <c r="B496" s="103">
        <f>B491+B490</f>
        <v>125000</v>
      </c>
      <c r="C496" s="103">
        <f>C491+C490</f>
        <v>5000</v>
      </c>
      <c r="D496" s="103">
        <f>D491+D490</f>
        <v>0</v>
      </c>
      <c r="E496" s="103">
        <f>E491+E490</f>
        <v>0</v>
      </c>
    </row>
    <row r="497" spans="1:5" ht="15.75" thickBot="1" x14ac:dyDescent="0.3">
      <c r="A497" s="402" t="s">
        <v>374</v>
      </c>
      <c r="B497" s="967" t="s">
        <v>617</v>
      </c>
      <c r="C497" s="958"/>
      <c r="D497" s="958"/>
      <c r="E497" s="959"/>
    </row>
    <row r="498" spans="1:5" ht="34.5" thickBot="1" x14ac:dyDescent="0.3">
      <c r="A498" s="130" t="s">
        <v>123</v>
      </c>
      <c r="B498" s="965" t="s">
        <v>618</v>
      </c>
      <c r="C498" s="966"/>
      <c r="D498" s="133" t="s">
        <v>202</v>
      </c>
      <c r="E498" s="415"/>
    </row>
    <row r="499" spans="1:5" ht="27" customHeight="1" thickBot="1" x14ac:dyDescent="0.3">
      <c r="A499" s="64" t="s">
        <v>93</v>
      </c>
      <c r="B499" s="928" t="s">
        <v>619</v>
      </c>
      <c r="C499" s="929"/>
      <c r="D499" s="929"/>
      <c r="E499" s="930"/>
    </row>
    <row r="500" spans="1:5" ht="15.75" thickBot="1" x14ac:dyDescent="0.3">
      <c r="A500" s="64" t="s">
        <v>95</v>
      </c>
      <c r="B500" s="686" t="s">
        <v>612</v>
      </c>
      <c r="C500" s="687"/>
      <c r="D500" s="687"/>
      <c r="E500" s="688"/>
    </row>
    <row r="501" spans="1:5" x14ac:dyDescent="0.25">
      <c r="A501" s="668"/>
      <c r="B501" s="76">
        <v>2019</v>
      </c>
      <c r="C501" s="76">
        <v>2020</v>
      </c>
      <c r="D501" s="76">
        <v>2021</v>
      </c>
      <c r="E501" s="76">
        <v>2022</v>
      </c>
    </row>
    <row r="502" spans="1:5" ht="15.75" thickBot="1" x14ac:dyDescent="0.3">
      <c r="A502" s="669"/>
      <c r="B502" s="78" t="s">
        <v>1</v>
      </c>
      <c r="C502" s="78" t="s">
        <v>71</v>
      </c>
      <c r="D502" s="78" t="s">
        <v>71</v>
      </c>
      <c r="E502" s="78" t="s">
        <v>71</v>
      </c>
    </row>
    <row r="503" spans="1:5" ht="15.75" thickBot="1" x14ac:dyDescent="0.3">
      <c r="A503" s="64" t="s">
        <v>97</v>
      </c>
      <c r="B503" s="79">
        <v>200</v>
      </c>
      <c r="C503" s="163">
        <v>1</v>
      </c>
      <c r="D503" s="79">
        <v>1</v>
      </c>
      <c r="E503" s="79"/>
    </row>
    <row r="504" spans="1:5" ht="15.75" thickBot="1" x14ac:dyDescent="0.3">
      <c r="A504" s="64" t="s">
        <v>98</v>
      </c>
      <c r="B504" s="79">
        <f>B518</f>
        <v>0</v>
      </c>
      <c r="C504" s="79">
        <f>C518</f>
        <v>126487</v>
      </c>
      <c r="D504" s="79">
        <f>D518</f>
        <v>97681</v>
      </c>
      <c r="E504" s="79">
        <f>E518</f>
        <v>0</v>
      </c>
    </row>
    <row r="505" spans="1:5" ht="15.75" thickBot="1" x14ac:dyDescent="0.3">
      <c r="A505" s="64" t="s">
        <v>99</v>
      </c>
      <c r="B505" s="79"/>
      <c r="C505" s="79"/>
      <c r="D505" s="79"/>
      <c r="E505" s="79"/>
    </row>
    <row r="506" spans="1:5" ht="15.75" thickBot="1" x14ac:dyDescent="0.3">
      <c r="A506" s="64" t="s">
        <v>100</v>
      </c>
      <c r="B506" s="550" t="s">
        <v>101</v>
      </c>
      <c r="C506" s="81"/>
      <c r="D506" s="81"/>
      <c r="E506" s="81"/>
    </row>
    <row r="507" spans="1:5" ht="15.75" thickBot="1" x14ac:dyDescent="0.3">
      <c r="A507" s="64" t="s">
        <v>102</v>
      </c>
      <c r="B507" s="550" t="s">
        <v>101</v>
      </c>
      <c r="C507" s="81"/>
      <c r="D507" s="81"/>
      <c r="E507" s="81"/>
    </row>
    <row r="508" spans="1:5" ht="15.75" thickBot="1" x14ac:dyDescent="0.3">
      <c r="A508" s="64" t="s">
        <v>103</v>
      </c>
      <c r="B508" s="550" t="s">
        <v>101</v>
      </c>
      <c r="C508" s="81"/>
      <c r="D508" s="81"/>
      <c r="E508" s="81"/>
    </row>
    <row r="509" spans="1:5" ht="15.75" thickBot="1" x14ac:dyDescent="0.3">
      <c r="A509" s="659" t="s">
        <v>620</v>
      </c>
      <c r="B509" s="660"/>
      <c r="C509" s="660"/>
      <c r="D509" s="660"/>
      <c r="E509" s="661"/>
    </row>
    <row r="510" spans="1:5" x14ac:dyDescent="0.25">
      <c r="A510" s="668"/>
      <c r="B510" s="76">
        <v>2019</v>
      </c>
      <c r="C510" s="76">
        <v>2020</v>
      </c>
      <c r="D510" s="76">
        <v>2021</v>
      </c>
      <c r="E510" s="76">
        <v>2022</v>
      </c>
    </row>
    <row r="511" spans="1:5" ht="15.75" thickBot="1" x14ac:dyDescent="0.3">
      <c r="A511" s="669"/>
      <c r="B511" s="78" t="s">
        <v>1</v>
      </c>
      <c r="C511" s="78" t="s">
        <v>71</v>
      </c>
      <c r="D511" s="78" t="s">
        <v>71</v>
      </c>
      <c r="E511" s="78" t="s">
        <v>71</v>
      </c>
    </row>
    <row r="512" spans="1:5" ht="15.75" thickBot="1" x14ac:dyDescent="0.3">
      <c r="A512" s="83" t="s">
        <v>159</v>
      </c>
      <c r="B512" s="104"/>
      <c r="C512" s="104">
        <v>0</v>
      </c>
      <c r="D512" s="104">
        <v>0</v>
      </c>
      <c r="E512" s="104">
        <v>0</v>
      </c>
    </row>
    <row r="513" spans="1:7" ht="15.75" thickBot="1" x14ac:dyDescent="0.3">
      <c r="A513" s="83" t="s">
        <v>163</v>
      </c>
      <c r="B513" s="103">
        <f>SUM(B514:B517)</f>
        <v>0</v>
      </c>
      <c r="C513" s="103">
        <f>SUM(C514:C517)</f>
        <v>126487</v>
      </c>
      <c r="D513" s="120">
        <f>D514+D515+D516+D517</f>
        <v>97681</v>
      </c>
      <c r="E513" s="120">
        <f>E514+E515+E516+E517</f>
        <v>0</v>
      </c>
      <c r="G513" s="102"/>
    </row>
    <row r="514" spans="1:7" ht="15.75" thickBot="1" x14ac:dyDescent="0.3">
      <c r="A514" s="84" t="s">
        <v>106</v>
      </c>
      <c r="B514" s="103"/>
      <c r="C514" s="120">
        <v>0</v>
      </c>
      <c r="D514" s="104">
        <v>0</v>
      </c>
      <c r="E514" s="104">
        <v>0</v>
      </c>
    </row>
    <row r="515" spans="1:7" ht="15.75" thickBot="1" x14ac:dyDescent="0.3">
      <c r="A515" s="84" t="s">
        <v>160</v>
      </c>
      <c r="B515" s="103">
        <v>0</v>
      </c>
      <c r="C515" s="120">
        <v>123487</v>
      </c>
      <c r="D515" s="104">
        <v>97681</v>
      </c>
      <c r="E515" s="104">
        <v>0</v>
      </c>
    </row>
    <row r="516" spans="1:7" ht="15.75" thickBot="1" x14ac:dyDescent="0.3">
      <c r="A516" s="84" t="s">
        <v>161</v>
      </c>
      <c r="B516" s="103"/>
      <c r="C516" s="120">
        <v>3000</v>
      </c>
      <c r="D516" s="104">
        <v>0</v>
      </c>
      <c r="E516" s="104">
        <v>0</v>
      </c>
    </row>
    <row r="517" spans="1:7" ht="15.75" thickBot="1" x14ac:dyDescent="0.3">
      <c r="A517" s="416" t="s">
        <v>162</v>
      </c>
      <c r="B517" s="103"/>
      <c r="C517" s="120">
        <v>0</v>
      </c>
      <c r="D517" s="104">
        <v>0</v>
      </c>
      <c r="E517" s="104">
        <v>0</v>
      </c>
    </row>
    <row r="518" spans="1:7" ht="15.75" thickBot="1" x14ac:dyDescent="0.3">
      <c r="A518" s="417" t="s">
        <v>129</v>
      </c>
      <c r="B518" s="103">
        <f>B513+B512</f>
        <v>0</v>
      </c>
      <c r="C518" s="103">
        <f>C513+C512</f>
        <v>126487</v>
      </c>
      <c r="D518" s="103">
        <f>D513+D512</f>
        <v>97681</v>
      </c>
      <c r="E518" s="103">
        <f>E513+E512</f>
        <v>0</v>
      </c>
    </row>
    <row r="519" spans="1:7" ht="15.75" thickBot="1" x14ac:dyDescent="0.3">
      <c r="A519" s="402" t="s">
        <v>374</v>
      </c>
      <c r="B519" s="967" t="s">
        <v>621</v>
      </c>
      <c r="C519" s="958"/>
      <c r="D519" s="958"/>
      <c r="E519" s="959"/>
    </row>
    <row r="520" spans="1:7" ht="34.5" thickBot="1" x14ac:dyDescent="0.3">
      <c r="A520" s="130" t="s">
        <v>130</v>
      </c>
      <c r="B520" s="965" t="s">
        <v>618</v>
      </c>
      <c r="C520" s="966"/>
      <c r="D520" s="133" t="s">
        <v>202</v>
      </c>
      <c r="E520" s="415"/>
    </row>
    <row r="521" spans="1:7" ht="28.5" customHeight="1" thickBot="1" x14ac:dyDescent="0.3">
      <c r="A521" s="64" t="s">
        <v>93</v>
      </c>
      <c r="B521" s="928" t="s">
        <v>619</v>
      </c>
      <c r="C521" s="929"/>
      <c r="D521" s="929"/>
      <c r="E521" s="930"/>
    </row>
    <row r="522" spans="1:7" ht="15.75" thickBot="1" x14ac:dyDescent="0.3">
      <c r="A522" s="64" t="s">
        <v>95</v>
      </c>
      <c r="B522" s="686" t="s">
        <v>612</v>
      </c>
      <c r="C522" s="687"/>
      <c r="D522" s="687"/>
      <c r="E522" s="688"/>
    </row>
    <row r="523" spans="1:7" x14ac:dyDescent="0.25">
      <c r="A523" s="668"/>
      <c r="B523" s="76">
        <v>2019</v>
      </c>
      <c r="C523" s="76">
        <v>2020</v>
      </c>
      <c r="D523" s="76">
        <v>2021</v>
      </c>
      <c r="E523" s="76">
        <v>2022</v>
      </c>
    </row>
    <row r="524" spans="1:7" ht="15.75" thickBot="1" x14ac:dyDescent="0.3">
      <c r="A524" s="669"/>
      <c r="B524" s="78" t="s">
        <v>1</v>
      </c>
      <c r="C524" s="78" t="s">
        <v>71</v>
      </c>
      <c r="D524" s="78" t="s">
        <v>71</v>
      </c>
      <c r="E524" s="78" t="s">
        <v>71</v>
      </c>
    </row>
    <row r="525" spans="1:7" ht="15.75" thickBot="1" x14ac:dyDescent="0.3">
      <c r="A525" s="64" t="s">
        <v>97</v>
      </c>
      <c r="B525" s="79">
        <v>200</v>
      </c>
      <c r="C525" s="163"/>
      <c r="D525" s="79"/>
      <c r="E525" s="79"/>
    </row>
    <row r="526" spans="1:7" ht="15.75" thickBot="1" x14ac:dyDescent="0.3">
      <c r="A526" s="64" t="s">
        <v>98</v>
      </c>
      <c r="B526" s="79">
        <f>B540</f>
        <v>0</v>
      </c>
      <c r="C526" s="79">
        <f>C540</f>
        <v>28000</v>
      </c>
      <c r="D526" s="79">
        <f>D540</f>
        <v>54870</v>
      </c>
      <c r="E526" s="79">
        <f>E540</f>
        <v>0</v>
      </c>
    </row>
    <row r="527" spans="1:7" ht="15.75" thickBot="1" x14ac:dyDescent="0.3">
      <c r="A527" s="64" t="s">
        <v>99</v>
      </c>
      <c r="B527" s="79"/>
      <c r="C527" s="79"/>
      <c r="D527" s="79"/>
      <c r="E527" s="79"/>
    </row>
    <row r="528" spans="1:7" ht="15.75" thickBot="1" x14ac:dyDescent="0.3">
      <c r="A528" s="64" t="s">
        <v>100</v>
      </c>
      <c r="B528" s="550" t="s">
        <v>101</v>
      </c>
      <c r="C528" s="81"/>
      <c r="D528" s="81"/>
      <c r="E528" s="81"/>
    </row>
    <row r="529" spans="1:5" ht="15.75" thickBot="1" x14ac:dyDescent="0.3">
      <c r="A529" s="64" t="s">
        <v>102</v>
      </c>
      <c r="B529" s="550" t="s">
        <v>101</v>
      </c>
      <c r="C529" s="81"/>
      <c r="D529" s="81"/>
      <c r="E529" s="81"/>
    </row>
    <row r="530" spans="1:5" ht="15.75" thickBot="1" x14ac:dyDescent="0.3">
      <c r="A530" s="64" t="s">
        <v>103</v>
      </c>
      <c r="B530" s="550" t="s">
        <v>101</v>
      </c>
      <c r="C530" s="81"/>
      <c r="D530" s="81"/>
      <c r="E530" s="81"/>
    </row>
    <row r="531" spans="1:5" ht="15.75" thickBot="1" x14ac:dyDescent="0.3">
      <c r="A531" s="659" t="s">
        <v>622</v>
      </c>
      <c r="B531" s="660"/>
      <c r="C531" s="660"/>
      <c r="D531" s="660"/>
      <c r="E531" s="661"/>
    </row>
    <row r="532" spans="1:5" x14ac:dyDescent="0.25">
      <c r="A532" s="668"/>
      <c r="B532" s="76">
        <v>2019</v>
      </c>
      <c r="C532" s="76">
        <v>2020</v>
      </c>
      <c r="D532" s="76">
        <v>2021</v>
      </c>
      <c r="E532" s="76">
        <v>2022</v>
      </c>
    </row>
    <row r="533" spans="1:5" ht="15.75" thickBot="1" x14ac:dyDescent="0.3">
      <c r="A533" s="669"/>
      <c r="B533" s="78" t="s">
        <v>1</v>
      </c>
      <c r="C533" s="78" t="s">
        <v>71</v>
      </c>
      <c r="D533" s="78" t="s">
        <v>71</v>
      </c>
      <c r="E533" s="78" t="s">
        <v>71</v>
      </c>
    </row>
    <row r="534" spans="1:5" ht="15.75" thickBot="1" x14ac:dyDescent="0.3">
      <c r="A534" s="83" t="s">
        <v>159</v>
      </c>
      <c r="B534" s="104"/>
      <c r="C534" s="104">
        <v>0</v>
      </c>
      <c r="D534" s="104">
        <v>0</v>
      </c>
      <c r="E534" s="104">
        <v>0</v>
      </c>
    </row>
    <row r="535" spans="1:5" ht="15.75" thickBot="1" x14ac:dyDescent="0.3">
      <c r="A535" s="83" t="s">
        <v>163</v>
      </c>
      <c r="B535" s="103">
        <f>SUM(B536:B539)</f>
        <v>0</v>
      </c>
      <c r="C535" s="103">
        <f>SUM(C536:C539)</f>
        <v>28000</v>
      </c>
      <c r="D535" s="120">
        <f>D536+D537+D538+D539</f>
        <v>54870</v>
      </c>
      <c r="E535" s="120">
        <f>E536+E537+E538+E539</f>
        <v>0</v>
      </c>
    </row>
    <row r="536" spans="1:5" ht="15.75" thickBot="1" x14ac:dyDescent="0.3">
      <c r="A536" s="84" t="s">
        <v>106</v>
      </c>
      <c r="B536" s="103"/>
      <c r="C536" s="120">
        <v>0</v>
      </c>
      <c r="D536" s="104">
        <v>0</v>
      </c>
      <c r="E536" s="104">
        <v>0</v>
      </c>
    </row>
    <row r="537" spans="1:5" ht="15.75" thickBot="1" x14ac:dyDescent="0.3">
      <c r="A537" s="84" t="s">
        <v>160</v>
      </c>
      <c r="B537" s="103">
        <v>0</v>
      </c>
      <c r="C537" s="120">
        <v>25000</v>
      </c>
      <c r="D537" s="104">
        <v>54700</v>
      </c>
      <c r="E537" s="104">
        <v>0</v>
      </c>
    </row>
    <row r="538" spans="1:5" ht="15.75" thickBot="1" x14ac:dyDescent="0.3">
      <c r="A538" s="84" t="s">
        <v>161</v>
      </c>
      <c r="B538" s="103"/>
      <c r="C538" s="120">
        <v>3000</v>
      </c>
      <c r="D538" s="104">
        <v>0</v>
      </c>
      <c r="E538" s="104">
        <v>0</v>
      </c>
    </row>
    <row r="539" spans="1:5" ht="15.75" thickBot="1" x14ac:dyDescent="0.3">
      <c r="A539" s="416" t="s">
        <v>162</v>
      </c>
      <c r="B539" s="103"/>
      <c r="C539" s="120">
        <v>0</v>
      </c>
      <c r="D539" s="104">
        <v>170</v>
      </c>
      <c r="E539" s="104">
        <v>0</v>
      </c>
    </row>
    <row r="540" spans="1:5" ht="15.75" thickBot="1" x14ac:dyDescent="0.3">
      <c r="A540" s="417" t="s">
        <v>136</v>
      </c>
      <c r="B540" s="103">
        <f>B535+B534</f>
        <v>0</v>
      </c>
      <c r="C540" s="103">
        <f>C535+C534</f>
        <v>28000</v>
      </c>
      <c r="D540" s="103">
        <f>D535+D534</f>
        <v>54870</v>
      </c>
      <c r="E540" s="103">
        <f>E535+E534</f>
        <v>0</v>
      </c>
    </row>
    <row r="541" spans="1:5" ht="15.75" thickBot="1" x14ac:dyDescent="0.3">
      <c r="A541" s="418" t="s">
        <v>374</v>
      </c>
      <c r="B541" s="699" t="s">
        <v>623</v>
      </c>
      <c r="C541" s="699"/>
      <c r="D541" s="699"/>
      <c r="E541" s="700"/>
    </row>
    <row r="542" spans="1:5" ht="34.5" thickBot="1" x14ac:dyDescent="0.3">
      <c r="A542" s="130" t="s">
        <v>217</v>
      </c>
      <c r="B542" s="965" t="s">
        <v>624</v>
      </c>
      <c r="C542" s="966"/>
      <c r="D542" s="133" t="s">
        <v>202</v>
      </c>
      <c r="E542" s="415"/>
    </row>
    <row r="543" spans="1:5" ht="53.25" customHeight="1" thickBot="1" x14ac:dyDescent="0.3">
      <c r="A543" s="64" t="s">
        <v>93</v>
      </c>
      <c r="B543" s="928" t="s">
        <v>625</v>
      </c>
      <c r="C543" s="929"/>
      <c r="D543" s="929"/>
      <c r="E543" s="930"/>
    </row>
    <row r="544" spans="1:5" ht="15.75" thickBot="1" x14ac:dyDescent="0.3">
      <c r="A544" s="64" t="s">
        <v>95</v>
      </c>
      <c r="B544" s="686" t="s">
        <v>626</v>
      </c>
      <c r="C544" s="687"/>
      <c r="D544" s="687"/>
      <c r="E544" s="688"/>
    </row>
    <row r="545" spans="1:5" x14ac:dyDescent="0.25">
      <c r="A545" s="668"/>
      <c r="B545" s="76">
        <v>2019</v>
      </c>
      <c r="C545" s="76">
        <v>2020</v>
      </c>
      <c r="D545" s="76">
        <v>2021</v>
      </c>
      <c r="E545" s="76">
        <v>2022</v>
      </c>
    </row>
    <row r="546" spans="1:5" ht="15.75" thickBot="1" x14ac:dyDescent="0.3">
      <c r="A546" s="669"/>
      <c r="B546" s="78" t="s">
        <v>1</v>
      </c>
      <c r="C546" s="78" t="s">
        <v>71</v>
      </c>
      <c r="D546" s="78" t="s">
        <v>71</v>
      </c>
      <c r="E546" s="78" t="s">
        <v>71</v>
      </c>
    </row>
    <row r="547" spans="1:5" ht="15.75" thickBot="1" x14ac:dyDescent="0.3">
      <c r="A547" s="64" t="s">
        <v>97</v>
      </c>
      <c r="B547" s="79">
        <v>3</v>
      </c>
      <c r="C547" s="79">
        <v>3</v>
      </c>
      <c r="D547" s="79"/>
      <c r="E547" s="79"/>
    </row>
    <row r="548" spans="1:5" ht="15.75" thickBot="1" x14ac:dyDescent="0.3">
      <c r="A548" s="64" t="s">
        <v>98</v>
      </c>
      <c r="B548" s="79">
        <f>B562</f>
        <v>21654</v>
      </c>
      <c r="C548" s="79">
        <f>C562</f>
        <v>44035</v>
      </c>
      <c r="D548" s="79">
        <f>D562</f>
        <v>0</v>
      </c>
      <c r="E548" s="79">
        <f>E562</f>
        <v>0</v>
      </c>
    </row>
    <row r="549" spans="1:5" ht="15.75" thickBot="1" x14ac:dyDescent="0.3">
      <c r="A549" s="64" t="s">
        <v>99</v>
      </c>
      <c r="B549" s="79">
        <f>B548/B547</f>
        <v>7218</v>
      </c>
      <c r="C549" s="79">
        <f>C548/C547</f>
        <v>14678.333333333334</v>
      </c>
      <c r="D549" s="79"/>
      <c r="E549" s="79"/>
    </row>
    <row r="550" spans="1:5" ht="15.75" thickBot="1" x14ac:dyDescent="0.3">
      <c r="A550" s="64" t="s">
        <v>100</v>
      </c>
      <c r="B550" s="550" t="s">
        <v>101</v>
      </c>
      <c r="C550" s="81">
        <f>C547/B547-1</f>
        <v>0</v>
      </c>
      <c r="D550" s="81"/>
      <c r="E550" s="81"/>
    </row>
    <row r="551" spans="1:5" ht="15.75" thickBot="1" x14ac:dyDescent="0.3">
      <c r="A551" s="64" t="s">
        <v>102</v>
      </c>
      <c r="B551" s="550" t="s">
        <v>101</v>
      </c>
      <c r="C551" s="81">
        <f>C548/B548-1</f>
        <v>1.0335734737230995</v>
      </c>
      <c r="D551" s="81"/>
      <c r="E551" s="81"/>
    </row>
    <row r="552" spans="1:5" ht="15.75" thickBot="1" x14ac:dyDescent="0.3">
      <c r="A552" s="64" t="s">
        <v>103</v>
      </c>
      <c r="B552" s="550" t="s">
        <v>101</v>
      </c>
      <c r="C552" s="81">
        <f>C549/B549-1</f>
        <v>1.0335734737230999</v>
      </c>
      <c r="D552" s="81"/>
      <c r="E552" s="81"/>
    </row>
    <row r="553" spans="1:5" ht="15.75" thickBot="1" x14ac:dyDescent="0.3">
      <c r="A553" s="659" t="s">
        <v>598</v>
      </c>
      <c r="B553" s="660"/>
      <c r="C553" s="660"/>
      <c r="D553" s="660"/>
      <c r="E553" s="661"/>
    </row>
    <row r="554" spans="1:5" x14ac:dyDescent="0.25">
      <c r="A554" s="668"/>
      <c r="B554" s="76">
        <v>2019</v>
      </c>
      <c r="C554" s="76">
        <v>2020</v>
      </c>
      <c r="D554" s="76">
        <v>2021</v>
      </c>
      <c r="E554" s="76">
        <v>2022</v>
      </c>
    </row>
    <row r="555" spans="1:5" ht="15.75" thickBot="1" x14ac:dyDescent="0.3">
      <c r="A555" s="669"/>
      <c r="B555" s="78" t="s">
        <v>1</v>
      </c>
      <c r="C555" s="78" t="s">
        <v>71</v>
      </c>
      <c r="D555" s="78" t="s">
        <v>71</v>
      </c>
      <c r="E555" s="78" t="s">
        <v>71</v>
      </c>
    </row>
    <row r="556" spans="1:5" ht="15.75" thickBot="1" x14ac:dyDescent="0.3">
      <c r="A556" s="83" t="s">
        <v>159</v>
      </c>
      <c r="B556" s="104">
        <v>0</v>
      </c>
      <c r="C556" s="104">
        <v>0</v>
      </c>
      <c r="D556" s="104">
        <v>0</v>
      </c>
      <c r="E556" s="104">
        <v>0</v>
      </c>
    </row>
    <row r="557" spans="1:5" ht="15.75" thickBot="1" x14ac:dyDescent="0.3">
      <c r="A557" s="83" t="s">
        <v>163</v>
      </c>
      <c r="B557" s="103">
        <f>SUM(B558:B561)</f>
        <v>21654</v>
      </c>
      <c r="C557" s="120">
        <f>C558+C559+C560+C561</f>
        <v>44035</v>
      </c>
      <c r="D557" s="120">
        <f>D558+D559+D560+D561</f>
        <v>0</v>
      </c>
      <c r="E557" s="120">
        <f>E558+E559+E560+E561</f>
        <v>0</v>
      </c>
    </row>
    <row r="558" spans="1:5" ht="15.75" thickBot="1" x14ac:dyDescent="0.3">
      <c r="A558" s="84" t="s">
        <v>106</v>
      </c>
      <c r="B558" s="103"/>
      <c r="C558" s="120">
        <v>0</v>
      </c>
      <c r="D558" s="104">
        <v>0</v>
      </c>
      <c r="E558" s="104">
        <v>0</v>
      </c>
    </row>
    <row r="559" spans="1:5" ht="15.75" thickBot="1" x14ac:dyDescent="0.3">
      <c r="A559" s="84" t="s">
        <v>160</v>
      </c>
      <c r="B559" s="103">
        <v>18084</v>
      </c>
      <c r="C559" s="120">
        <v>36685</v>
      </c>
      <c r="D559" s="104"/>
      <c r="E559" s="104">
        <v>0</v>
      </c>
    </row>
    <row r="560" spans="1:5" ht="15.75" thickBot="1" x14ac:dyDescent="0.3">
      <c r="A560" s="84" t="s">
        <v>161</v>
      </c>
      <c r="B560" s="103">
        <v>3570</v>
      </c>
      <c r="C560" s="120">
        <v>0</v>
      </c>
      <c r="D560" s="104"/>
      <c r="E560" s="104">
        <v>0</v>
      </c>
    </row>
    <row r="561" spans="1:5" ht="15.75" thickBot="1" x14ac:dyDescent="0.3">
      <c r="A561" s="84" t="s">
        <v>162</v>
      </c>
      <c r="B561" s="103">
        <v>0</v>
      </c>
      <c r="C561" s="120">
        <v>7350</v>
      </c>
      <c r="D561" s="104"/>
      <c r="E561" s="104">
        <v>0</v>
      </c>
    </row>
    <row r="562" spans="1:5" ht="15.75" thickBot="1" x14ac:dyDescent="0.3">
      <c r="A562" s="419" t="s">
        <v>373</v>
      </c>
      <c r="B562" s="420">
        <f>B557+B556</f>
        <v>21654</v>
      </c>
      <c r="C562" s="420">
        <f>C557+C556</f>
        <v>44035</v>
      </c>
      <c r="D562" s="420">
        <f>D557+D556</f>
        <v>0</v>
      </c>
      <c r="E562" s="420">
        <f>E557+E556</f>
        <v>0</v>
      </c>
    </row>
    <row r="563" spans="1:5" s="49" customFormat="1" ht="15.75" thickBot="1" x14ac:dyDescent="0.3">
      <c r="A563" s="132" t="s">
        <v>374</v>
      </c>
      <c r="B563" s="968" t="s">
        <v>627</v>
      </c>
      <c r="C563" s="969"/>
      <c r="D563" s="969"/>
      <c r="E563" s="970"/>
    </row>
    <row r="564" spans="1:5" s="49" customFormat="1" ht="15.75" thickBot="1" x14ac:dyDescent="0.3">
      <c r="A564" s="133" t="s">
        <v>224</v>
      </c>
      <c r="B564" s="971" t="s">
        <v>628</v>
      </c>
      <c r="C564" s="972"/>
      <c r="D564" s="701" t="s">
        <v>202</v>
      </c>
      <c r="E564" s="702"/>
    </row>
    <row r="565" spans="1:5" s="49" customFormat="1" ht="29.25" customHeight="1" thickBot="1" x14ac:dyDescent="0.3">
      <c r="A565" s="132" t="s">
        <v>93</v>
      </c>
      <c r="B565" s="949" t="s">
        <v>629</v>
      </c>
      <c r="C565" s="950"/>
      <c r="D565" s="950"/>
      <c r="E565" s="951"/>
    </row>
    <row r="566" spans="1:5" s="49" customFormat="1" ht="15.75" thickBot="1" x14ac:dyDescent="0.3">
      <c r="A566" s="132" t="s">
        <v>95</v>
      </c>
      <c r="B566" s="827" t="s">
        <v>557</v>
      </c>
      <c r="C566" s="828"/>
      <c r="D566" s="828"/>
      <c r="E566" s="829"/>
    </row>
    <row r="567" spans="1:5" s="49" customFormat="1" x14ac:dyDescent="0.25">
      <c r="A567" s="973"/>
      <c r="B567" s="421">
        <v>2019</v>
      </c>
      <c r="C567" s="421">
        <v>2020</v>
      </c>
      <c r="D567" s="421">
        <v>2021</v>
      </c>
      <c r="E567" s="421">
        <v>2022</v>
      </c>
    </row>
    <row r="568" spans="1:5" s="49" customFormat="1" ht="15.75" thickBot="1" x14ac:dyDescent="0.3">
      <c r="A568" s="974"/>
      <c r="B568" s="422" t="s">
        <v>1</v>
      </c>
      <c r="C568" s="422" t="s">
        <v>71</v>
      </c>
      <c r="D568" s="422" t="s">
        <v>71</v>
      </c>
      <c r="E568" s="422" t="s">
        <v>71</v>
      </c>
    </row>
    <row r="569" spans="1:5" s="49" customFormat="1" ht="15.75" thickBot="1" x14ac:dyDescent="0.3">
      <c r="A569" s="132" t="s">
        <v>97</v>
      </c>
      <c r="B569" s="163">
        <v>20</v>
      </c>
      <c r="C569" s="163">
        <v>15</v>
      </c>
      <c r="D569" s="163"/>
      <c r="E569" s="163"/>
    </row>
    <row r="570" spans="1:5" s="49" customFormat="1" ht="15.75" thickBot="1" x14ac:dyDescent="0.3">
      <c r="A570" s="132" t="s">
        <v>98</v>
      </c>
      <c r="B570" s="163">
        <f>B584</f>
        <v>221000</v>
      </c>
      <c r="C570" s="163">
        <f>C584</f>
        <v>89967</v>
      </c>
      <c r="D570" s="163">
        <f>D584</f>
        <v>0</v>
      </c>
      <c r="E570" s="163">
        <f>E584</f>
        <v>0</v>
      </c>
    </row>
    <row r="571" spans="1:5" s="49" customFormat="1" ht="15.75" thickBot="1" x14ac:dyDescent="0.3">
      <c r="A571" s="132" t="s">
        <v>99</v>
      </c>
      <c r="B571" s="163"/>
      <c r="C571" s="163">
        <f>C570/C569</f>
        <v>5997.8</v>
      </c>
      <c r="D571" s="163"/>
      <c r="E571" s="163"/>
    </row>
    <row r="572" spans="1:5" s="49" customFormat="1" ht="15.75" thickBot="1" x14ac:dyDescent="0.3">
      <c r="A572" s="132" t="s">
        <v>100</v>
      </c>
      <c r="B572" s="555" t="s">
        <v>101</v>
      </c>
      <c r="C572" s="423">
        <f>C569/B569-1</f>
        <v>-0.25</v>
      </c>
      <c r="D572" s="423"/>
      <c r="E572" s="423"/>
    </row>
    <row r="573" spans="1:5" s="49" customFormat="1" ht="15.75" thickBot="1" x14ac:dyDescent="0.3">
      <c r="A573" s="132" t="s">
        <v>102</v>
      </c>
      <c r="B573" s="555" t="s">
        <v>101</v>
      </c>
      <c r="C573" s="423">
        <f>C570/B570-1</f>
        <v>-0.59290950226244343</v>
      </c>
      <c r="D573" s="423"/>
      <c r="E573" s="423"/>
    </row>
    <row r="574" spans="1:5" s="49" customFormat="1" ht="15.75" thickBot="1" x14ac:dyDescent="0.3">
      <c r="A574" s="132" t="s">
        <v>103</v>
      </c>
      <c r="B574" s="555" t="s">
        <v>101</v>
      </c>
      <c r="C574" s="423"/>
      <c r="D574" s="423"/>
      <c r="E574" s="423"/>
    </row>
    <row r="575" spans="1:5" s="49" customFormat="1" ht="15.75" thickBot="1" x14ac:dyDescent="0.3">
      <c r="A575" s="975" t="s">
        <v>600</v>
      </c>
      <c r="B575" s="976"/>
      <c r="C575" s="976"/>
      <c r="D575" s="976"/>
      <c r="E575" s="977"/>
    </row>
    <row r="576" spans="1:5" s="49" customFormat="1" x14ac:dyDescent="0.25">
      <c r="A576" s="973"/>
      <c r="B576" s="421">
        <v>2019</v>
      </c>
      <c r="C576" s="421">
        <v>2020</v>
      </c>
      <c r="D576" s="421">
        <v>2021</v>
      </c>
      <c r="E576" s="421">
        <v>2022</v>
      </c>
    </row>
    <row r="577" spans="1:5" s="49" customFormat="1" ht="15.75" thickBot="1" x14ac:dyDescent="0.3">
      <c r="A577" s="974"/>
      <c r="B577" s="422" t="s">
        <v>1</v>
      </c>
      <c r="C577" s="422" t="s">
        <v>71</v>
      </c>
      <c r="D577" s="422" t="s">
        <v>71</v>
      </c>
      <c r="E577" s="422" t="s">
        <v>71</v>
      </c>
    </row>
    <row r="578" spans="1:5" s="49" customFormat="1" ht="15.75" thickBot="1" x14ac:dyDescent="0.3">
      <c r="A578" s="128" t="s">
        <v>159</v>
      </c>
      <c r="B578" s="120">
        <v>0</v>
      </c>
      <c r="C578" s="120">
        <v>0</v>
      </c>
      <c r="D578" s="120">
        <v>0</v>
      </c>
      <c r="E578" s="120">
        <v>0</v>
      </c>
    </row>
    <row r="579" spans="1:5" s="49" customFormat="1" ht="15.75" thickBot="1" x14ac:dyDescent="0.3">
      <c r="A579" s="128" t="s">
        <v>163</v>
      </c>
      <c r="B579" s="119">
        <f>SUM(B580:B583)</f>
        <v>221000</v>
      </c>
      <c r="C579" s="120">
        <f>C580+C581+C582+C583</f>
        <v>89967</v>
      </c>
      <c r="D579" s="120">
        <f>D580+D581+D582+D583</f>
        <v>0</v>
      </c>
      <c r="E579" s="120">
        <f>E580+E581+E582+E583</f>
        <v>0</v>
      </c>
    </row>
    <row r="580" spans="1:5" s="49" customFormat="1" ht="15.75" thickBot="1" x14ac:dyDescent="0.3">
      <c r="A580" s="84" t="s">
        <v>106</v>
      </c>
      <c r="B580" s="119"/>
      <c r="C580" s="120">
        <v>0</v>
      </c>
      <c r="D580" s="120">
        <v>0</v>
      </c>
      <c r="E580" s="120">
        <v>0</v>
      </c>
    </row>
    <row r="581" spans="1:5" s="49" customFormat="1" ht="15.75" thickBot="1" x14ac:dyDescent="0.3">
      <c r="A581" s="84" t="s">
        <v>160</v>
      </c>
      <c r="B581" s="119">
        <v>221000</v>
      </c>
      <c r="C581" s="120">
        <v>89967</v>
      </c>
      <c r="D581" s="120">
        <v>0</v>
      </c>
      <c r="E581" s="120">
        <v>0</v>
      </c>
    </row>
    <row r="582" spans="1:5" s="49" customFormat="1" ht="15.75" thickBot="1" x14ac:dyDescent="0.3">
      <c r="A582" s="84" t="s">
        <v>161</v>
      </c>
      <c r="B582" s="119"/>
      <c r="C582" s="120">
        <v>0</v>
      </c>
      <c r="D582" s="120">
        <v>0</v>
      </c>
      <c r="E582" s="120">
        <v>0</v>
      </c>
    </row>
    <row r="583" spans="1:5" s="49" customFormat="1" ht="15.75" thickBot="1" x14ac:dyDescent="0.3">
      <c r="A583" s="84" t="s">
        <v>162</v>
      </c>
      <c r="B583" s="119"/>
      <c r="C583" s="120">
        <v>0</v>
      </c>
      <c r="D583" s="120">
        <v>0</v>
      </c>
      <c r="E583" s="120">
        <v>0</v>
      </c>
    </row>
    <row r="584" spans="1:5" s="49" customFormat="1" ht="15.75" thickBot="1" x14ac:dyDescent="0.3">
      <c r="A584" s="424" t="s">
        <v>401</v>
      </c>
      <c r="B584" s="425">
        <f>B579+B578</f>
        <v>221000</v>
      </c>
      <c r="C584" s="425">
        <f>C579+C578</f>
        <v>89967</v>
      </c>
      <c r="D584" s="425">
        <f>D579+D578</f>
        <v>0</v>
      </c>
      <c r="E584" s="425">
        <f>E579+E578</f>
        <v>0</v>
      </c>
    </row>
    <row r="585" spans="1:5" s="11" customFormat="1" ht="15.75" thickBot="1" x14ac:dyDescent="0.3">
      <c r="A585" s="426" t="s">
        <v>374</v>
      </c>
      <c r="B585" s="978" t="s">
        <v>630</v>
      </c>
      <c r="C585" s="979"/>
      <c r="D585" s="979"/>
      <c r="E585" s="980"/>
    </row>
    <row r="586" spans="1:5" ht="34.5" thickBot="1" x14ac:dyDescent="0.3">
      <c r="A586" s="427" t="s">
        <v>227</v>
      </c>
      <c r="B586" s="981" t="s">
        <v>631</v>
      </c>
      <c r="C586" s="982"/>
      <c r="D586" s="428" t="s">
        <v>202</v>
      </c>
      <c r="E586" s="429"/>
    </row>
    <row r="587" spans="1:5" ht="36.75" customHeight="1" thickBot="1" x14ac:dyDescent="0.3">
      <c r="A587" s="64" t="s">
        <v>93</v>
      </c>
      <c r="B587" s="928" t="s">
        <v>632</v>
      </c>
      <c r="C587" s="929"/>
      <c r="D587" s="929"/>
      <c r="E587" s="930"/>
    </row>
    <row r="588" spans="1:5" ht="15.75" thickBot="1" x14ac:dyDescent="0.3">
      <c r="A588" s="64" t="s">
        <v>95</v>
      </c>
      <c r="B588" s="686" t="s">
        <v>557</v>
      </c>
      <c r="C588" s="687"/>
      <c r="D588" s="687"/>
      <c r="E588" s="688"/>
    </row>
    <row r="589" spans="1:5" ht="15.75" thickBot="1" x14ac:dyDescent="0.3">
      <c r="A589" s="550"/>
      <c r="B589" s="78" t="s">
        <v>1</v>
      </c>
      <c r="C589" s="78" t="s">
        <v>71</v>
      </c>
      <c r="D589" s="78" t="s">
        <v>71</v>
      </c>
      <c r="E589" s="78" t="s">
        <v>71</v>
      </c>
    </row>
    <row r="590" spans="1:5" ht="15.75" thickBot="1" x14ac:dyDescent="0.3">
      <c r="A590" s="64" t="s">
        <v>97</v>
      </c>
      <c r="B590" s="79">
        <v>317</v>
      </c>
      <c r="C590" s="79">
        <v>320</v>
      </c>
      <c r="D590" s="79">
        <v>320</v>
      </c>
      <c r="E590" s="79">
        <v>320</v>
      </c>
    </row>
    <row r="591" spans="1:5" ht="15.75" thickBot="1" x14ac:dyDescent="0.3">
      <c r="A591" s="64" t="s">
        <v>98</v>
      </c>
      <c r="B591" s="79">
        <f>B605</f>
        <v>2002131</v>
      </c>
      <c r="C591" s="79">
        <f>C605</f>
        <v>1965343</v>
      </c>
      <c r="D591" s="79">
        <f>D605</f>
        <v>1915188</v>
      </c>
      <c r="E591" s="79">
        <f>E605</f>
        <v>2471360</v>
      </c>
    </row>
    <row r="592" spans="1:5" ht="15.75" thickBot="1" x14ac:dyDescent="0.3">
      <c r="A592" s="64" t="s">
        <v>99</v>
      </c>
      <c r="B592" s="79">
        <f>B591/B590</f>
        <v>6315.8706624605675</v>
      </c>
      <c r="C592" s="79">
        <f>C591/C590</f>
        <v>6141.6968749999996</v>
      </c>
      <c r="D592" s="79">
        <f>D591/D590</f>
        <v>5984.9624999999996</v>
      </c>
      <c r="E592" s="79">
        <f>E591/E590</f>
        <v>7723</v>
      </c>
    </row>
    <row r="593" spans="1:7" ht="15.75" thickBot="1" x14ac:dyDescent="0.3">
      <c r="A593" s="64" t="s">
        <v>100</v>
      </c>
      <c r="B593" s="550" t="s">
        <v>101</v>
      </c>
      <c r="C593" s="81">
        <f>C590/B590-1</f>
        <v>9.4637223974762819E-3</v>
      </c>
      <c r="D593" s="81">
        <f t="shared" ref="D593:E595" si="7">D590/C590-1</f>
        <v>0</v>
      </c>
      <c r="E593" s="81">
        <f t="shared" si="7"/>
        <v>0</v>
      </c>
    </row>
    <row r="594" spans="1:7" ht="15.75" thickBot="1" x14ac:dyDescent="0.3">
      <c r="A594" s="64" t="s">
        <v>102</v>
      </c>
      <c r="B594" s="550" t="s">
        <v>101</v>
      </c>
      <c r="C594" s="81">
        <f>C591/B591-1</f>
        <v>-1.8374422053302197E-2</v>
      </c>
      <c r="D594" s="81">
        <f t="shared" si="7"/>
        <v>-2.5519718441004979E-2</v>
      </c>
      <c r="E594" s="81">
        <f t="shared" si="7"/>
        <v>0.29040073350501361</v>
      </c>
    </row>
    <row r="595" spans="1:7" ht="15.75" thickBot="1" x14ac:dyDescent="0.3">
      <c r="A595" s="64" t="s">
        <v>103</v>
      </c>
      <c r="B595" s="550" t="s">
        <v>101</v>
      </c>
      <c r="C595" s="81">
        <f>C592/B592-1</f>
        <v>-2.7577161846552456E-2</v>
      </c>
      <c r="D595" s="81">
        <f t="shared" si="7"/>
        <v>-2.5519718441004979E-2</v>
      </c>
      <c r="E595" s="81">
        <f t="shared" si="7"/>
        <v>0.29040073350501361</v>
      </c>
    </row>
    <row r="596" spans="1:7" ht="15.75" thickBot="1" x14ac:dyDescent="0.3">
      <c r="A596" s="659" t="s">
        <v>633</v>
      </c>
      <c r="B596" s="660"/>
      <c r="C596" s="660"/>
      <c r="D596" s="660"/>
      <c r="E596" s="661"/>
    </row>
    <row r="597" spans="1:7" x14ac:dyDescent="0.25">
      <c r="A597" s="668"/>
      <c r="B597" s="76">
        <v>2019</v>
      </c>
      <c r="C597" s="76">
        <v>2020</v>
      </c>
      <c r="D597" s="76">
        <v>2021</v>
      </c>
      <c r="E597" s="76">
        <v>2022</v>
      </c>
    </row>
    <row r="598" spans="1:7" ht="15.75" thickBot="1" x14ac:dyDescent="0.3">
      <c r="A598" s="669"/>
      <c r="B598" s="78" t="s">
        <v>1</v>
      </c>
      <c r="C598" s="78" t="s">
        <v>71</v>
      </c>
      <c r="D598" s="78" t="s">
        <v>71</v>
      </c>
      <c r="E598" s="78" t="s">
        <v>71</v>
      </c>
    </row>
    <row r="599" spans="1:7" ht="15.75" thickBot="1" x14ac:dyDescent="0.3">
      <c r="A599" s="83" t="s">
        <v>159</v>
      </c>
      <c r="B599" s="83">
        <v>0</v>
      </c>
      <c r="C599" s="104">
        <v>0</v>
      </c>
      <c r="D599" s="104">
        <v>0</v>
      </c>
      <c r="E599" s="104">
        <v>0</v>
      </c>
    </row>
    <row r="600" spans="1:7" ht="15.75" thickBot="1" x14ac:dyDescent="0.3">
      <c r="A600" s="83" t="s">
        <v>163</v>
      </c>
      <c r="B600" s="103">
        <f>SUM(B601:B604)</f>
        <v>2002131</v>
      </c>
      <c r="C600" s="120">
        <f>C601+C602+C603+C604</f>
        <v>1965343</v>
      </c>
      <c r="D600" s="120">
        <f>D601+D602+D603+D604</f>
        <v>1915188</v>
      </c>
      <c r="E600" s="120">
        <f>E601+E602+E603+E604</f>
        <v>2471360</v>
      </c>
    </row>
    <row r="601" spans="1:7" ht="15.75" thickBot="1" x14ac:dyDescent="0.3">
      <c r="A601" s="84" t="s">
        <v>106</v>
      </c>
      <c r="B601" s="103"/>
      <c r="C601" s="120">
        <v>0</v>
      </c>
      <c r="D601" s="120">
        <v>0</v>
      </c>
      <c r="E601" s="120">
        <v>0</v>
      </c>
    </row>
    <row r="602" spans="1:7" ht="15.75" thickBot="1" x14ac:dyDescent="0.3">
      <c r="A602" s="84" t="s">
        <v>160</v>
      </c>
      <c r="B602" s="85">
        <v>1501598</v>
      </c>
      <c r="C602" s="61">
        <v>1472543</v>
      </c>
      <c r="D602" s="61">
        <v>1374573</v>
      </c>
      <c r="E602" s="61">
        <v>1766079</v>
      </c>
      <c r="G602" s="102"/>
    </row>
    <row r="603" spans="1:7" ht="15.75" thickBot="1" x14ac:dyDescent="0.3">
      <c r="A603" s="84" t="s">
        <v>161</v>
      </c>
      <c r="B603" s="85">
        <v>500533</v>
      </c>
      <c r="C603" s="61">
        <v>476818</v>
      </c>
      <c r="D603" s="61">
        <v>530444</v>
      </c>
      <c r="E603" s="61">
        <v>695110</v>
      </c>
    </row>
    <row r="604" spans="1:7" ht="15.75" thickBot="1" x14ac:dyDescent="0.3">
      <c r="A604" s="84" t="s">
        <v>162</v>
      </c>
      <c r="B604" s="85"/>
      <c r="C604" s="61">
        <v>15982</v>
      </c>
      <c r="D604" s="61">
        <v>10171</v>
      </c>
      <c r="E604" s="61">
        <v>10171</v>
      </c>
    </row>
    <row r="605" spans="1:7" ht="15.75" thickBot="1" x14ac:dyDescent="0.3">
      <c r="A605" s="417" t="s">
        <v>405</v>
      </c>
      <c r="B605" s="430">
        <f>B600+B599</f>
        <v>2002131</v>
      </c>
      <c r="C605" s="430">
        <f>C600+C599</f>
        <v>1965343</v>
      </c>
      <c r="D605" s="430">
        <f>D600+D599</f>
        <v>1915188</v>
      </c>
      <c r="E605" s="430">
        <f>E600+E599</f>
        <v>2471360</v>
      </c>
    </row>
    <row r="606" spans="1:7" ht="15.75" thickBot="1" x14ac:dyDescent="0.3">
      <c r="A606" s="426" t="s">
        <v>374</v>
      </c>
      <c r="B606" s="978" t="s">
        <v>634</v>
      </c>
      <c r="C606" s="979"/>
      <c r="D606" s="979"/>
      <c r="E606" s="980"/>
    </row>
    <row r="607" spans="1:7" ht="34.5" thickBot="1" x14ac:dyDescent="0.3">
      <c r="A607" s="427" t="s">
        <v>230</v>
      </c>
      <c r="B607" s="981" t="s">
        <v>635</v>
      </c>
      <c r="C607" s="982"/>
      <c r="D607" s="428" t="s">
        <v>202</v>
      </c>
      <c r="E607" s="429"/>
    </row>
    <row r="608" spans="1:7" ht="33" customHeight="1" thickBot="1" x14ac:dyDescent="0.3">
      <c r="A608" s="64" t="s">
        <v>93</v>
      </c>
      <c r="B608" s="928" t="s">
        <v>636</v>
      </c>
      <c r="C608" s="929"/>
      <c r="D608" s="929"/>
      <c r="E608" s="930"/>
    </row>
    <row r="609" spans="1:5" ht="15.75" thickBot="1" x14ac:dyDescent="0.3">
      <c r="A609" s="64" t="s">
        <v>95</v>
      </c>
      <c r="B609" s="686" t="s">
        <v>557</v>
      </c>
      <c r="C609" s="687"/>
      <c r="D609" s="687"/>
      <c r="E609" s="688"/>
    </row>
    <row r="610" spans="1:5" ht="15.75" thickBot="1" x14ac:dyDescent="0.3">
      <c r="A610" s="550"/>
      <c r="B610" s="78" t="s">
        <v>1</v>
      </c>
      <c r="C610" s="78" t="s">
        <v>71</v>
      </c>
      <c r="D610" s="78" t="s">
        <v>71</v>
      </c>
      <c r="E610" s="78" t="s">
        <v>71</v>
      </c>
    </row>
    <row r="611" spans="1:5" ht="15.75" thickBot="1" x14ac:dyDescent="0.3">
      <c r="A611" s="64" t="s">
        <v>97</v>
      </c>
      <c r="B611" s="79">
        <v>0</v>
      </c>
      <c r="C611" s="79">
        <v>450</v>
      </c>
      <c r="D611" s="79">
        <v>520</v>
      </c>
      <c r="E611" s="79"/>
    </row>
    <row r="612" spans="1:5" ht="15.75" thickBot="1" x14ac:dyDescent="0.3">
      <c r="A612" s="64" t="s">
        <v>98</v>
      </c>
      <c r="B612" s="79">
        <f>B626</f>
        <v>0</v>
      </c>
      <c r="C612" s="79">
        <f>C626</f>
        <v>127500</v>
      </c>
      <c r="D612" s="79">
        <f>D626</f>
        <v>3700</v>
      </c>
      <c r="E612" s="79">
        <f>E626</f>
        <v>0</v>
      </c>
    </row>
    <row r="613" spans="1:5" ht="15.75" thickBot="1" x14ac:dyDescent="0.3">
      <c r="A613" s="64" t="s">
        <v>99</v>
      </c>
      <c r="B613" s="79"/>
      <c r="C613" s="79">
        <f>C612/C611</f>
        <v>283.33333333333331</v>
      </c>
      <c r="D613" s="79">
        <f>D612/D611</f>
        <v>7.115384615384615</v>
      </c>
      <c r="E613" s="79"/>
    </row>
    <row r="614" spans="1:5" ht="15.75" thickBot="1" x14ac:dyDescent="0.3">
      <c r="A614" s="64" t="s">
        <v>100</v>
      </c>
      <c r="B614" s="550" t="s">
        <v>101</v>
      </c>
      <c r="C614" s="81"/>
      <c r="D614" s="81">
        <f t="shared" ref="D614:E616" si="8">D611/C611-1</f>
        <v>0.15555555555555545</v>
      </c>
      <c r="E614" s="81">
        <f t="shared" si="8"/>
        <v>-1</v>
      </c>
    </row>
    <row r="615" spans="1:5" ht="15.75" thickBot="1" x14ac:dyDescent="0.3">
      <c r="A615" s="64" t="s">
        <v>102</v>
      </c>
      <c r="B615" s="550" t="s">
        <v>101</v>
      </c>
      <c r="C615" s="81"/>
      <c r="D615" s="81">
        <f t="shared" si="8"/>
        <v>-0.97098039215686271</v>
      </c>
      <c r="E615" s="81">
        <f t="shared" si="8"/>
        <v>-1</v>
      </c>
    </row>
    <row r="616" spans="1:5" ht="15.75" thickBot="1" x14ac:dyDescent="0.3">
      <c r="A616" s="64" t="s">
        <v>103</v>
      </c>
      <c r="B616" s="550" t="s">
        <v>101</v>
      </c>
      <c r="C616" s="81"/>
      <c r="D616" s="81">
        <f t="shared" si="8"/>
        <v>-0.97488687782805428</v>
      </c>
      <c r="E616" s="81">
        <f t="shared" si="8"/>
        <v>-1</v>
      </c>
    </row>
    <row r="617" spans="1:5" ht="15.75" thickBot="1" x14ac:dyDescent="0.3">
      <c r="A617" s="659" t="s">
        <v>637</v>
      </c>
      <c r="B617" s="660"/>
      <c r="C617" s="660"/>
      <c r="D617" s="660"/>
      <c r="E617" s="661"/>
    </row>
    <row r="618" spans="1:5" x14ac:dyDescent="0.25">
      <c r="A618" s="668"/>
      <c r="B618" s="76">
        <v>2019</v>
      </c>
      <c r="C618" s="76">
        <v>2020</v>
      </c>
      <c r="D618" s="76">
        <v>2021</v>
      </c>
      <c r="E618" s="76">
        <v>2022</v>
      </c>
    </row>
    <row r="619" spans="1:5" ht="15.75" thickBot="1" x14ac:dyDescent="0.3">
      <c r="A619" s="669"/>
      <c r="B619" s="78" t="s">
        <v>1</v>
      </c>
      <c r="C619" s="78" t="s">
        <v>71</v>
      </c>
      <c r="D619" s="78" t="s">
        <v>71</v>
      </c>
      <c r="E619" s="78" t="s">
        <v>71</v>
      </c>
    </row>
    <row r="620" spans="1:5" ht="15.75" thickBot="1" x14ac:dyDescent="0.3">
      <c r="A620" s="83" t="s">
        <v>159</v>
      </c>
      <c r="B620" s="83">
        <v>0</v>
      </c>
      <c r="C620" s="104">
        <v>0</v>
      </c>
      <c r="D620" s="104">
        <v>0</v>
      </c>
      <c r="E620" s="104">
        <v>0</v>
      </c>
    </row>
    <row r="621" spans="1:5" ht="15.75" thickBot="1" x14ac:dyDescent="0.3">
      <c r="A621" s="83" t="s">
        <v>163</v>
      </c>
      <c r="B621" s="103">
        <f>SUM(B622:B625)</f>
        <v>0</v>
      </c>
      <c r="C621" s="120">
        <f>C622+C623+C624+C625</f>
        <v>127500</v>
      </c>
      <c r="D621" s="120">
        <f>D622+D623+D624+D625</f>
        <v>3700</v>
      </c>
      <c r="E621" s="120">
        <f>E622+E623+E624+E625</f>
        <v>0</v>
      </c>
    </row>
    <row r="622" spans="1:5" ht="15.75" thickBot="1" x14ac:dyDescent="0.3">
      <c r="A622" s="84" t="s">
        <v>106</v>
      </c>
      <c r="B622" s="103"/>
      <c r="C622" s="120">
        <v>0</v>
      </c>
      <c r="D622" s="120">
        <v>0</v>
      </c>
      <c r="E622" s="120">
        <v>0</v>
      </c>
    </row>
    <row r="623" spans="1:5" ht="15.75" thickBot="1" x14ac:dyDescent="0.3">
      <c r="A623" s="84" t="s">
        <v>160</v>
      </c>
      <c r="B623" s="85"/>
      <c r="C623" s="61">
        <v>123500</v>
      </c>
      <c r="D623" s="61"/>
      <c r="E623" s="61"/>
    </row>
    <row r="624" spans="1:5" ht="15.75" thickBot="1" x14ac:dyDescent="0.3">
      <c r="A624" s="84" t="s">
        <v>161</v>
      </c>
      <c r="B624" s="85"/>
      <c r="C624" s="61">
        <v>4000</v>
      </c>
      <c r="D624" s="61">
        <v>3700</v>
      </c>
      <c r="E624" s="61"/>
    </row>
    <row r="625" spans="1:5" ht="15.75" thickBot="1" x14ac:dyDescent="0.3">
      <c r="A625" s="84" t="s">
        <v>162</v>
      </c>
      <c r="B625" s="85"/>
      <c r="C625" s="61"/>
      <c r="D625" s="61"/>
      <c r="E625" s="61"/>
    </row>
    <row r="626" spans="1:5" ht="15.75" thickBot="1" x14ac:dyDescent="0.3">
      <c r="A626" s="417" t="s">
        <v>411</v>
      </c>
      <c r="B626" s="430">
        <f>B621+B620</f>
        <v>0</v>
      </c>
      <c r="C626" s="430">
        <f>C621+C620</f>
        <v>127500</v>
      </c>
      <c r="D626" s="430">
        <f>D621+D620</f>
        <v>3700</v>
      </c>
      <c r="E626" s="430">
        <f>E621+E620</f>
        <v>0</v>
      </c>
    </row>
    <row r="627" spans="1:5" ht="15.75" thickBot="1" x14ac:dyDescent="0.3">
      <c r="A627" s="426" t="s">
        <v>374</v>
      </c>
      <c r="B627" s="978" t="s">
        <v>638</v>
      </c>
      <c r="C627" s="979"/>
      <c r="D627" s="979"/>
      <c r="E627" s="980"/>
    </row>
    <row r="628" spans="1:5" ht="34.5" thickBot="1" x14ac:dyDescent="0.3">
      <c r="A628" s="427" t="s">
        <v>233</v>
      </c>
      <c r="B628" s="981" t="s">
        <v>635</v>
      </c>
      <c r="C628" s="982"/>
      <c r="D628" s="428" t="s">
        <v>202</v>
      </c>
      <c r="E628" s="429"/>
    </row>
    <row r="629" spans="1:5" ht="36.75" customHeight="1" thickBot="1" x14ac:dyDescent="0.3">
      <c r="A629" s="64" t="s">
        <v>93</v>
      </c>
      <c r="B629" s="928" t="s">
        <v>639</v>
      </c>
      <c r="C629" s="929"/>
      <c r="D629" s="929"/>
      <c r="E629" s="930"/>
    </row>
    <row r="630" spans="1:5" ht="15.75" thickBot="1" x14ac:dyDescent="0.3">
      <c r="A630" s="64" t="s">
        <v>95</v>
      </c>
      <c r="B630" s="686" t="s">
        <v>557</v>
      </c>
      <c r="C630" s="687"/>
      <c r="D630" s="687"/>
      <c r="E630" s="688"/>
    </row>
    <row r="631" spans="1:5" ht="15.75" thickBot="1" x14ac:dyDescent="0.3">
      <c r="A631" s="550"/>
      <c r="B631" s="78" t="s">
        <v>1</v>
      </c>
      <c r="C631" s="78" t="s">
        <v>71</v>
      </c>
      <c r="D631" s="78" t="s">
        <v>71</v>
      </c>
      <c r="E631" s="78" t="s">
        <v>71</v>
      </c>
    </row>
    <row r="632" spans="1:5" ht="15.75" thickBot="1" x14ac:dyDescent="0.3">
      <c r="A632" s="64" t="s">
        <v>97</v>
      </c>
      <c r="B632" s="79">
        <v>0</v>
      </c>
      <c r="C632" s="79">
        <v>2</v>
      </c>
      <c r="D632" s="79">
        <v>2</v>
      </c>
      <c r="E632" s="79"/>
    </row>
    <row r="633" spans="1:5" ht="15.75" thickBot="1" x14ac:dyDescent="0.3">
      <c r="A633" s="64" t="s">
        <v>98</v>
      </c>
      <c r="B633" s="79">
        <f>B647</f>
        <v>0</v>
      </c>
      <c r="C633" s="79">
        <f>C647</f>
        <v>64500</v>
      </c>
      <c r="D633" s="79">
        <f>D647</f>
        <v>126674</v>
      </c>
      <c r="E633" s="79">
        <f>E647</f>
        <v>172549</v>
      </c>
    </row>
    <row r="634" spans="1:5" ht="15.75" thickBot="1" x14ac:dyDescent="0.3">
      <c r="A634" s="64" t="s">
        <v>99</v>
      </c>
      <c r="B634" s="79"/>
      <c r="C634" s="79">
        <f>C633/C632</f>
        <v>32250</v>
      </c>
      <c r="D634" s="79">
        <f>D633/D632</f>
        <v>63337</v>
      </c>
      <c r="E634" s="79"/>
    </row>
    <row r="635" spans="1:5" ht="15.75" thickBot="1" x14ac:dyDescent="0.3">
      <c r="A635" s="64" t="s">
        <v>100</v>
      </c>
      <c r="B635" s="550" t="s">
        <v>101</v>
      </c>
      <c r="C635" s="81"/>
      <c r="D635" s="81">
        <f t="shared" ref="D635:E637" si="9">D632/C632-1</f>
        <v>0</v>
      </c>
      <c r="E635" s="81">
        <f t="shared" si="9"/>
        <v>-1</v>
      </c>
    </row>
    <row r="636" spans="1:5" ht="15.75" thickBot="1" x14ac:dyDescent="0.3">
      <c r="A636" s="64" t="s">
        <v>102</v>
      </c>
      <c r="B636" s="550" t="s">
        <v>101</v>
      </c>
      <c r="C636" s="81"/>
      <c r="D636" s="81">
        <f t="shared" si="9"/>
        <v>0.963937984496124</v>
      </c>
      <c r="E636" s="81">
        <f t="shared" si="9"/>
        <v>0.36215008604764987</v>
      </c>
    </row>
    <row r="637" spans="1:5" ht="15.75" thickBot="1" x14ac:dyDescent="0.3">
      <c r="A637" s="64" t="s">
        <v>103</v>
      </c>
      <c r="B637" s="550" t="s">
        <v>101</v>
      </c>
      <c r="C637" s="81"/>
      <c r="D637" s="81">
        <f t="shared" si="9"/>
        <v>0.963937984496124</v>
      </c>
      <c r="E637" s="81">
        <f t="shared" si="9"/>
        <v>-1</v>
      </c>
    </row>
    <row r="638" spans="1:5" ht="15.75" thickBot="1" x14ac:dyDescent="0.3">
      <c r="A638" s="659" t="s">
        <v>640</v>
      </c>
      <c r="B638" s="660"/>
      <c r="C638" s="660"/>
      <c r="D638" s="660"/>
      <c r="E638" s="661"/>
    </row>
    <row r="639" spans="1:5" x14ac:dyDescent="0.25">
      <c r="A639" s="668"/>
      <c r="B639" s="76">
        <v>2019</v>
      </c>
      <c r="C639" s="76">
        <v>2020</v>
      </c>
      <c r="D639" s="76">
        <v>2021</v>
      </c>
      <c r="E639" s="76">
        <v>2022</v>
      </c>
    </row>
    <row r="640" spans="1:5" ht="15.75" thickBot="1" x14ac:dyDescent="0.3">
      <c r="A640" s="669"/>
      <c r="B640" s="78" t="s">
        <v>1</v>
      </c>
      <c r="C640" s="78" t="s">
        <v>71</v>
      </c>
      <c r="D640" s="78" t="s">
        <v>71</v>
      </c>
      <c r="E640" s="78" t="s">
        <v>71</v>
      </c>
    </row>
    <row r="641" spans="1:9" ht="15.75" thickBot="1" x14ac:dyDescent="0.3">
      <c r="A641" s="83" t="s">
        <v>159</v>
      </c>
      <c r="B641" s="83">
        <v>0</v>
      </c>
      <c r="C641" s="104">
        <v>0</v>
      </c>
      <c r="D641" s="104">
        <v>0</v>
      </c>
      <c r="E641" s="104">
        <v>0</v>
      </c>
    </row>
    <row r="642" spans="1:9" ht="15.75" thickBot="1" x14ac:dyDescent="0.3">
      <c r="A642" s="83" t="s">
        <v>163</v>
      </c>
      <c r="B642" s="103">
        <f>SUM(B643:B646)</f>
        <v>0</v>
      </c>
      <c r="C642" s="120">
        <f>C643+C644+C645+C646</f>
        <v>64500</v>
      </c>
      <c r="D642" s="120">
        <f>D643+D644+D645+D646</f>
        <v>126674</v>
      </c>
      <c r="E642" s="120">
        <f>E643+E644+E645+E646</f>
        <v>172549</v>
      </c>
    </row>
    <row r="643" spans="1:9" ht="15.75" thickBot="1" x14ac:dyDescent="0.3">
      <c r="A643" s="84" t="s">
        <v>106</v>
      </c>
      <c r="B643" s="103"/>
      <c r="C643" s="120">
        <v>0</v>
      </c>
      <c r="D643" s="120">
        <v>0</v>
      </c>
      <c r="E643" s="120">
        <v>0</v>
      </c>
    </row>
    <row r="644" spans="1:9" ht="15.75" thickBot="1" x14ac:dyDescent="0.3">
      <c r="A644" s="84" t="s">
        <v>160</v>
      </c>
      <c r="B644" s="85"/>
      <c r="C644" s="61">
        <v>24500</v>
      </c>
      <c r="D644" s="61">
        <v>71674</v>
      </c>
      <c r="E644" s="61">
        <v>132549</v>
      </c>
    </row>
    <row r="645" spans="1:9" ht="15.75" thickBot="1" x14ac:dyDescent="0.3">
      <c r="A645" s="84" t="s">
        <v>161</v>
      </c>
      <c r="B645" s="85"/>
      <c r="C645" s="61">
        <v>40000</v>
      </c>
      <c r="D645" s="61">
        <v>55000</v>
      </c>
      <c r="E645" s="61">
        <v>40000</v>
      </c>
    </row>
    <row r="646" spans="1:9" ht="15.75" thickBot="1" x14ac:dyDescent="0.3">
      <c r="A646" s="84" t="s">
        <v>162</v>
      </c>
      <c r="B646" s="85"/>
      <c r="C646" s="61"/>
      <c r="D646" s="61"/>
      <c r="E646" s="61"/>
    </row>
    <row r="647" spans="1:9" ht="15.75" thickBot="1" x14ac:dyDescent="0.3">
      <c r="A647" s="417" t="s">
        <v>415</v>
      </c>
      <c r="B647" s="430">
        <f>B642+B641</f>
        <v>0</v>
      </c>
      <c r="C647" s="430">
        <f>C642+C641</f>
        <v>64500</v>
      </c>
      <c r="D647" s="430">
        <f>D642+D641</f>
        <v>126674</v>
      </c>
      <c r="E647" s="430">
        <f>E642+E641</f>
        <v>172549</v>
      </c>
    </row>
    <row r="648" spans="1:9" ht="15.75" thickBot="1" x14ac:dyDescent="0.3">
      <c r="A648" s="137"/>
      <c r="B648" s="138"/>
      <c r="C648" s="138"/>
      <c r="D648" s="138"/>
      <c r="E648" s="138"/>
    </row>
    <row r="649" spans="1:9" ht="24.75" thickBot="1" x14ac:dyDescent="0.3">
      <c r="A649" s="66" t="s">
        <v>172</v>
      </c>
      <c r="B649" s="139">
        <f>B652+B655+B658+B670+B673+B678</f>
        <v>3637682</v>
      </c>
      <c r="C649" s="139">
        <f>C652+C655+C658+C670+C673+C678</f>
        <v>3675443</v>
      </c>
      <c r="D649" s="139">
        <f>D652+D655+D658+D670+D673+D678</f>
        <v>3727628</v>
      </c>
      <c r="E649" s="139">
        <f>E652+E655+E658+E670+E673+E678</f>
        <v>4037628</v>
      </c>
      <c r="G649" s="102"/>
    </row>
    <row r="650" spans="1:9" ht="24.75" thickBot="1" x14ac:dyDescent="0.3">
      <c r="A650" s="66" t="s">
        <v>173</v>
      </c>
      <c r="B650" s="139">
        <f>B652+B655+B658+B670+B673+B678</f>
        <v>3637682</v>
      </c>
      <c r="C650" s="139">
        <f>C652+C655+C658+C670+C673+C678</f>
        <v>3675443</v>
      </c>
      <c r="D650" s="139">
        <f>D652+D655+D658+D670+D673+D678</f>
        <v>3727628</v>
      </c>
      <c r="E650" s="139">
        <f>E652+E655+E658+E670+E673+E678</f>
        <v>4037628</v>
      </c>
      <c r="H650" s="102"/>
    </row>
    <row r="651" spans="1:9" ht="24.75" thickBot="1" x14ac:dyDescent="0.3">
      <c r="A651" s="431" t="s">
        <v>641</v>
      </c>
      <c r="B651" s="432"/>
      <c r="C651" s="433">
        <f>C650/B650-1</f>
        <v>1.0380511545539095E-2</v>
      </c>
      <c r="D651" s="433">
        <f>D650/C650-1</f>
        <v>1.419828847842286E-2</v>
      </c>
      <c r="E651" s="433">
        <f>E650/D650-1</f>
        <v>8.316280487215999E-2</v>
      </c>
    </row>
    <row r="652" spans="1:9" ht="15.75" thickBot="1" x14ac:dyDescent="0.3">
      <c r="A652" s="83" t="s">
        <v>105</v>
      </c>
      <c r="B652" s="104">
        <f>SUM(B653:B654)</f>
        <v>144100</v>
      </c>
      <c r="C652" s="104">
        <f>SUM(C653:C654)</f>
        <v>162700</v>
      </c>
      <c r="D652" s="104">
        <f>SUM(D653:D654)</f>
        <v>162700</v>
      </c>
      <c r="E652" s="104">
        <f>SUM(E653:E654)</f>
        <v>162700</v>
      </c>
      <c r="F652" s="434"/>
      <c r="G652" s="102"/>
      <c r="H652" s="102"/>
      <c r="I652" s="102"/>
    </row>
    <row r="653" spans="1:9" ht="15.75" thickBot="1" x14ac:dyDescent="0.3">
      <c r="A653" s="84" t="s">
        <v>106</v>
      </c>
      <c r="B653" s="104">
        <f t="shared" ref="B653:E654" si="10">B40+B77+B114+B151+B188+B225+B262</f>
        <v>144100</v>
      </c>
      <c r="C653" s="104">
        <f t="shared" si="10"/>
        <v>155200</v>
      </c>
      <c r="D653" s="104">
        <f t="shared" si="10"/>
        <v>155200</v>
      </c>
      <c r="E653" s="104">
        <f t="shared" si="10"/>
        <v>155200</v>
      </c>
      <c r="F653" s="434"/>
      <c r="G653" s="102"/>
    </row>
    <row r="654" spans="1:9" ht="15.75" thickBot="1" x14ac:dyDescent="0.3">
      <c r="A654" s="84" t="s">
        <v>174</v>
      </c>
      <c r="B654" s="104">
        <f t="shared" si="10"/>
        <v>0</v>
      </c>
      <c r="C654" s="104">
        <f t="shared" si="10"/>
        <v>7500</v>
      </c>
      <c r="D654" s="104">
        <f t="shared" si="10"/>
        <v>7500</v>
      </c>
      <c r="E654" s="104">
        <f t="shared" si="10"/>
        <v>7500</v>
      </c>
      <c r="F654" s="434"/>
    </row>
    <row r="655" spans="1:9" ht="15.75" thickBot="1" x14ac:dyDescent="0.3">
      <c r="A655" s="83" t="s">
        <v>108</v>
      </c>
      <c r="B655" s="104">
        <f>SUM(B656:B657)</f>
        <v>26500</v>
      </c>
      <c r="C655" s="104">
        <f>SUM(C656:C657)</f>
        <v>26400</v>
      </c>
      <c r="D655" s="104">
        <f>SUM(D656:D657)</f>
        <v>26400</v>
      </c>
      <c r="E655" s="104">
        <f>SUM(E656:E657)</f>
        <v>26400</v>
      </c>
      <c r="F655" s="435"/>
    </row>
    <row r="656" spans="1:9" ht="15.75" thickBot="1" x14ac:dyDescent="0.3">
      <c r="A656" s="84" t="s">
        <v>106</v>
      </c>
      <c r="B656" s="104">
        <f>B43+B80+B117+B154+B191+B228+B265</f>
        <v>26500</v>
      </c>
      <c r="C656" s="104">
        <f>C43+C80+C117+C154+C191+C228+C265</f>
        <v>25150</v>
      </c>
      <c r="D656" s="104">
        <f>D43+D80+D117+D154+D191+D228+D265</f>
        <v>25150</v>
      </c>
      <c r="E656" s="104">
        <f>E43+E80+E117+E154+E191+E228+E265</f>
        <v>25150</v>
      </c>
      <c r="F656" s="435"/>
    </row>
    <row r="657" spans="1:5" ht="15.75" thickBot="1" x14ac:dyDescent="0.3">
      <c r="A657" s="84" t="s">
        <v>174</v>
      </c>
      <c r="B657" s="103">
        <f>B44+B81+B118+B155+B192+B229+B269</f>
        <v>0</v>
      </c>
      <c r="C657" s="103">
        <f>C44+C81+C118+C155+C192+C229+C269</f>
        <v>1250</v>
      </c>
      <c r="D657" s="103">
        <f>D44+D81+D118+D155+D192+D229+D269</f>
        <v>1250</v>
      </c>
      <c r="E657" s="103">
        <f>E44+E81+E118+E155+E192+E229+E269</f>
        <v>1250</v>
      </c>
    </row>
    <row r="658" spans="1:5" ht="15.75" thickBot="1" x14ac:dyDescent="0.3">
      <c r="A658" s="83" t="s">
        <v>109</v>
      </c>
      <c r="B658" s="104">
        <f>SUM(B659:B660)</f>
        <v>85650</v>
      </c>
      <c r="C658" s="104">
        <f>SUM(C659:C660)</f>
        <v>202000</v>
      </c>
      <c r="D658" s="104">
        <f>SUM(D659:D660)</f>
        <v>202000</v>
      </c>
      <c r="E658" s="104">
        <f>SUM(E659:E660)</f>
        <v>202000</v>
      </c>
    </row>
    <row r="659" spans="1:5" ht="15.75" thickBot="1" x14ac:dyDescent="0.3">
      <c r="A659" s="84" t="s">
        <v>106</v>
      </c>
      <c r="B659" s="120">
        <f t="shared" ref="B659:E660" si="11">B46+B83+B120+B157+B194+B231+B268</f>
        <v>85650</v>
      </c>
      <c r="C659" s="120">
        <f t="shared" si="11"/>
        <v>202000</v>
      </c>
      <c r="D659" s="120">
        <f t="shared" si="11"/>
        <v>202000</v>
      </c>
      <c r="E659" s="120">
        <f t="shared" si="11"/>
        <v>202000</v>
      </c>
    </row>
    <row r="660" spans="1:5" ht="15.75" thickBot="1" x14ac:dyDescent="0.3">
      <c r="A660" s="84" t="s">
        <v>174</v>
      </c>
      <c r="B660" s="120">
        <f t="shared" si="11"/>
        <v>0</v>
      </c>
      <c r="C660" s="120">
        <f t="shared" si="11"/>
        <v>0</v>
      </c>
      <c r="D660" s="120">
        <f t="shared" si="11"/>
        <v>0</v>
      </c>
      <c r="E660" s="120">
        <f t="shared" si="11"/>
        <v>0</v>
      </c>
    </row>
    <row r="661" spans="1:5" ht="15.75" thickBot="1" x14ac:dyDescent="0.3">
      <c r="A661" s="83" t="s">
        <v>110</v>
      </c>
      <c r="B661" s="104">
        <v>0</v>
      </c>
      <c r="C661" s="104">
        <v>0</v>
      </c>
      <c r="D661" s="104">
        <v>0</v>
      </c>
      <c r="E661" s="104">
        <v>0</v>
      </c>
    </row>
    <row r="662" spans="1:5" ht="15.75" thickBot="1" x14ac:dyDescent="0.3">
      <c r="A662" s="84" t="s">
        <v>106</v>
      </c>
      <c r="B662" s="104">
        <v>0</v>
      </c>
      <c r="C662" s="104">
        <v>0</v>
      </c>
      <c r="D662" s="104">
        <v>0</v>
      </c>
      <c r="E662" s="104">
        <v>0</v>
      </c>
    </row>
    <row r="663" spans="1:5" ht="15.75" thickBot="1" x14ac:dyDescent="0.3">
      <c r="A663" s="84" t="s">
        <v>174</v>
      </c>
      <c r="B663" s="103">
        <v>0</v>
      </c>
      <c r="C663" s="103">
        <v>0</v>
      </c>
      <c r="D663" s="103">
        <v>0</v>
      </c>
      <c r="E663" s="103">
        <v>0</v>
      </c>
    </row>
    <row r="664" spans="1:5" ht="15.75" thickBot="1" x14ac:dyDescent="0.3">
      <c r="A664" s="83" t="s">
        <v>111</v>
      </c>
      <c r="B664" s="104">
        <v>0</v>
      </c>
      <c r="C664" s="104">
        <v>0</v>
      </c>
      <c r="D664" s="104">
        <v>0</v>
      </c>
      <c r="E664" s="104">
        <v>0</v>
      </c>
    </row>
    <row r="665" spans="1:5" ht="15.75" thickBot="1" x14ac:dyDescent="0.3">
      <c r="A665" s="84" t="s">
        <v>106</v>
      </c>
      <c r="B665" s="104">
        <v>0</v>
      </c>
      <c r="C665" s="104">
        <v>0</v>
      </c>
      <c r="D665" s="104">
        <v>0</v>
      </c>
      <c r="E665" s="104">
        <v>0</v>
      </c>
    </row>
    <row r="666" spans="1:5" ht="15.75" thickBot="1" x14ac:dyDescent="0.3">
      <c r="A666" s="84" t="s">
        <v>174</v>
      </c>
      <c r="B666" s="103">
        <v>0</v>
      </c>
      <c r="C666" s="103">
        <v>0</v>
      </c>
      <c r="D666" s="103">
        <v>0</v>
      </c>
      <c r="E666" s="103">
        <v>0</v>
      </c>
    </row>
    <row r="667" spans="1:5" ht="15.75" thickBot="1" x14ac:dyDescent="0.3">
      <c r="A667" s="83" t="s">
        <v>112</v>
      </c>
      <c r="B667" s="104">
        <v>0</v>
      </c>
      <c r="C667" s="104">
        <v>0</v>
      </c>
      <c r="D667" s="104">
        <v>0</v>
      </c>
      <c r="E667" s="104">
        <v>0</v>
      </c>
    </row>
    <row r="668" spans="1:5" ht="15.75" thickBot="1" x14ac:dyDescent="0.3">
      <c r="A668" s="84" t="s">
        <v>106</v>
      </c>
      <c r="B668" s="104">
        <v>0</v>
      </c>
      <c r="C668" s="104">
        <v>0</v>
      </c>
      <c r="D668" s="104">
        <v>0</v>
      </c>
      <c r="E668" s="104">
        <v>0</v>
      </c>
    </row>
    <row r="669" spans="1:5" ht="15.75" thickBot="1" x14ac:dyDescent="0.3">
      <c r="A669" s="84" t="s">
        <v>174</v>
      </c>
      <c r="B669" s="103">
        <v>0</v>
      </c>
      <c r="C669" s="103">
        <v>0</v>
      </c>
      <c r="D669" s="103">
        <v>0</v>
      </c>
      <c r="E669" s="103">
        <v>0</v>
      </c>
    </row>
    <row r="670" spans="1:5" ht="15.75" thickBot="1" x14ac:dyDescent="0.3">
      <c r="A670" s="83" t="s">
        <v>113</v>
      </c>
      <c r="B670" s="104">
        <f>SUM(B671:B672)</f>
        <v>600000</v>
      </c>
      <c r="C670" s="104">
        <f>SUM(C671:C672)</f>
        <v>743900</v>
      </c>
      <c r="D670" s="104">
        <f>SUM(D671:D672)</f>
        <v>858900</v>
      </c>
      <c r="E670" s="104">
        <f>SUM(E671:E672)</f>
        <v>868900</v>
      </c>
    </row>
    <row r="671" spans="1:5" ht="15.75" thickBot="1" x14ac:dyDescent="0.3">
      <c r="A671" s="84" t="s">
        <v>106</v>
      </c>
      <c r="B671" s="104">
        <f>B58+B95+B132+B169+B206+B243+B280</f>
        <v>600000</v>
      </c>
      <c r="C671" s="104">
        <f>C58+C95+C132+C169+C206+C243+C280</f>
        <v>743900</v>
      </c>
      <c r="D671" s="104">
        <f>D58+D95+D132+D169+D206+D243+D280</f>
        <v>858900</v>
      </c>
      <c r="E671" s="104">
        <f>E58+E95+E132+E169+E206+E243+E280</f>
        <v>868900</v>
      </c>
    </row>
    <row r="672" spans="1:5" ht="15.75" thickBot="1" x14ac:dyDescent="0.3">
      <c r="A672" s="84" t="s">
        <v>174</v>
      </c>
      <c r="B672" s="103">
        <v>0</v>
      </c>
      <c r="C672" s="103">
        <v>0</v>
      </c>
      <c r="D672" s="103">
        <v>0</v>
      </c>
      <c r="E672" s="103">
        <v>0</v>
      </c>
    </row>
    <row r="673" spans="1:13" ht="15.75" thickBot="1" x14ac:dyDescent="0.3">
      <c r="A673" s="83" t="s">
        <v>175</v>
      </c>
      <c r="B673" s="104">
        <f>B301</f>
        <v>1500</v>
      </c>
      <c r="C673" s="104">
        <v>0</v>
      </c>
      <c r="D673" s="104">
        <v>0</v>
      </c>
      <c r="E673" s="104">
        <v>0</v>
      </c>
    </row>
    <row r="674" spans="1:13" ht="15.75" thickBot="1" x14ac:dyDescent="0.3">
      <c r="A674" s="84" t="s">
        <v>106</v>
      </c>
      <c r="B674" s="104"/>
      <c r="C674" s="104">
        <v>0</v>
      </c>
      <c r="D674" s="104">
        <v>0</v>
      </c>
      <c r="E674" s="104">
        <v>0</v>
      </c>
    </row>
    <row r="675" spans="1:13" ht="15.75" thickBot="1" x14ac:dyDescent="0.3">
      <c r="A675" s="84" t="s">
        <v>160</v>
      </c>
      <c r="B675" s="104"/>
      <c r="C675" s="104">
        <v>0</v>
      </c>
      <c r="D675" s="104">
        <v>0</v>
      </c>
      <c r="E675" s="104">
        <v>0</v>
      </c>
    </row>
    <row r="676" spans="1:13" ht="15.75" thickBot="1" x14ac:dyDescent="0.3">
      <c r="A676" s="84" t="s">
        <v>161</v>
      </c>
      <c r="B676" s="104"/>
      <c r="C676" s="104">
        <v>0</v>
      </c>
      <c r="D676" s="104">
        <v>0</v>
      </c>
      <c r="E676" s="104">
        <v>0</v>
      </c>
    </row>
    <row r="677" spans="1:13" ht="15.75" thickBot="1" x14ac:dyDescent="0.3">
      <c r="A677" s="84" t="s">
        <v>162</v>
      </c>
      <c r="B677" s="103"/>
      <c r="C677" s="104">
        <v>0</v>
      </c>
      <c r="D677" s="104">
        <v>0</v>
      </c>
      <c r="E677" s="104">
        <v>0</v>
      </c>
    </row>
    <row r="678" spans="1:13" ht="15.75" thickBot="1" x14ac:dyDescent="0.3">
      <c r="A678" s="83" t="s">
        <v>177</v>
      </c>
      <c r="B678" s="104">
        <f>SUM(B679:B682)</f>
        <v>2779932</v>
      </c>
      <c r="C678" s="104">
        <f>SUM(C679:C682)</f>
        <v>2540443</v>
      </c>
      <c r="D678" s="104">
        <f>SUM(D679:D682)</f>
        <v>2477628</v>
      </c>
      <c r="E678" s="104">
        <f>SUM(E679:E682)</f>
        <v>2777628</v>
      </c>
      <c r="G678" s="102"/>
      <c r="H678" s="102"/>
      <c r="I678" s="102"/>
      <c r="J678" s="102"/>
      <c r="K678" s="102"/>
      <c r="L678" s="102"/>
      <c r="M678" s="102"/>
    </row>
    <row r="679" spans="1:13" ht="15.75" thickBot="1" x14ac:dyDescent="0.3">
      <c r="A679" s="84" t="s">
        <v>106</v>
      </c>
      <c r="B679" s="104">
        <f t="shared" ref="B679:E682" si="12">B643+B622+B601+B580+B558+B536+B514+B492+B470+B445+B422+B398+B376+B353+B330+B307</f>
        <v>37540</v>
      </c>
      <c r="C679" s="104">
        <f t="shared" si="12"/>
        <v>89611</v>
      </c>
      <c r="D679" s="104">
        <f t="shared" si="12"/>
        <v>1000</v>
      </c>
      <c r="E679" s="104">
        <f t="shared" si="12"/>
        <v>500</v>
      </c>
      <c r="H679" s="102"/>
      <c r="J679" s="102"/>
      <c r="K679" s="102"/>
      <c r="L679" s="102"/>
      <c r="M679" s="102"/>
    </row>
    <row r="680" spans="1:13" ht="15.75" thickBot="1" x14ac:dyDescent="0.3">
      <c r="A680" s="84" t="s">
        <v>160</v>
      </c>
      <c r="B680" s="104">
        <f t="shared" si="12"/>
        <v>1865682</v>
      </c>
      <c r="C680" s="104">
        <f t="shared" si="12"/>
        <v>1895682</v>
      </c>
      <c r="D680" s="104">
        <f t="shared" si="12"/>
        <v>1598628</v>
      </c>
      <c r="E680" s="104">
        <f t="shared" si="12"/>
        <v>1898628</v>
      </c>
      <c r="G680" s="102"/>
      <c r="H680" s="102"/>
      <c r="I680" s="102"/>
      <c r="J680" s="102"/>
      <c r="K680" s="102"/>
      <c r="L680" s="102"/>
      <c r="M680" s="102"/>
    </row>
    <row r="681" spans="1:13" ht="15.75" thickBot="1" x14ac:dyDescent="0.3">
      <c r="A681" s="84" t="s">
        <v>161</v>
      </c>
      <c r="B681" s="104">
        <f t="shared" si="12"/>
        <v>876710</v>
      </c>
      <c r="C681" s="104">
        <f t="shared" si="12"/>
        <v>531818</v>
      </c>
      <c r="D681" s="104">
        <f t="shared" si="12"/>
        <v>867659</v>
      </c>
      <c r="E681" s="104">
        <f t="shared" si="12"/>
        <v>868329</v>
      </c>
      <c r="J681" s="102"/>
      <c r="K681" s="102"/>
      <c r="L681" s="102"/>
      <c r="M681" s="102"/>
    </row>
    <row r="682" spans="1:13" ht="15.75" thickBot="1" x14ac:dyDescent="0.3">
      <c r="A682" s="84" t="s">
        <v>162</v>
      </c>
      <c r="B682" s="104">
        <f t="shared" si="12"/>
        <v>0</v>
      </c>
      <c r="C682" s="104">
        <f t="shared" si="12"/>
        <v>23332</v>
      </c>
      <c r="D682" s="104">
        <f t="shared" si="12"/>
        <v>10341</v>
      </c>
      <c r="E682" s="104">
        <f t="shared" si="12"/>
        <v>10171</v>
      </c>
      <c r="J682" s="102"/>
      <c r="K682" s="102"/>
      <c r="L682" s="102"/>
      <c r="M682" s="102"/>
    </row>
    <row r="683" spans="1:13" ht="15.75" thickBot="1" x14ac:dyDescent="0.3">
      <c r="A683" s="96" t="s">
        <v>115</v>
      </c>
      <c r="B683" s="98">
        <f>IF(B650-B649=0,0,"Error")</f>
        <v>0</v>
      </c>
      <c r="C683" s="98">
        <f>IF(C650-C649=0,0,"Error")</f>
        <v>0</v>
      </c>
      <c r="D683" s="98">
        <f>D649-D650</f>
        <v>0</v>
      </c>
      <c r="E683" s="98">
        <f>E649-E650</f>
        <v>0</v>
      </c>
    </row>
    <row r="684" spans="1:13" x14ac:dyDescent="0.25">
      <c r="A684" s="141"/>
      <c r="B684" s="142"/>
      <c r="C684" s="142"/>
      <c r="D684" s="142"/>
      <c r="E684" s="142"/>
    </row>
    <row r="685" spans="1:13" ht="15" customHeight="1" x14ac:dyDescent="0.25">
      <c r="A685" s="707" t="s">
        <v>178</v>
      </c>
      <c r="B685" s="143" t="s">
        <v>4</v>
      </c>
      <c r="C685" s="983" t="s">
        <v>338</v>
      </c>
      <c r="D685" s="983"/>
    </row>
    <row r="686" spans="1:13" x14ac:dyDescent="0.25">
      <c r="A686" s="707"/>
      <c r="B686" s="143" t="s">
        <v>182</v>
      </c>
      <c r="C686" s="983"/>
      <c r="D686" s="983"/>
    </row>
    <row r="687" spans="1:13" x14ac:dyDescent="0.25">
      <c r="A687" s="707"/>
      <c r="B687" s="143" t="s">
        <v>6</v>
      </c>
      <c r="C687" s="983" t="s">
        <v>810</v>
      </c>
      <c r="D687" s="983"/>
    </row>
    <row r="688" spans="1:13" x14ac:dyDescent="0.25">
      <c r="A688" s="146"/>
      <c r="B688" s="144"/>
      <c r="C688" s="144"/>
    </row>
    <row r="689" spans="1:5" x14ac:dyDescent="0.25">
      <c r="A689" s="146"/>
      <c r="B689" s="144"/>
      <c r="C689" s="144"/>
      <c r="D689" s="146"/>
    </row>
    <row r="690" spans="1:5" x14ac:dyDescent="0.25">
      <c r="A690" s="707" t="s">
        <v>642</v>
      </c>
      <c r="B690" s="436" t="s">
        <v>643</v>
      </c>
      <c r="C690" s="983" t="s">
        <v>180</v>
      </c>
      <c r="D690" s="983"/>
    </row>
    <row r="691" spans="1:5" x14ac:dyDescent="0.25">
      <c r="A691" s="707"/>
      <c r="B691" s="437" t="s">
        <v>182</v>
      </c>
      <c r="C691" s="987"/>
      <c r="D691" s="987"/>
    </row>
    <row r="692" spans="1:5" x14ac:dyDescent="0.25">
      <c r="A692" s="707"/>
      <c r="B692" s="143" t="s">
        <v>6</v>
      </c>
      <c r="C692" s="983" t="s">
        <v>810</v>
      </c>
      <c r="D692" s="983"/>
      <c r="E692" s="144"/>
    </row>
    <row r="693" spans="1:5" x14ac:dyDescent="0.25">
      <c r="A693" s="144"/>
      <c r="E693" s="144"/>
    </row>
    <row r="694" spans="1:5" x14ac:dyDescent="0.25">
      <c r="A694" s="144"/>
      <c r="B694" s="145"/>
      <c r="C694" s="146"/>
      <c r="D694" s="144"/>
      <c r="E694" s="144"/>
    </row>
    <row r="695" spans="1:5" x14ac:dyDescent="0.25">
      <c r="A695" s="984" t="s">
        <v>25</v>
      </c>
      <c r="B695" s="143" t="s">
        <v>4</v>
      </c>
      <c r="C695" s="983" t="s">
        <v>181</v>
      </c>
      <c r="D695" s="983"/>
      <c r="E695" s="144"/>
    </row>
    <row r="696" spans="1:5" x14ac:dyDescent="0.25">
      <c r="A696" s="985"/>
      <c r="B696" s="143" t="s">
        <v>182</v>
      </c>
      <c r="C696" s="983"/>
      <c r="D696" s="983"/>
      <c r="E696" s="144"/>
    </row>
    <row r="697" spans="1:5" x14ac:dyDescent="0.25">
      <c r="A697" s="986"/>
      <c r="B697" s="143" t="s">
        <v>6</v>
      </c>
      <c r="C697" s="983" t="s">
        <v>810</v>
      </c>
      <c r="D697" s="983"/>
      <c r="E697" s="144"/>
    </row>
    <row r="698" spans="1:5" x14ac:dyDescent="0.25">
      <c r="A698" s="144"/>
      <c r="B698" s="145"/>
      <c r="C698" s="146"/>
      <c r="D698" s="144"/>
      <c r="E698" s="144"/>
    </row>
    <row r="699" spans="1:5" x14ac:dyDescent="0.25">
      <c r="A699" s="144"/>
      <c r="B699" s="145"/>
      <c r="C699" s="146"/>
      <c r="D699" s="144"/>
      <c r="E699" s="144"/>
    </row>
    <row r="700" spans="1:5" x14ac:dyDescent="0.25">
      <c r="A700" s="144"/>
      <c r="B700" s="145"/>
      <c r="C700" s="146"/>
      <c r="D700" s="144"/>
      <c r="E700" s="144"/>
    </row>
    <row r="701" spans="1:5" x14ac:dyDescent="0.25">
      <c r="A701" s="144"/>
      <c r="B701" s="145"/>
      <c r="C701" s="146"/>
      <c r="D701" s="144"/>
      <c r="E701" s="144"/>
    </row>
    <row r="702" spans="1:5" x14ac:dyDescent="0.25">
      <c r="A702" s="144"/>
      <c r="B702" s="145"/>
      <c r="C702" s="146"/>
      <c r="D702" s="144"/>
      <c r="E702" s="144"/>
    </row>
    <row r="703" spans="1:5" x14ac:dyDescent="0.25">
      <c r="A703" s="144"/>
      <c r="B703" s="145"/>
      <c r="C703" s="146"/>
      <c r="D703" s="144"/>
      <c r="E703" s="144"/>
    </row>
  </sheetData>
  <mergeCells count="182">
    <mergeCell ref="A638:E638"/>
    <mergeCell ref="A639:A640"/>
    <mergeCell ref="A596:E596"/>
    <mergeCell ref="B430:E430"/>
    <mergeCell ref="B431:E431"/>
    <mergeCell ref="A432:A433"/>
    <mergeCell ref="C692:D692"/>
    <mergeCell ref="A695:A697"/>
    <mergeCell ref="C695:D695"/>
    <mergeCell ref="C696:D696"/>
    <mergeCell ref="C697:D697"/>
    <mergeCell ref="A487:E487"/>
    <mergeCell ref="A488:A489"/>
    <mergeCell ref="B497:E497"/>
    <mergeCell ref="B498:C498"/>
    <mergeCell ref="B499:E499"/>
    <mergeCell ref="B500:E500"/>
    <mergeCell ref="A501:A502"/>
    <mergeCell ref="A509:E509"/>
    <mergeCell ref="A510:A511"/>
    <mergeCell ref="A685:A687"/>
    <mergeCell ref="C685:D685"/>
    <mergeCell ref="C686:D686"/>
    <mergeCell ref="C687:D687"/>
    <mergeCell ref="A690:A692"/>
    <mergeCell ref="C690:D690"/>
    <mergeCell ref="C691:D691"/>
    <mergeCell ref="B629:E629"/>
    <mergeCell ref="B630:E630"/>
    <mergeCell ref="B563:E563"/>
    <mergeCell ref="B564:C564"/>
    <mergeCell ref="D564:E564"/>
    <mergeCell ref="B565:E565"/>
    <mergeCell ref="B566:E566"/>
    <mergeCell ref="A567:A568"/>
    <mergeCell ref="A575:E575"/>
    <mergeCell ref="A576:A577"/>
    <mergeCell ref="B585:E585"/>
    <mergeCell ref="B586:C586"/>
    <mergeCell ref="B587:E587"/>
    <mergeCell ref="B588:E588"/>
    <mergeCell ref="A597:A598"/>
    <mergeCell ref="B606:E606"/>
    <mergeCell ref="B607:C607"/>
    <mergeCell ref="B608:E608"/>
    <mergeCell ref="B609:E609"/>
    <mergeCell ref="A617:E617"/>
    <mergeCell ref="A618:A619"/>
    <mergeCell ref="B627:E627"/>
    <mergeCell ref="B628:C628"/>
    <mergeCell ref="A531:E531"/>
    <mergeCell ref="A532:A533"/>
    <mergeCell ref="B541:E541"/>
    <mergeCell ref="B542:C542"/>
    <mergeCell ref="B543:E543"/>
    <mergeCell ref="B544:E544"/>
    <mergeCell ref="A545:A546"/>
    <mergeCell ref="A553:E553"/>
    <mergeCell ref="A554:A555"/>
    <mergeCell ref="B519:E519"/>
    <mergeCell ref="B520:C520"/>
    <mergeCell ref="B521:E521"/>
    <mergeCell ref="B522:E522"/>
    <mergeCell ref="A523:A524"/>
    <mergeCell ref="B478:E478"/>
    <mergeCell ref="B455:E455"/>
    <mergeCell ref="B456:E456"/>
    <mergeCell ref="A457:A458"/>
    <mergeCell ref="A465:E465"/>
    <mergeCell ref="A466:A467"/>
    <mergeCell ref="B475:E475"/>
    <mergeCell ref="B476:C476"/>
    <mergeCell ref="B477:E477"/>
    <mergeCell ref="A479:A480"/>
    <mergeCell ref="A440:E440"/>
    <mergeCell ref="A441:A442"/>
    <mergeCell ref="A451:E451"/>
    <mergeCell ref="A452:E452"/>
    <mergeCell ref="B453:E453"/>
    <mergeCell ref="B454:C454"/>
    <mergeCell ref="A371:E371"/>
    <mergeCell ref="A372:A373"/>
    <mergeCell ref="B382:C382"/>
    <mergeCell ref="B383:E383"/>
    <mergeCell ref="B384:E384"/>
    <mergeCell ref="A385:A386"/>
    <mergeCell ref="A393:E393"/>
    <mergeCell ref="A394:A395"/>
    <mergeCell ref="A404:E404"/>
    <mergeCell ref="B405:E405"/>
    <mergeCell ref="B406:C406"/>
    <mergeCell ref="B407:E407"/>
    <mergeCell ref="B408:E408"/>
    <mergeCell ref="A409:A410"/>
    <mergeCell ref="A417:E417"/>
    <mergeCell ref="A418:A419"/>
    <mergeCell ref="B428:E428"/>
    <mergeCell ref="B429:C429"/>
    <mergeCell ref="B360:C360"/>
    <mergeCell ref="B361:E361"/>
    <mergeCell ref="B362:E362"/>
    <mergeCell ref="A363:A364"/>
    <mergeCell ref="B314:C314"/>
    <mergeCell ref="B315:E315"/>
    <mergeCell ref="B316:E316"/>
    <mergeCell ref="A317:A318"/>
    <mergeCell ref="A325:E325"/>
    <mergeCell ref="A326:A327"/>
    <mergeCell ref="B336:E336"/>
    <mergeCell ref="B337:C337"/>
    <mergeCell ref="B338:E338"/>
    <mergeCell ref="B339:E339"/>
    <mergeCell ref="A340:A341"/>
    <mergeCell ref="A348:E348"/>
    <mergeCell ref="A349:A350"/>
    <mergeCell ref="B359:E359"/>
    <mergeCell ref="B288:E288"/>
    <mergeCell ref="B289:E289"/>
    <mergeCell ref="A290:A291"/>
    <mergeCell ref="A298:E298"/>
    <mergeCell ref="A299:A300"/>
    <mergeCell ref="B313:E313"/>
    <mergeCell ref="A259:A260"/>
    <mergeCell ref="A284:E284"/>
    <mergeCell ref="A285:E285"/>
    <mergeCell ref="B286:E286"/>
    <mergeCell ref="B287:C287"/>
    <mergeCell ref="D287:E287"/>
    <mergeCell ref="A222:A223"/>
    <mergeCell ref="B247:E247"/>
    <mergeCell ref="B248:E248"/>
    <mergeCell ref="B249:E249"/>
    <mergeCell ref="A250:A251"/>
    <mergeCell ref="A258:E258"/>
    <mergeCell ref="A185:A186"/>
    <mergeCell ref="B210:E210"/>
    <mergeCell ref="B211:E211"/>
    <mergeCell ref="B212:E212"/>
    <mergeCell ref="A213:A214"/>
    <mergeCell ref="A221:E221"/>
    <mergeCell ref="A148:A149"/>
    <mergeCell ref="B173:E173"/>
    <mergeCell ref="B174:E174"/>
    <mergeCell ref="B175:E175"/>
    <mergeCell ref="A176:A177"/>
    <mergeCell ref="A184:E184"/>
    <mergeCell ref="A111:A112"/>
    <mergeCell ref="B136:E136"/>
    <mergeCell ref="B137:E137"/>
    <mergeCell ref="B138:E138"/>
    <mergeCell ref="A139:A140"/>
    <mergeCell ref="A147:E147"/>
    <mergeCell ref="A74:A75"/>
    <mergeCell ref="B99:E99"/>
    <mergeCell ref="B100:E100"/>
    <mergeCell ref="B101:E101"/>
    <mergeCell ref="A102:A103"/>
    <mergeCell ref="A110:E110"/>
    <mergeCell ref="A37:A38"/>
    <mergeCell ref="B62:E62"/>
    <mergeCell ref="B63:E63"/>
    <mergeCell ref="B64:E64"/>
    <mergeCell ref="A66:A67"/>
    <mergeCell ref="A73:E73"/>
    <mergeCell ref="B27:E27"/>
    <mergeCell ref="A28:A29"/>
    <mergeCell ref="A36:E36"/>
    <mergeCell ref="A8:E10"/>
    <mergeCell ref="B11:E11"/>
    <mergeCell ref="A12:A13"/>
    <mergeCell ref="B19:E19"/>
    <mergeCell ref="A20:E20"/>
    <mergeCell ref="A23:E23"/>
    <mergeCell ref="A1:E1"/>
    <mergeCell ref="A2:E2"/>
    <mergeCell ref="B4:E4"/>
    <mergeCell ref="B5:E5"/>
    <mergeCell ref="B6:E6"/>
    <mergeCell ref="A7:E7"/>
    <mergeCell ref="A24:E24"/>
    <mergeCell ref="B25:E25"/>
    <mergeCell ref="B26:E2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90"/>
  <sheetViews>
    <sheetView topLeftCell="A399" workbookViewId="0">
      <selection activeCell="D399" sqref="D399"/>
    </sheetView>
  </sheetViews>
  <sheetFormatPr defaultRowHeight="15" x14ac:dyDescent="0.25"/>
  <cols>
    <col min="1" max="1" width="11.7109375" customWidth="1"/>
    <col min="2" max="2" width="7.5703125" customWidth="1"/>
    <col min="3" max="3" width="20.7109375" customWidth="1"/>
    <col min="4" max="4" width="16.85546875" customWidth="1"/>
    <col min="5" max="5" width="25.85546875" customWidth="1"/>
    <col min="6" max="6" width="25.85546875" style="47" customWidth="1"/>
    <col min="7" max="7" width="25.85546875" customWidth="1"/>
    <col min="8" max="8" width="11.42578125" customWidth="1"/>
    <col min="9" max="9" width="11.5703125" customWidth="1"/>
    <col min="11" max="11" width="11.140625" customWidth="1"/>
    <col min="257" max="257" width="11.7109375" customWidth="1"/>
    <col min="258" max="258" width="12.7109375" customWidth="1"/>
    <col min="259" max="259" width="15.7109375" customWidth="1"/>
    <col min="260" max="260" width="12.85546875" customWidth="1"/>
    <col min="261" max="261" width="13.5703125" customWidth="1"/>
    <col min="262" max="262" width="17.140625" customWidth="1"/>
    <col min="263" max="263" width="26.85546875" customWidth="1"/>
    <col min="264" max="264" width="11.42578125" customWidth="1"/>
    <col min="265" max="265" width="11.5703125" customWidth="1"/>
    <col min="267" max="267" width="11.140625" customWidth="1"/>
    <col min="513" max="513" width="11.7109375" customWidth="1"/>
    <col min="514" max="514" width="12.7109375" customWidth="1"/>
    <col min="515" max="515" width="15.7109375" customWidth="1"/>
    <col min="516" max="516" width="12.85546875" customWidth="1"/>
    <col min="517" max="517" width="13.5703125" customWidth="1"/>
    <col min="518" max="518" width="17.140625" customWidth="1"/>
    <col min="519" max="519" width="26.85546875" customWidth="1"/>
    <col min="520" max="520" width="11.42578125" customWidth="1"/>
    <col min="521" max="521" width="11.5703125" customWidth="1"/>
    <col min="523" max="523" width="11.140625" customWidth="1"/>
    <col min="769" max="769" width="11.7109375" customWidth="1"/>
    <col min="770" max="770" width="12.7109375" customWidth="1"/>
    <col min="771" max="771" width="15.7109375" customWidth="1"/>
    <col min="772" max="772" width="12.85546875" customWidth="1"/>
    <col min="773" max="773" width="13.5703125" customWidth="1"/>
    <col min="774" max="774" width="17.140625" customWidth="1"/>
    <col min="775" max="775" width="26.85546875" customWidth="1"/>
    <col min="776" max="776" width="11.42578125" customWidth="1"/>
    <col min="777" max="777" width="11.5703125" customWidth="1"/>
    <col min="779" max="779" width="11.140625" customWidth="1"/>
    <col min="1025" max="1025" width="11.7109375" customWidth="1"/>
    <col min="1026" max="1026" width="12.7109375" customWidth="1"/>
    <col min="1027" max="1027" width="15.7109375" customWidth="1"/>
    <col min="1028" max="1028" width="12.85546875" customWidth="1"/>
    <col min="1029" max="1029" width="13.5703125" customWidth="1"/>
    <col min="1030" max="1030" width="17.140625" customWidth="1"/>
    <col min="1031" max="1031" width="26.85546875" customWidth="1"/>
    <col min="1032" max="1032" width="11.42578125" customWidth="1"/>
    <col min="1033" max="1033" width="11.5703125" customWidth="1"/>
    <col min="1035" max="1035" width="11.140625" customWidth="1"/>
    <col min="1281" max="1281" width="11.7109375" customWidth="1"/>
    <col min="1282" max="1282" width="12.7109375" customWidth="1"/>
    <col min="1283" max="1283" width="15.7109375" customWidth="1"/>
    <col min="1284" max="1284" width="12.85546875" customWidth="1"/>
    <col min="1285" max="1285" width="13.5703125" customWidth="1"/>
    <col min="1286" max="1286" width="17.140625" customWidth="1"/>
    <col min="1287" max="1287" width="26.85546875" customWidth="1"/>
    <col min="1288" max="1288" width="11.42578125" customWidth="1"/>
    <col min="1289" max="1289" width="11.5703125" customWidth="1"/>
    <col min="1291" max="1291" width="11.140625" customWidth="1"/>
    <col min="1537" max="1537" width="11.7109375" customWidth="1"/>
    <col min="1538" max="1538" width="12.7109375" customWidth="1"/>
    <col min="1539" max="1539" width="15.7109375" customWidth="1"/>
    <col min="1540" max="1540" width="12.85546875" customWidth="1"/>
    <col min="1541" max="1541" width="13.5703125" customWidth="1"/>
    <col min="1542" max="1542" width="17.140625" customWidth="1"/>
    <col min="1543" max="1543" width="26.85546875" customWidth="1"/>
    <col min="1544" max="1544" width="11.42578125" customWidth="1"/>
    <col min="1545" max="1545" width="11.5703125" customWidth="1"/>
    <col min="1547" max="1547" width="11.140625" customWidth="1"/>
    <col min="1793" max="1793" width="11.7109375" customWidth="1"/>
    <col min="1794" max="1794" width="12.7109375" customWidth="1"/>
    <col min="1795" max="1795" width="15.7109375" customWidth="1"/>
    <col min="1796" max="1796" width="12.85546875" customWidth="1"/>
    <col min="1797" max="1797" width="13.5703125" customWidth="1"/>
    <col min="1798" max="1798" width="17.140625" customWidth="1"/>
    <col min="1799" max="1799" width="26.85546875" customWidth="1"/>
    <col min="1800" max="1800" width="11.42578125" customWidth="1"/>
    <col min="1801" max="1801" width="11.5703125" customWidth="1"/>
    <col min="1803" max="1803" width="11.140625" customWidth="1"/>
    <col min="2049" max="2049" width="11.7109375" customWidth="1"/>
    <col min="2050" max="2050" width="12.7109375" customWidth="1"/>
    <col min="2051" max="2051" width="15.7109375" customWidth="1"/>
    <col min="2052" max="2052" width="12.85546875" customWidth="1"/>
    <col min="2053" max="2053" width="13.5703125" customWidth="1"/>
    <col min="2054" max="2054" width="17.140625" customWidth="1"/>
    <col min="2055" max="2055" width="26.85546875" customWidth="1"/>
    <col min="2056" max="2056" width="11.42578125" customWidth="1"/>
    <col min="2057" max="2057" width="11.5703125" customWidth="1"/>
    <col min="2059" max="2059" width="11.140625" customWidth="1"/>
    <col min="2305" max="2305" width="11.7109375" customWidth="1"/>
    <col min="2306" max="2306" width="12.7109375" customWidth="1"/>
    <col min="2307" max="2307" width="15.7109375" customWidth="1"/>
    <col min="2308" max="2308" width="12.85546875" customWidth="1"/>
    <col min="2309" max="2309" width="13.5703125" customWidth="1"/>
    <col min="2310" max="2310" width="17.140625" customWidth="1"/>
    <col min="2311" max="2311" width="26.85546875" customWidth="1"/>
    <col min="2312" max="2312" width="11.42578125" customWidth="1"/>
    <col min="2313" max="2313" width="11.5703125" customWidth="1"/>
    <col min="2315" max="2315" width="11.140625" customWidth="1"/>
    <col min="2561" max="2561" width="11.7109375" customWidth="1"/>
    <col min="2562" max="2562" width="12.7109375" customWidth="1"/>
    <col min="2563" max="2563" width="15.7109375" customWidth="1"/>
    <col min="2564" max="2564" width="12.85546875" customWidth="1"/>
    <col min="2565" max="2565" width="13.5703125" customWidth="1"/>
    <col min="2566" max="2566" width="17.140625" customWidth="1"/>
    <col min="2567" max="2567" width="26.85546875" customWidth="1"/>
    <col min="2568" max="2568" width="11.42578125" customWidth="1"/>
    <col min="2569" max="2569" width="11.5703125" customWidth="1"/>
    <col min="2571" max="2571" width="11.140625" customWidth="1"/>
    <col min="2817" max="2817" width="11.7109375" customWidth="1"/>
    <col min="2818" max="2818" width="12.7109375" customWidth="1"/>
    <col min="2819" max="2819" width="15.7109375" customWidth="1"/>
    <col min="2820" max="2820" width="12.85546875" customWidth="1"/>
    <col min="2821" max="2821" width="13.5703125" customWidth="1"/>
    <col min="2822" max="2822" width="17.140625" customWidth="1"/>
    <col min="2823" max="2823" width="26.85546875" customWidth="1"/>
    <col min="2824" max="2824" width="11.42578125" customWidth="1"/>
    <col min="2825" max="2825" width="11.5703125" customWidth="1"/>
    <col min="2827" max="2827" width="11.140625" customWidth="1"/>
    <col min="3073" max="3073" width="11.7109375" customWidth="1"/>
    <col min="3074" max="3074" width="12.7109375" customWidth="1"/>
    <col min="3075" max="3075" width="15.7109375" customWidth="1"/>
    <col min="3076" max="3076" width="12.85546875" customWidth="1"/>
    <col min="3077" max="3077" width="13.5703125" customWidth="1"/>
    <col min="3078" max="3078" width="17.140625" customWidth="1"/>
    <col min="3079" max="3079" width="26.85546875" customWidth="1"/>
    <col min="3080" max="3080" width="11.42578125" customWidth="1"/>
    <col min="3081" max="3081" width="11.5703125" customWidth="1"/>
    <col min="3083" max="3083" width="11.140625" customWidth="1"/>
    <col min="3329" max="3329" width="11.7109375" customWidth="1"/>
    <col min="3330" max="3330" width="12.7109375" customWidth="1"/>
    <col min="3331" max="3331" width="15.7109375" customWidth="1"/>
    <col min="3332" max="3332" width="12.85546875" customWidth="1"/>
    <col min="3333" max="3333" width="13.5703125" customWidth="1"/>
    <col min="3334" max="3334" width="17.140625" customWidth="1"/>
    <col min="3335" max="3335" width="26.85546875" customWidth="1"/>
    <col min="3336" max="3336" width="11.42578125" customWidth="1"/>
    <col min="3337" max="3337" width="11.5703125" customWidth="1"/>
    <col min="3339" max="3339" width="11.140625" customWidth="1"/>
    <col min="3585" max="3585" width="11.7109375" customWidth="1"/>
    <col min="3586" max="3586" width="12.7109375" customWidth="1"/>
    <col min="3587" max="3587" width="15.7109375" customWidth="1"/>
    <col min="3588" max="3588" width="12.85546875" customWidth="1"/>
    <col min="3589" max="3589" width="13.5703125" customWidth="1"/>
    <col min="3590" max="3590" width="17.140625" customWidth="1"/>
    <col min="3591" max="3591" width="26.85546875" customWidth="1"/>
    <col min="3592" max="3592" width="11.42578125" customWidth="1"/>
    <col min="3593" max="3593" width="11.5703125" customWidth="1"/>
    <col min="3595" max="3595" width="11.140625" customWidth="1"/>
    <col min="3841" max="3841" width="11.7109375" customWidth="1"/>
    <col min="3842" max="3842" width="12.7109375" customWidth="1"/>
    <col min="3843" max="3843" width="15.7109375" customWidth="1"/>
    <col min="3844" max="3844" width="12.85546875" customWidth="1"/>
    <col min="3845" max="3845" width="13.5703125" customWidth="1"/>
    <col min="3846" max="3846" width="17.140625" customWidth="1"/>
    <col min="3847" max="3847" width="26.85546875" customWidth="1"/>
    <col min="3848" max="3848" width="11.42578125" customWidth="1"/>
    <col min="3849" max="3849" width="11.5703125" customWidth="1"/>
    <col min="3851" max="3851" width="11.140625" customWidth="1"/>
    <col min="4097" max="4097" width="11.7109375" customWidth="1"/>
    <col min="4098" max="4098" width="12.7109375" customWidth="1"/>
    <col min="4099" max="4099" width="15.7109375" customWidth="1"/>
    <col min="4100" max="4100" width="12.85546875" customWidth="1"/>
    <col min="4101" max="4101" width="13.5703125" customWidth="1"/>
    <col min="4102" max="4102" width="17.140625" customWidth="1"/>
    <col min="4103" max="4103" width="26.85546875" customWidth="1"/>
    <col min="4104" max="4104" width="11.42578125" customWidth="1"/>
    <col min="4105" max="4105" width="11.5703125" customWidth="1"/>
    <col min="4107" max="4107" width="11.140625" customWidth="1"/>
    <col min="4353" max="4353" width="11.7109375" customWidth="1"/>
    <col min="4354" max="4354" width="12.7109375" customWidth="1"/>
    <col min="4355" max="4355" width="15.7109375" customWidth="1"/>
    <col min="4356" max="4356" width="12.85546875" customWidth="1"/>
    <col min="4357" max="4357" width="13.5703125" customWidth="1"/>
    <col min="4358" max="4358" width="17.140625" customWidth="1"/>
    <col min="4359" max="4359" width="26.85546875" customWidth="1"/>
    <col min="4360" max="4360" width="11.42578125" customWidth="1"/>
    <col min="4361" max="4361" width="11.5703125" customWidth="1"/>
    <col min="4363" max="4363" width="11.140625" customWidth="1"/>
    <col min="4609" max="4609" width="11.7109375" customWidth="1"/>
    <col min="4610" max="4610" width="12.7109375" customWidth="1"/>
    <col min="4611" max="4611" width="15.7109375" customWidth="1"/>
    <col min="4612" max="4612" width="12.85546875" customWidth="1"/>
    <col min="4613" max="4613" width="13.5703125" customWidth="1"/>
    <col min="4614" max="4614" width="17.140625" customWidth="1"/>
    <col min="4615" max="4615" width="26.85546875" customWidth="1"/>
    <col min="4616" max="4616" width="11.42578125" customWidth="1"/>
    <col min="4617" max="4617" width="11.5703125" customWidth="1"/>
    <col min="4619" max="4619" width="11.140625" customWidth="1"/>
    <col min="4865" max="4865" width="11.7109375" customWidth="1"/>
    <col min="4866" max="4866" width="12.7109375" customWidth="1"/>
    <col min="4867" max="4867" width="15.7109375" customWidth="1"/>
    <col min="4868" max="4868" width="12.85546875" customWidth="1"/>
    <col min="4869" max="4869" width="13.5703125" customWidth="1"/>
    <col min="4870" max="4870" width="17.140625" customWidth="1"/>
    <col min="4871" max="4871" width="26.85546875" customWidth="1"/>
    <col min="4872" max="4872" width="11.42578125" customWidth="1"/>
    <col min="4873" max="4873" width="11.5703125" customWidth="1"/>
    <col min="4875" max="4875" width="11.140625" customWidth="1"/>
    <col min="5121" max="5121" width="11.7109375" customWidth="1"/>
    <col min="5122" max="5122" width="12.7109375" customWidth="1"/>
    <col min="5123" max="5123" width="15.7109375" customWidth="1"/>
    <col min="5124" max="5124" width="12.85546875" customWidth="1"/>
    <col min="5125" max="5125" width="13.5703125" customWidth="1"/>
    <col min="5126" max="5126" width="17.140625" customWidth="1"/>
    <col min="5127" max="5127" width="26.85546875" customWidth="1"/>
    <col min="5128" max="5128" width="11.42578125" customWidth="1"/>
    <col min="5129" max="5129" width="11.5703125" customWidth="1"/>
    <col min="5131" max="5131" width="11.140625" customWidth="1"/>
    <col min="5377" max="5377" width="11.7109375" customWidth="1"/>
    <col min="5378" max="5378" width="12.7109375" customWidth="1"/>
    <col min="5379" max="5379" width="15.7109375" customWidth="1"/>
    <col min="5380" max="5380" width="12.85546875" customWidth="1"/>
    <col min="5381" max="5381" width="13.5703125" customWidth="1"/>
    <col min="5382" max="5382" width="17.140625" customWidth="1"/>
    <col min="5383" max="5383" width="26.85546875" customWidth="1"/>
    <col min="5384" max="5384" width="11.42578125" customWidth="1"/>
    <col min="5385" max="5385" width="11.5703125" customWidth="1"/>
    <col min="5387" max="5387" width="11.140625" customWidth="1"/>
    <col min="5633" max="5633" width="11.7109375" customWidth="1"/>
    <col min="5634" max="5634" width="12.7109375" customWidth="1"/>
    <col min="5635" max="5635" width="15.7109375" customWidth="1"/>
    <col min="5636" max="5636" width="12.85546875" customWidth="1"/>
    <col min="5637" max="5637" width="13.5703125" customWidth="1"/>
    <col min="5638" max="5638" width="17.140625" customWidth="1"/>
    <col min="5639" max="5639" width="26.85546875" customWidth="1"/>
    <col min="5640" max="5640" width="11.42578125" customWidth="1"/>
    <col min="5641" max="5641" width="11.5703125" customWidth="1"/>
    <col min="5643" max="5643" width="11.140625" customWidth="1"/>
    <col min="5889" max="5889" width="11.7109375" customWidth="1"/>
    <col min="5890" max="5890" width="12.7109375" customWidth="1"/>
    <col min="5891" max="5891" width="15.7109375" customWidth="1"/>
    <col min="5892" max="5892" width="12.85546875" customWidth="1"/>
    <col min="5893" max="5893" width="13.5703125" customWidth="1"/>
    <col min="5894" max="5894" width="17.140625" customWidth="1"/>
    <col min="5895" max="5895" width="26.85546875" customWidth="1"/>
    <col min="5896" max="5896" width="11.42578125" customWidth="1"/>
    <col min="5897" max="5897" width="11.5703125" customWidth="1"/>
    <col min="5899" max="5899" width="11.140625" customWidth="1"/>
    <col min="6145" max="6145" width="11.7109375" customWidth="1"/>
    <col min="6146" max="6146" width="12.7109375" customWidth="1"/>
    <col min="6147" max="6147" width="15.7109375" customWidth="1"/>
    <col min="6148" max="6148" width="12.85546875" customWidth="1"/>
    <col min="6149" max="6149" width="13.5703125" customWidth="1"/>
    <col min="6150" max="6150" width="17.140625" customWidth="1"/>
    <col min="6151" max="6151" width="26.85546875" customWidth="1"/>
    <col min="6152" max="6152" width="11.42578125" customWidth="1"/>
    <col min="6153" max="6153" width="11.5703125" customWidth="1"/>
    <col min="6155" max="6155" width="11.140625" customWidth="1"/>
    <col min="6401" max="6401" width="11.7109375" customWidth="1"/>
    <col min="6402" max="6402" width="12.7109375" customWidth="1"/>
    <col min="6403" max="6403" width="15.7109375" customWidth="1"/>
    <col min="6404" max="6404" width="12.85546875" customWidth="1"/>
    <col min="6405" max="6405" width="13.5703125" customWidth="1"/>
    <col min="6406" max="6406" width="17.140625" customWidth="1"/>
    <col min="6407" max="6407" width="26.85546875" customWidth="1"/>
    <col min="6408" max="6408" width="11.42578125" customWidth="1"/>
    <col min="6409" max="6409" width="11.5703125" customWidth="1"/>
    <col min="6411" max="6411" width="11.140625" customWidth="1"/>
    <col min="6657" max="6657" width="11.7109375" customWidth="1"/>
    <col min="6658" max="6658" width="12.7109375" customWidth="1"/>
    <col min="6659" max="6659" width="15.7109375" customWidth="1"/>
    <col min="6660" max="6660" width="12.85546875" customWidth="1"/>
    <col min="6661" max="6661" width="13.5703125" customWidth="1"/>
    <col min="6662" max="6662" width="17.140625" customWidth="1"/>
    <col min="6663" max="6663" width="26.85546875" customWidth="1"/>
    <col min="6664" max="6664" width="11.42578125" customWidth="1"/>
    <col min="6665" max="6665" width="11.5703125" customWidth="1"/>
    <col min="6667" max="6667" width="11.140625" customWidth="1"/>
    <col min="6913" max="6913" width="11.7109375" customWidth="1"/>
    <col min="6914" max="6914" width="12.7109375" customWidth="1"/>
    <col min="6915" max="6915" width="15.7109375" customWidth="1"/>
    <col min="6916" max="6916" width="12.85546875" customWidth="1"/>
    <col min="6917" max="6917" width="13.5703125" customWidth="1"/>
    <col min="6918" max="6918" width="17.140625" customWidth="1"/>
    <col min="6919" max="6919" width="26.85546875" customWidth="1"/>
    <col min="6920" max="6920" width="11.42578125" customWidth="1"/>
    <col min="6921" max="6921" width="11.5703125" customWidth="1"/>
    <col min="6923" max="6923" width="11.140625" customWidth="1"/>
    <col min="7169" max="7169" width="11.7109375" customWidth="1"/>
    <col min="7170" max="7170" width="12.7109375" customWidth="1"/>
    <col min="7171" max="7171" width="15.7109375" customWidth="1"/>
    <col min="7172" max="7172" width="12.85546875" customWidth="1"/>
    <col min="7173" max="7173" width="13.5703125" customWidth="1"/>
    <col min="7174" max="7174" width="17.140625" customWidth="1"/>
    <col min="7175" max="7175" width="26.85546875" customWidth="1"/>
    <col min="7176" max="7176" width="11.42578125" customWidth="1"/>
    <col min="7177" max="7177" width="11.5703125" customWidth="1"/>
    <col min="7179" max="7179" width="11.140625" customWidth="1"/>
    <col min="7425" max="7425" width="11.7109375" customWidth="1"/>
    <col min="7426" max="7426" width="12.7109375" customWidth="1"/>
    <col min="7427" max="7427" width="15.7109375" customWidth="1"/>
    <col min="7428" max="7428" width="12.85546875" customWidth="1"/>
    <col min="7429" max="7429" width="13.5703125" customWidth="1"/>
    <col min="7430" max="7430" width="17.140625" customWidth="1"/>
    <col min="7431" max="7431" width="26.85546875" customWidth="1"/>
    <col min="7432" max="7432" width="11.42578125" customWidth="1"/>
    <col min="7433" max="7433" width="11.5703125" customWidth="1"/>
    <col min="7435" max="7435" width="11.140625" customWidth="1"/>
    <col min="7681" max="7681" width="11.7109375" customWidth="1"/>
    <col min="7682" max="7682" width="12.7109375" customWidth="1"/>
    <col min="7683" max="7683" width="15.7109375" customWidth="1"/>
    <col min="7684" max="7684" width="12.85546875" customWidth="1"/>
    <col min="7685" max="7685" width="13.5703125" customWidth="1"/>
    <col min="7686" max="7686" width="17.140625" customWidth="1"/>
    <col min="7687" max="7687" width="26.85546875" customWidth="1"/>
    <col min="7688" max="7688" width="11.42578125" customWidth="1"/>
    <col min="7689" max="7689" width="11.5703125" customWidth="1"/>
    <col min="7691" max="7691" width="11.140625" customWidth="1"/>
    <col min="7937" max="7937" width="11.7109375" customWidth="1"/>
    <col min="7938" max="7938" width="12.7109375" customWidth="1"/>
    <col min="7939" max="7939" width="15.7109375" customWidth="1"/>
    <col min="7940" max="7940" width="12.85546875" customWidth="1"/>
    <col min="7941" max="7941" width="13.5703125" customWidth="1"/>
    <col min="7942" max="7942" width="17.140625" customWidth="1"/>
    <col min="7943" max="7943" width="26.85546875" customWidth="1"/>
    <col min="7944" max="7944" width="11.42578125" customWidth="1"/>
    <col min="7945" max="7945" width="11.5703125" customWidth="1"/>
    <col min="7947" max="7947" width="11.140625" customWidth="1"/>
    <col min="8193" max="8193" width="11.7109375" customWidth="1"/>
    <col min="8194" max="8194" width="12.7109375" customWidth="1"/>
    <col min="8195" max="8195" width="15.7109375" customWidth="1"/>
    <col min="8196" max="8196" width="12.85546875" customWidth="1"/>
    <col min="8197" max="8197" width="13.5703125" customWidth="1"/>
    <col min="8198" max="8198" width="17.140625" customWidth="1"/>
    <col min="8199" max="8199" width="26.85546875" customWidth="1"/>
    <col min="8200" max="8200" width="11.42578125" customWidth="1"/>
    <col min="8201" max="8201" width="11.5703125" customWidth="1"/>
    <col min="8203" max="8203" width="11.140625" customWidth="1"/>
    <col min="8449" max="8449" width="11.7109375" customWidth="1"/>
    <col min="8450" max="8450" width="12.7109375" customWidth="1"/>
    <col min="8451" max="8451" width="15.7109375" customWidth="1"/>
    <col min="8452" max="8452" width="12.85546875" customWidth="1"/>
    <col min="8453" max="8453" width="13.5703125" customWidth="1"/>
    <col min="8454" max="8454" width="17.140625" customWidth="1"/>
    <col min="8455" max="8455" width="26.85546875" customWidth="1"/>
    <col min="8456" max="8456" width="11.42578125" customWidth="1"/>
    <col min="8457" max="8457" width="11.5703125" customWidth="1"/>
    <col min="8459" max="8459" width="11.140625" customWidth="1"/>
    <col min="8705" max="8705" width="11.7109375" customWidth="1"/>
    <col min="8706" max="8706" width="12.7109375" customWidth="1"/>
    <col min="8707" max="8707" width="15.7109375" customWidth="1"/>
    <col min="8708" max="8708" width="12.85546875" customWidth="1"/>
    <col min="8709" max="8709" width="13.5703125" customWidth="1"/>
    <col min="8710" max="8710" width="17.140625" customWidth="1"/>
    <col min="8711" max="8711" width="26.85546875" customWidth="1"/>
    <col min="8712" max="8712" width="11.42578125" customWidth="1"/>
    <col min="8713" max="8713" width="11.5703125" customWidth="1"/>
    <col min="8715" max="8715" width="11.140625" customWidth="1"/>
    <col min="8961" max="8961" width="11.7109375" customWidth="1"/>
    <col min="8962" max="8962" width="12.7109375" customWidth="1"/>
    <col min="8963" max="8963" width="15.7109375" customWidth="1"/>
    <col min="8964" max="8964" width="12.85546875" customWidth="1"/>
    <col min="8965" max="8965" width="13.5703125" customWidth="1"/>
    <col min="8966" max="8966" width="17.140625" customWidth="1"/>
    <col min="8967" max="8967" width="26.85546875" customWidth="1"/>
    <col min="8968" max="8968" width="11.42578125" customWidth="1"/>
    <col min="8969" max="8969" width="11.5703125" customWidth="1"/>
    <col min="8971" max="8971" width="11.140625" customWidth="1"/>
    <col min="9217" max="9217" width="11.7109375" customWidth="1"/>
    <col min="9218" max="9218" width="12.7109375" customWidth="1"/>
    <col min="9219" max="9219" width="15.7109375" customWidth="1"/>
    <col min="9220" max="9220" width="12.85546875" customWidth="1"/>
    <col min="9221" max="9221" width="13.5703125" customWidth="1"/>
    <col min="9222" max="9222" width="17.140625" customWidth="1"/>
    <col min="9223" max="9223" width="26.85546875" customWidth="1"/>
    <col min="9224" max="9224" width="11.42578125" customWidth="1"/>
    <col min="9225" max="9225" width="11.5703125" customWidth="1"/>
    <col min="9227" max="9227" width="11.140625" customWidth="1"/>
    <col min="9473" max="9473" width="11.7109375" customWidth="1"/>
    <col min="9474" max="9474" width="12.7109375" customWidth="1"/>
    <col min="9475" max="9475" width="15.7109375" customWidth="1"/>
    <col min="9476" max="9476" width="12.85546875" customWidth="1"/>
    <col min="9477" max="9477" width="13.5703125" customWidth="1"/>
    <col min="9478" max="9478" width="17.140625" customWidth="1"/>
    <col min="9479" max="9479" width="26.85546875" customWidth="1"/>
    <col min="9480" max="9480" width="11.42578125" customWidth="1"/>
    <col min="9481" max="9481" width="11.5703125" customWidth="1"/>
    <col min="9483" max="9483" width="11.140625" customWidth="1"/>
    <col min="9729" max="9729" width="11.7109375" customWidth="1"/>
    <col min="9730" max="9730" width="12.7109375" customWidth="1"/>
    <col min="9731" max="9731" width="15.7109375" customWidth="1"/>
    <col min="9732" max="9732" width="12.85546875" customWidth="1"/>
    <col min="9733" max="9733" width="13.5703125" customWidth="1"/>
    <col min="9734" max="9734" width="17.140625" customWidth="1"/>
    <col min="9735" max="9735" width="26.85546875" customWidth="1"/>
    <col min="9736" max="9736" width="11.42578125" customWidth="1"/>
    <col min="9737" max="9737" width="11.5703125" customWidth="1"/>
    <col min="9739" max="9739" width="11.140625" customWidth="1"/>
    <col min="9985" max="9985" width="11.7109375" customWidth="1"/>
    <col min="9986" max="9986" width="12.7109375" customWidth="1"/>
    <col min="9987" max="9987" width="15.7109375" customWidth="1"/>
    <col min="9988" max="9988" width="12.85546875" customWidth="1"/>
    <col min="9989" max="9989" width="13.5703125" customWidth="1"/>
    <col min="9990" max="9990" width="17.140625" customWidth="1"/>
    <col min="9991" max="9991" width="26.85546875" customWidth="1"/>
    <col min="9992" max="9992" width="11.42578125" customWidth="1"/>
    <col min="9993" max="9993" width="11.5703125" customWidth="1"/>
    <col min="9995" max="9995" width="11.140625" customWidth="1"/>
    <col min="10241" max="10241" width="11.7109375" customWidth="1"/>
    <col min="10242" max="10242" width="12.7109375" customWidth="1"/>
    <col min="10243" max="10243" width="15.7109375" customWidth="1"/>
    <col min="10244" max="10244" width="12.85546875" customWidth="1"/>
    <col min="10245" max="10245" width="13.5703125" customWidth="1"/>
    <col min="10246" max="10246" width="17.140625" customWidth="1"/>
    <col min="10247" max="10247" width="26.85546875" customWidth="1"/>
    <col min="10248" max="10248" width="11.42578125" customWidth="1"/>
    <col min="10249" max="10249" width="11.5703125" customWidth="1"/>
    <col min="10251" max="10251" width="11.140625" customWidth="1"/>
    <col min="10497" max="10497" width="11.7109375" customWidth="1"/>
    <col min="10498" max="10498" width="12.7109375" customWidth="1"/>
    <col min="10499" max="10499" width="15.7109375" customWidth="1"/>
    <col min="10500" max="10500" width="12.85546875" customWidth="1"/>
    <col min="10501" max="10501" width="13.5703125" customWidth="1"/>
    <col min="10502" max="10502" width="17.140625" customWidth="1"/>
    <col min="10503" max="10503" width="26.85546875" customWidth="1"/>
    <col min="10504" max="10504" width="11.42578125" customWidth="1"/>
    <col min="10505" max="10505" width="11.5703125" customWidth="1"/>
    <col min="10507" max="10507" width="11.140625" customWidth="1"/>
    <col min="10753" max="10753" width="11.7109375" customWidth="1"/>
    <col min="10754" max="10754" width="12.7109375" customWidth="1"/>
    <col min="10755" max="10755" width="15.7109375" customWidth="1"/>
    <col min="10756" max="10756" width="12.85546875" customWidth="1"/>
    <col min="10757" max="10757" width="13.5703125" customWidth="1"/>
    <col min="10758" max="10758" width="17.140625" customWidth="1"/>
    <col min="10759" max="10759" width="26.85546875" customWidth="1"/>
    <col min="10760" max="10760" width="11.42578125" customWidth="1"/>
    <col min="10761" max="10761" width="11.5703125" customWidth="1"/>
    <col min="10763" max="10763" width="11.140625" customWidth="1"/>
    <col min="11009" max="11009" width="11.7109375" customWidth="1"/>
    <col min="11010" max="11010" width="12.7109375" customWidth="1"/>
    <col min="11011" max="11011" width="15.7109375" customWidth="1"/>
    <col min="11012" max="11012" width="12.85546875" customWidth="1"/>
    <col min="11013" max="11013" width="13.5703125" customWidth="1"/>
    <col min="11014" max="11014" width="17.140625" customWidth="1"/>
    <col min="11015" max="11015" width="26.85546875" customWidth="1"/>
    <col min="11016" max="11016" width="11.42578125" customWidth="1"/>
    <col min="11017" max="11017" width="11.5703125" customWidth="1"/>
    <col min="11019" max="11019" width="11.140625" customWidth="1"/>
    <col min="11265" max="11265" width="11.7109375" customWidth="1"/>
    <col min="11266" max="11266" width="12.7109375" customWidth="1"/>
    <col min="11267" max="11267" width="15.7109375" customWidth="1"/>
    <col min="11268" max="11268" width="12.85546875" customWidth="1"/>
    <col min="11269" max="11269" width="13.5703125" customWidth="1"/>
    <col min="11270" max="11270" width="17.140625" customWidth="1"/>
    <col min="11271" max="11271" width="26.85546875" customWidth="1"/>
    <col min="11272" max="11272" width="11.42578125" customWidth="1"/>
    <col min="11273" max="11273" width="11.5703125" customWidth="1"/>
    <col min="11275" max="11275" width="11.140625" customWidth="1"/>
    <col min="11521" max="11521" width="11.7109375" customWidth="1"/>
    <col min="11522" max="11522" width="12.7109375" customWidth="1"/>
    <col min="11523" max="11523" width="15.7109375" customWidth="1"/>
    <col min="11524" max="11524" width="12.85546875" customWidth="1"/>
    <col min="11525" max="11525" width="13.5703125" customWidth="1"/>
    <col min="11526" max="11526" width="17.140625" customWidth="1"/>
    <col min="11527" max="11527" width="26.85546875" customWidth="1"/>
    <col min="11528" max="11528" width="11.42578125" customWidth="1"/>
    <col min="11529" max="11529" width="11.5703125" customWidth="1"/>
    <col min="11531" max="11531" width="11.140625" customWidth="1"/>
    <col min="11777" max="11777" width="11.7109375" customWidth="1"/>
    <col min="11778" max="11778" width="12.7109375" customWidth="1"/>
    <col min="11779" max="11779" width="15.7109375" customWidth="1"/>
    <col min="11780" max="11780" width="12.85546875" customWidth="1"/>
    <col min="11781" max="11781" width="13.5703125" customWidth="1"/>
    <col min="11782" max="11782" width="17.140625" customWidth="1"/>
    <col min="11783" max="11783" width="26.85546875" customWidth="1"/>
    <col min="11784" max="11784" width="11.42578125" customWidth="1"/>
    <col min="11785" max="11785" width="11.5703125" customWidth="1"/>
    <col min="11787" max="11787" width="11.140625" customWidth="1"/>
    <col min="12033" max="12033" width="11.7109375" customWidth="1"/>
    <col min="12034" max="12034" width="12.7109375" customWidth="1"/>
    <col min="12035" max="12035" width="15.7109375" customWidth="1"/>
    <col min="12036" max="12036" width="12.85546875" customWidth="1"/>
    <col min="12037" max="12037" width="13.5703125" customWidth="1"/>
    <col min="12038" max="12038" width="17.140625" customWidth="1"/>
    <col min="12039" max="12039" width="26.85546875" customWidth="1"/>
    <col min="12040" max="12040" width="11.42578125" customWidth="1"/>
    <col min="12041" max="12041" width="11.5703125" customWidth="1"/>
    <col min="12043" max="12043" width="11.140625" customWidth="1"/>
    <col min="12289" max="12289" width="11.7109375" customWidth="1"/>
    <col min="12290" max="12290" width="12.7109375" customWidth="1"/>
    <col min="12291" max="12291" width="15.7109375" customWidth="1"/>
    <col min="12292" max="12292" width="12.85546875" customWidth="1"/>
    <col min="12293" max="12293" width="13.5703125" customWidth="1"/>
    <col min="12294" max="12294" width="17.140625" customWidth="1"/>
    <col min="12295" max="12295" width="26.85546875" customWidth="1"/>
    <col min="12296" max="12296" width="11.42578125" customWidth="1"/>
    <col min="12297" max="12297" width="11.5703125" customWidth="1"/>
    <col min="12299" max="12299" width="11.140625" customWidth="1"/>
    <col min="12545" max="12545" width="11.7109375" customWidth="1"/>
    <col min="12546" max="12546" width="12.7109375" customWidth="1"/>
    <col min="12547" max="12547" width="15.7109375" customWidth="1"/>
    <col min="12548" max="12548" width="12.85546875" customWidth="1"/>
    <col min="12549" max="12549" width="13.5703125" customWidth="1"/>
    <col min="12550" max="12550" width="17.140625" customWidth="1"/>
    <col min="12551" max="12551" width="26.85546875" customWidth="1"/>
    <col min="12552" max="12552" width="11.42578125" customWidth="1"/>
    <col min="12553" max="12553" width="11.5703125" customWidth="1"/>
    <col min="12555" max="12555" width="11.140625" customWidth="1"/>
    <col min="12801" max="12801" width="11.7109375" customWidth="1"/>
    <col min="12802" max="12802" width="12.7109375" customWidth="1"/>
    <col min="12803" max="12803" width="15.7109375" customWidth="1"/>
    <col min="12804" max="12804" width="12.85546875" customWidth="1"/>
    <col min="12805" max="12805" width="13.5703125" customWidth="1"/>
    <col min="12806" max="12806" width="17.140625" customWidth="1"/>
    <col min="12807" max="12807" width="26.85546875" customWidth="1"/>
    <col min="12808" max="12808" width="11.42578125" customWidth="1"/>
    <col min="12809" max="12809" width="11.5703125" customWidth="1"/>
    <col min="12811" max="12811" width="11.140625" customWidth="1"/>
    <col min="13057" max="13057" width="11.7109375" customWidth="1"/>
    <col min="13058" max="13058" width="12.7109375" customWidth="1"/>
    <col min="13059" max="13059" width="15.7109375" customWidth="1"/>
    <col min="13060" max="13060" width="12.85546875" customWidth="1"/>
    <col min="13061" max="13061" width="13.5703125" customWidth="1"/>
    <col min="13062" max="13062" width="17.140625" customWidth="1"/>
    <col min="13063" max="13063" width="26.85546875" customWidth="1"/>
    <col min="13064" max="13064" width="11.42578125" customWidth="1"/>
    <col min="13065" max="13065" width="11.5703125" customWidth="1"/>
    <col min="13067" max="13067" width="11.140625" customWidth="1"/>
    <col min="13313" max="13313" width="11.7109375" customWidth="1"/>
    <col min="13314" max="13314" width="12.7109375" customWidth="1"/>
    <col min="13315" max="13315" width="15.7109375" customWidth="1"/>
    <col min="13316" max="13316" width="12.85546875" customWidth="1"/>
    <col min="13317" max="13317" width="13.5703125" customWidth="1"/>
    <col min="13318" max="13318" width="17.140625" customWidth="1"/>
    <col min="13319" max="13319" width="26.85546875" customWidth="1"/>
    <col min="13320" max="13320" width="11.42578125" customWidth="1"/>
    <col min="13321" max="13321" width="11.5703125" customWidth="1"/>
    <col min="13323" max="13323" width="11.140625" customWidth="1"/>
    <col min="13569" max="13569" width="11.7109375" customWidth="1"/>
    <col min="13570" max="13570" width="12.7109375" customWidth="1"/>
    <col min="13571" max="13571" width="15.7109375" customWidth="1"/>
    <col min="13572" max="13572" width="12.85546875" customWidth="1"/>
    <col min="13573" max="13573" width="13.5703125" customWidth="1"/>
    <col min="13574" max="13574" width="17.140625" customWidth="1"/>
    <col min="13575" max="13575" width="26.85546875" customWidth="1"/>
    <col min="13576" max="13576" width="11.42578125" customWidth="1"/>
    <col min="13577" max="13577" width="11.5703125" customWidth="1"/>
    <col min="13579" max="13579" width="11.140625" customWidth="1"/>
    <col min="13825" max="13825" width="11.7109375" customWidth="1"/>
    <col min="13826" max="13826" width="12.7109375" customWidth="1"/>
    <col min="13827" max="13827" width="15.7109375" customWidth="1"/>
    <col min="13828" max="13828" width="12.85546875" customWidth="1"/>
    <col min="13829" max="13829" width="13.5703125" customWidth="1"/>
    <col min="13830" max="13830" width="17.140625" customWidth="1"/>
    <col min="13831" max="13831" width="26.85546875" customWidth="1"/>
    <col min="13832" max="13832" width="11.42578125" customWidth="1"/>
    <col min="13833" max="13833" width="11.5703125" customWidth="1"/>
    <col min="13835" max="13835" width="11.140625" customWidth="1"/>
    <col min="14081" max="14081" width="11.7109375" customWidth="1"/>
    <col min="14082" max="14082" width="12.7109375" customWidth="1"/>
    <col min="14083" max="14083" width="15.7109375" customWidth="1"/>
    <col min="14084" max="14084" width="12.85546875" customWidth="1"/>
    <col min="14085" max="14085" width="13.5703125" customWidth="1"/>
    <col min="14086" max="14086" width="17.140625" customWidth="1"/>
    <col min="14087" max="14087" width="26.85546875" customWidth="1"/>
    <col min="14088" max="14088" width="11.42578125" customWidth="1"/>
    <col min="14089" max="14089" width="11.5703125" customWidth="1"/>
    <col min="14091" max="14091" width="11.140625" customWidth="1"/>
    <col min="14337" max="14337" width="11.7109375" customWidth="1"/>
    <col min="14338" max="14338" width="12.7109375" customWidth="1"/>
    <col min="14339" max="14339" width="15.7109375" customWidth="1"/>
    <col min="14340" max="14340" width="12.85546875" customWidth="1"/>
    <col min="14341" max="14341" width="13.5703125" customWidth="1"/>
    <col min="14342" max="14342" width="17.140625" customWidth="1"/>
    <col min="14343" max="14343" width="26.85546875" customWidth="1"/>
    <col min="14344" max="14344" width="11.42578125" customWidth="1"/>
    <col min="14345" max="14345" width="11.5703125" customWidth="1"/>
    <col min="14347" max="14347" width="11.140625" customWidth="1"/>
    <col min="14593" max="14593" width="11.7109375" customWidth="1"/>
    <col min="14594" max="14594" width="12.7109375" customWidth="1"/>
    <col min="14595" max="14595" width="15.7109375" customWidth="1"/>
    <col min="14596" max="14596" width="12.85546875" customWidth="1"/>
    <col min="14597" max="14597" width="13.5703125" customWidth="1"/>
    <col min="14598" max="14598" width="17.140625" customWidth="1"/>
    <col min="14599" max="14599" width="26.85546875" customWidth="1"/>
    <col min="14600" max="14600" width="11.42578125" customWidth="1"/>
    <col min="14601" max="14601" width="11.5703125" customWidth="1"/>
    <col min="14603" max="14603" width="11.140625" customWidth="1"/>
    <col min="14849" max="14849" width="11.7109375" customWidth="1"/>
    <col min="14850" max="14850" width="12.7109375" customWidth="1"/>
    <col min="14851" max="14851" width="15.7109375" customWidth="1"/>
    <col min="14852" max="14852" width="12.85546875" customWidth="1"/>
    <col min="14853" max="14853" width="13.5703125" customWidth="1"/>
    <col min="14854" max="14854" width="17.140625" customWidth="1"/>
    <col min="14855" max="14855" width="26.85546875" customWidth="1"/>
    <col min="14856" max="14856" width="11.42578125" customWidth="1"/>
    <col min="14857" max="14857" width="11.5703125" customWidth="1"/>
    <col min="14859" max="14859" width="11.140625" customWidth="1"/>
    <col min="15105" max="15105" width="11.7109375" customWidth="1"/>
    <col min="15106" max="15106" width="12.7109375" customWidth="1"/>
    <col min="15107" max="15107" width="15.7109375" customWidth="1"/>
    <col min="15108" max="15108" width="12.85546875" customWidth="1"/>
    <col min="15109" max="15109" width="13.5703125" customWidth="1"/>
    <col min="15110" max="15110" width="17.140625" customWidth="1"/>
    <col min="15111" max="15111" width="26.85546875" customWidth="1"/>
    <col min="15112" max="15112" width="11.42578125" customWidth="1"/>
    <col min="15113" max="15113" width="11.5703125" customWidth="1"/>
    <col min="15115" max="15115" width="11.140625" customWidth="1"/>
    <col min="15361" max="15361" width="11.7109375" customWidth="1"/>
    <col min="15362" max="15362" width="12.7109375" customWidth="1"/>
    <col min="15363" max="15363" width="15.7109375" customWidth="1"/>
    <col min="15364" max="15364" width="12.85546875" customWidth="1"/>
    <col min="15365" max="15365" width="13.5703125" customWidth="1"/>
    <col min="15366" max="15366" width="17.140625" customWidth="1"/>
    <col min="15367" max="15367" width="26.85546875" customWidth="1"/>
    <col min="15368" max="15368" width="11.42578125" customWidth="1"/>
    <col min="15369" max="15369" width="11.5703125" customWidth="1"/>
    <col min="15371" max="15371" width="11.140625" customWidth="1"/>
    <col min="15617" max="15617" width="11.7109375" customWidth="1"/>
    <col min="15618" max="15618" width="12.7109375" customWidth="1"/>
    <col min="15619" max="15619" width="15.7109375" customWidth="1"/>
    <col min="15620" max="15620" width="12.85546875" customWidth="1"/>
    <col min="15621" max="15621" width="13.5703125" customWidth="1"/>
    <col min="15622" max="15622" width="17.140625" customWidth="1"/>
    <col min="15623" max="15623" width="26.85546875" customWidth="1"/>
    <col min="15624" max="15624" width="11.42578125" customWidth="1"/>
    <col min="15625" max="15625" width="11.5703125" customWidth="1"/>
    <col min="15627" max="15627" width="11.140625" customWidth="1"/>
    <col min="15873" max="15873" width="11.7109375" customWidth="1"/>
    <col min="15874" max="15874" width="12.7109375" customWidth="1"/>
    <col min="15875" max="15875" width="15.7109375" customWidth="1"/>
    <col min="15876" max="15876" width="12.85546875" customWidth="1"/>
    <col min="15877" max="15877" width="13.5703125" customWidth="1"/>
    <col min="15878" max="15878" width="17.140625" customWidth="1"/>
    <col min="15879" max="15879" width="26.85546875" customWidth="1"/>
    <col min="15880" max="15880" width="11.42578125" customWidth="1"/>
    <col min="15881" max="15881" width="11.5703125" customWidth="1"/>
    <col min="15883" max="15883" width="11.140625" customWidth="1"/>
    <col min="16129" max="16129" width="11.7109375" customWidth="1"/>
    <col min="16130" max="16130" width="12.7109375" customWidth="1"/>
    <col min="16131" max="16131" width="15.7109375" customWidth="1"/>
    <col min="16132" max="16132" width="12.85546875" customWidth="1"/>
    <col min="16133" max="16133" width="13.5703125" customWidth="1"/>
    <col min="16134" max="16134" width="17.140625" customWidth="1"/>
    <col min="16135" max="16135" width="26.85546875" customWidth="1"/>
    <col min="16136" max="16136" width="11.42578125" customWidth="1"/>
    <col min="16137" max="16137" width="11.5703125" customWidth="1"/>
    <col min="16139" max="16139" width="11.140625" customWidth="1"/>
  </cols>
  <sheetData>
    <row r="1" spans="1:8" x14ac:dyDescent="0.25">
      <c r="A1" s="221"/>
      <c r="B1" s="221"/>
      <c r="C1" s="221"/>
      <c r="D1" s="221"/>
      <c r="E1" s="221"/>
      <c r="F1" s="222"/>
    </row>
    <row r="2" spans="1:8" ht="18" customHeight="1" x14ac:dyDescent="0.25">
      <c r="A2" s="650"/>
      <c r="B2" s="650"/>
      <c r="C2" s="650"/>
      <c r="D2" s="650"/>
      <c r="E2" s="650"/>
      <c r="F2" s="222"/>
    </row>
    <row r="3" spans="1:8" ht="17.25" customHeight="1" x14ac:dyDescent="0.25">
      <c r="F3"/>
    </row>
    <row r="4" spans="1:8" ht="12.75" customHeight="1" x14ac:dyDescent="0.25">
      <c r="A4" s="221"/>
      <c r="B4" s="650" t="s">
        <v>340</v>
      </c>
      <c r="C4" s="650"/>
      <c r="D4" s="650"/>
      <c r="E4" s="650"/>
      <c r="F4" s="650"/>
      <c r="G4" s="650"/>
      <c r="H4" s="650"/>
    </row>
    <row r="5" spans="1:8" ht="13.5" customHeight="1" x14ac:dyDescent="0.25">
      <c r="A5" s="221"/>
      <c r="B5" s="507"/>
      <c r="C5" s="654" t="s">
        <v>63</v>
      </c>
      <c r="D5" s="654"/>
      <c r="E5" s="654"/>
      <c r="F5" s="654"/>
      <c r="G5" s="654"/>
      <c r="H5" s="507"/>
    </row>
    <row r="6" spans="1:8" ht="12.75" customHeight="1" thickBot="1" x14ac:dyDescent="0.3">
      <c r="A6" s="221"/>
      <c r="B6" s="221"/>
      <c r="C6" s="221"/>
      <c r="D6" s="221"/>
      <c r="E6" s="221"/>
      <c r="F6" s="221"/>
      <c r="G6" s="221"/>
      <c r="H6" s="221"/>
    </row>
    <row r="7" spans="1:8" ht="54.75" customHeight="1" thickBot="1" x14ac:dyDescent="0.3">
      <c r="A7" s="221"/>
      <c r="B7" s="221"/>
      <c r="C7" s="223" t="s">
        <v>64</v>
      </c>
      <c r="D7" s="988" t="s">
        <v>341</v>
      </c>
      <c r="E7" s="988"/>
      <c r="F7" s="988"/>
      <c r="G7" s="988"/>
      <c r="H7" s="221"/>
    </row>
    <row r="8" spans="1:8" ht="13.5" customHeight="1" thickBot="1" x14ac:dyDescent="0.3">
      <c r="A8" s="221"/>
      <c r="B8" s="221"/>
      <c r="C8" s="223" t="s">
        <v>0</v>
      </c>
      <c r="D8" s="989" t="s">
        <v>31</v>
      </c>
      <c r="E8" s="990"/>
      <c r="F8" s="990"/>
      <c r="G8" s="991"/>
      <c r="H8" s="221"/>
    </row>
    <row r="9" spans="1:8" ht="15.75" customHeight="1" thickBot="1" x14ac:dyDescent="0.3">
      <c r="A9" s="221"/>
      <c r="B9" s="221"/>
      <c r="C9" s="223" t="s">
        <v>65</v>
      </c>
      <c r="D9" s="992" t="s">
        <v>66</v>
      </c>
      <c r="E9" s="993"/>
      <c r="F9" s="993"/>
      <c r="G9" s="994"/>
      <c r="H9" s="221"/>
    </row>
    <row r="10" spans="1:8" ht="21.75" customHeight="1" thickBot="1" x14ac:dyDescent="0.3">
      <c r="A10" s="221"/>
      <c r="B10" s="221"/>
      <c r="C10" s="1009" t="s">
        <v>2</v>
      </c>
      <c r="D10" s="1010"/>
      <c r="E10" s="1010"/>
      <c r="F10" s="1010"/>
      <c r="G10" s="1011"/>
      <c r="H10" s="221"/>
    </row>
    <row r="11" spans="1:8" ht="33" customHeight="1" x14ac:dyDescent="0.25">
      <c r="A11" s="221"/>
      <c r="B11" s="221"/>
      <c r="C11" s="1012" t="s">
        <v>44</v>
      </c>
      <c r="D11" s="1013"/>
      <c r="E11" s="1013"/>
      <c r="F11" s="1013"/>
      <c r="G11" s="1014"/>
      <c r="H11" s="221"/>
    </row>
    <row r="12" spans="1:8" ht="35.25" customHeight="1" x14ac:dyDescent="0.25">
      <c r="A12" s="221"/>
      <c r="B12" s="221"/>
      <c r="C12" s="1015"/>
      <c r="D12" s="1016"/>
      <c r="E12" s="1016"/>
      <c r="F12" s="1016"/>
      <c r="G12" s="1017"/>
      <c r="H12" s="221"/>
    </row>
    <row r="13" spans="1:8" ht="29.25" customHeight="1" thickBot="1" x14ac:dyDescent="0.3">
      <c r="A13" s="221"/>
      <c r="B13" s="221"/>
      <c r="C13" s="1018"/>
      <c r="D13" s="1019"/>
      <c r="E13" s="1019"/>
      <c r="F13" s="1019"/>
      <c r="G13" s="1020"/>
      <c r="H13" s="221"/>
    </row>
    <row r="14" spans="1:8" ht="48.75" customHeight="1" thickBot="1" x14ac:dyDescent="0.3">
      <c r="A14" s="221"/>
      <c r="B14" s="221"/>
      <c r="C14" s="224" t="s">
        <v>68</v>
      </c>
      <c r="D14" s="1000" t="s">
        <v>342</v>
      </c>
      <c r="E14" s="1021"/>
      <c r="F14" s="1021"/>
      <c r="G14" s="1022"/>
      <c r="H14" s="221"/>
    </row>
    <row r="15" spans="1:8" ht="33" customHeight="1" x14ac:dyDescent="0.25">
      <c r="A15" s="221"/>
      <c r="B15" s="221"/>
      <c r="C15" s="1007" t="s">
        <v>70</v>
      </c>
      <c r="D15" s="225">
        <v>2019</v>
      </c>
      <c r="E15" s="225">
        <v>2020</v>
      </c>
      <c r="F15" s="225">
        <v>2021</v>
      </c>
      <c r="G15" s="225">
        <v>2022</v>
      </c>
      <c r="H15" s="221"/>
    </row>
    <row r="16" spans="1:8" ht="48" customHeight="1" thickBot="1" x14ac:dyDescent="0.3">
      <c r="A16" s="221"/>
      <c r="B16" s="221"/>
      <c r="C16" s="1023"/>
      <c r="D16" s="226" t="s">
        <v>1</v>
      </c>
      <c r="E16" s="226" t="s">
        <v>71</v>
      </c>
      <c r="F16" s="226" t="s">
        <v>71</v>
      </c>
      <c r="G16" s="226" t="s">
        <v>71</v>
      </c>
      <c r="H16" s="221"/>
    </row>
    <row r="17" spans="1:8" ht="50.25" customHeight="1" thickBot="1" x14ac:dyDescent="0.3">
      <c r="A17" s="221"/>
      <c r="B17" s="221"/>
      <c r="C17" s="227" t="s">
        <v>343</v>
      </c>
      <c r="D17" s="228">
        <v>0.22</v>
      </c>
      <c r="E17" s="229">
        <v>0.22500000000000001</v>
      </c>
      <c r="F17" s="230">
        <v>0.23</v>
      </c>
      <c r="G17" s="231">
        <v>0.23499999999999999</v>
      </c>
      <c r="H17" s="221"/>
    </row>
    <row r="18" spans="1:8" ht="136.5" customHeight="1" thickBot="1" x14ac:dyDescent="0.3">
      <c r="A18" s="221"/>
      <c r="B18" s="221"/>
      <c r="C18" s="232" t="s">
        <v>344</v>
      </c>
      <c r="D18" s="233">
        <v>19000</v>
      </c>
      <c r="E18" s="233">
        <v>20000</v>
      </c>
      <c r="F18" s="233">
        <v>21000</v>
      </c>
      <c r="G18" s="234">
        <v>22000</v>
      </c>
      <c r="H18" s="221"/>
    </row>
    <row r="19" spans="1:8" ht="110.25" customHeight="1" thickBot="1" x14ac:dyDescent="0.3">
      <c r="A19" s="221"/>
      <c r="B19" s="221"/>
      <c r="C19" s="235" t="s">
        <v>345</v>
      </c>
      <c r="D19" s="236">
        <v>71000</v>
      </c>
      <c r="E19" s="233">
        <v>72000</v>
      </c>
      <c r="F19" s="233">
        <v>73000</v>
      </c>
      <c r="G19" s="234">
        <v>74000</v>
      </c>
      <c r="H19" s="221"/>
    </row>
    <row r="20" spans="1:8" ht="120.75" customHeight="1" thickBot="1" x14ac:dyDescent="0.3">
      <c r="A20" s="221"/>
      <c r="B20" s="221"/>
      <c r="C20" s="237" t="s">
        <v>346</v>
      </c>
      <c r="D20" s="238">
        <v>4210</v>
      </c>
      <c r="E20" s="230" t="s">
        <v>188</v>
      </c>
      <c r="F20" s="233" t="s">
        <v>188</v>
      </c>
      <c r="G20" s="234" t="s">
        <v>188</v>
      </c>
      <c r="H20" s="221"/>
    </row>
    <row r="21" spans="1:8" ht="47.25" customHeight="1" thickBot="1" x14ac:dyDescent="0.3">
      <c r="A21" s="221"/>
      <c r="B21" s="221"/>
      <c r="C21" s="237" t="s">
        <v>347</v>
      </c>
      <c r="D21" s="229">
        <v>0.11</v>
      </c>
      <c r="E21" s="230">
        <v>0.12</v>
      </c>
      <c r="F21" s="230">
        <v>0.13</v>
      </c>
      <c r="G21" s="231">
        <v>0.14000000000000001</v>
      </c>
      <c r="H21" s="221"/>
    </row>
    <row r="22" spans="1:8" ht="94.5" customHeight="1" thickBot="1" x14ac:dyDescent="0.3">
      <c r="A22" s="221"/>
      <c r="B22" s="221"/>
      <c r="C22" s="237" t="s">
        <v>348</v>
      </c>
      <c r="D22" s="230">
        <v>0.9</v>
      </c>
      <c r="E22" s="230">
        <v>0.91</v>
      </c>
      <c r="F22" s="230">
        <v>0.92</v>
      </c>
      <c r="G22" s="231">
        <v>0.93</v>
      </c>
      <c r="H22" s="221"/>
    </row>
    <row r="23" spans="1:8" ht="53.25" customHeight="1" thickBot="1" x14ac:dyDescent="0.3">
      <c r="A23" s="221"/>
      <c r="B23" s="221"/>
      <c r="C23" s="239" t="s">
        <v>79</v>
      </c>
      <c r="D23" s="999" t="s">
        <v>349</v>
      </c>
      <c r="E23" s="1000"/>
      <c r="F23" s="1000"/>
      <c r="G23" s="1024"/>
      <c r="H23" s="221"/>
    </row>
    <row r="24" spans="1:8" ht="35.25" customHeight="1" thickBot="1" x14ac:dyDescent="0.3">
      <c r="A24" s="221"/>
      <c r="B24" s="221"/>
      <c r="C24" s="992" t="s">
        <v>81</v>
      </c>
      <c r="D24" s="993"/>
      <c r="E24" s="993"/>
      <c r="F24" s="993"/>
      <c r="G24" s="994"/>
      <c r="H24" s="221"/>
    </row>
    <row r="25" spans="1:8" ht="80.25" customHeight="1" thickBot="1" x14ac:dyDescent="0.3">
      <c r="A25" s="221"/>
      <c r="B25" s="221"/>
      <c r="C25" s="240" t="s">
        <v>350</v>
      </c>
      <c r="D25" s="226">
        <v>15</v>
      </c>
      <c r="E25" s="226">
        <v>16</v>
      </c>
      <c r="F25" s="226">
        <v>16</v>
      </c>
      <c r="G25" s="226">
        <v>16</v>
      </c>
      <c r="H25" s="221"/>
    </row>
    <row r="26" spans="1:8" ht="139.5" customHeight="1" thickBot="1" x14ac:dyDescent="0.3">
      <c r="A26" s="221"/>
      <c r="B26" s="221"/>
      <c r="C26" s="241" t="s">
        <v>344</v>
      </c>
      <c r="D26" s="242">
        <v>19000</v>
      </c>
      <c r="E26" s="233">
        <v>20000</v>
      </c>
      <c r="F26" s="233">
        <v>21000</v>
      </c>
      <c r="G26" s="234">
        <v>22000</v>
      </c>
      <c r="H26" s="221"/>
    </row>
    <row r="27" spans="1:8" ht="96.75" customHeight="1" thickBot="1" x14ac:dyDescent="0.3">
      <c r="A27" s="221"/>
      <c r="B27" s="221"/>
      <c r="C27" s="243" t="s">
        <v>345</v>
      </c>
      <c r="D27" s="236">
        <v>71000</v>
      </c>
      <c r="E27" s="233">
        <v>72000</v>
      </c>
      <c r="F27" s="233">
        <v>73000</v>
      </c>
      <c r="G27" s="234">
        <v>74000</v>
      </c>
      <c r="H27" s="221"/>
    </row>
    <row r="28" spans="1:8" ht="35.25" customHeight="1" thickBot="1" x14ac:dyDescent="0.3">
      <c r="A28" s="221"/>
      <c r="B28" s="221"/>
      <c r="C28" s="244"/>
      <c r="D28" s="245"/>
      <c r="E28" s="246"/>
      <c r="F28" s="246"/>
      <c r="G28" s="247"/>
      <c r="H28" s="221"/>
    </row>
    <row r="29" spans="1:8" ht="15.75" thickBot="1" x14ac:dyDescent="0.3">
      <c r="A29" s="221"/>
      <c r="B29" s="221"/>
      <c r="C29" s="995" t="s">
        <v>88</v>
      </c>
      <c r="D29" s="996"/>
      <c r="E29" s="996"/>
      <c r="F29" s="996"/>
      <c r="G29" s="997"/>
      <c r="H29" s="221"/>
    </row>
    <row r="30" spans="1:8" ht="15.75" thickBot="1" x14ac:dyDescent="0.3">
      <c r="A30" s="221"/>
      <c r="B30" s="221"/>
      <c r="C30" s="995" t="s">
        <v>89</v>
      </c>
      <c r="D30" s="996"/>
      <c r="E30" s="996"/>
      <c r="F30" s="996"/>
      <c r="G30" s="998"/>
      <c r="H30" s="221"/>
    </row>
    <row r="31" spans="1:8" ht="51.75" customHeight="1" thickBot="1" x14ac:dyDescent="0.3">
      <c r="A31" s="221"/>
      <c r="B31" s="221"/>
      <c r="C31" s="248" t="s">
        <v>90</v>
      </c>
      <c r="D31" s="999" t="s">
        <v>351</v>
      </c>
      <c r="E31" s="1000"/>
      <c r="F31" s="1000"/>
      <c r="G31" s="249" t="s">
        <v>352</v>
      </c>
      <c r="H31" s="221"/>
    </row>
    <row r="32" spans="1:8" ht="48" customHeight="1" thickBot="1" x14ac:dyDescent="0.3">
      <c r="A32" s="221"/>
      <c r="B32" s="221"/>
      <c r="C32" s="250" t="s">
        <v>93</v>
      </c>
      <c r="D32" s="1001" t="s">
        <v>353</v>
      </c>
      <c r="E32" s="1002"/>
      <c r="F32" s="1002"/>
      <c r="G32" s="1003"/>
      <c r="H32" s="221"/>
    </row>
    <row r="33" spans="1:9" ht="15.75" thickBot="1" x14ac:dyDescent="0.3">
      <c r="A33" s="221"/>
      <c r="B33" s="221"/>
      <c r="C33" s="250" t="s">
        <v>95</v>
      </c>
      <c r="D33" s="1004" t="s">
        <v>354</v>
      </c>
      <c r="E33" s="1005"/>
      <c r="F33" s="1005"/>
      <c r="G33" s="1006"/>
      <c r="H33" s="221"/>
    </row>
    <row r="34" spans="1:9" ht="12.75" customHeight="1" x14ac:dyDescent="0.25">
      <c r="A34" s="221"/>
      <c r="B34" s="221"/>
      <c r="C34" s="1007"/>
      <c r="D34" s="251">
        <v>2019</v>
      </c>
      <c r="E34" s="251">
        <v>2020</v>
      </c>
      <c r="F34" s="251">
        <v>2021</v>
      </c>
      <c r="G34" s="251">
        <v>2022</v>
      </c>
      <c r="H34" s="221"/>
    </row>
    <row r="35" spans="1:9" ht="16.5" customHeight="1" thickBot="1" x14ac:dyDescent="0.3">
      <c r="A35" s="221"/>
      <c r="B35" s="221"/>
      <c r="C35" s="1008"/>
      <c r="D35" s="252" t="s">
        <v>1</v>
      </c>
      <c r="E35" s="252" t="s">
        <v>71</v>
      </c>
      <c r="F35" s="252" t="s">
        <v>71</v>
      </c>
      <c r="G35" s="252" t="s">
        <v>71</v>
      </c>
      <c r="H35" s="221"/>
    </row>
    <row r="36" spans="1:9" ht="15.75" thickBot="1" x14ac:dyDescent="0.3">
      <c r="A36" s="221"/>
      <c r="B36" s="221"/>
      <c r="C36" s="250" t="s">
        <v>97</v>
      </c>
      <c r="D36" s="252">
        <v>19000</v>
      </c>
      <c r="E36" s="252">
        <v>20000</v>
      </c>
      <c r="F36" s="252">
        <v>21000</v>
      </c>
      <c r="G36" s="252">
        <v>22000</v>
      </c>
      <c r="H36" s="221"/>
    </row>
    <row r="37" spans="1:9" ht="30.75" thickBot="1" x14ac:dyDescent="0.3">
      <c r="A37" s="221"/>
      <c r="B37" s="221"/>
      <c r="C37" s="250" t="s">
        <v>98</v>
      </c>
      <c r="D37" s="253">
        <v>164488</v>
      </c>
      <c r="E37" s="253">
        <f>E66</f>
        <v>164488</v>
      </c>
      <c r="F37" s="253">
        <f>F66</f>
        <v>164488</v>
      </c>
      <c r="G37" s="253">
        <f>G66</f>
        <v>164488</v>
      </c>
      <c r="H37" s="221"/>
    </row>
    <row r="38" spans="1:9" ht="30.75" thickBot="1" x14ac:dyDescent="0.3">
      <c r="A38" s="221"/>
      <c r="B38" s="221"/>
      <c r="C38" s="250" t="s">
        <v>99</v>
      </c>
      <c r="D38" s="253">
        <f>D37/D36</f>
        <v>8.6572631578947377</v>
      </c>
      <c r="E38" s="253">
        <f>E37/E36</f>
        <v>8.2243999999999993</v>
      </c>
      <c r="F38" s="253">
        <f>F37/F36</f>
        <v>7.832761904761905</v>
      </c>
      <c r="G38" s="253">
        <f>G37/G36</f>
        <v>7.4767272727272731</v>
      </c>
      <c r="H38" s="221"/>
    </row>
    <row r="39" spans="1:9" ht="30.75" thickBot="1" x14ac:dyDescent="0.3">
      <c r="A39" s="221"/>
      <c r="B39" s="221"/>
      <c r="C39" s="250" t="s">
        <v>100</v>
      </c>
      <c r="D39" s="509" t="s">
        <v>101</v>
      </c>
      <c r="E39" s="254">
        <f>E36/D36-1</f>
        <v>5.2631578947368363E-2</v>
      </c>
      <c r="F39" s="254">
        <f t="shared" ref="F39:G41" si="0">F36/E36-1</f>
        <v>5.0000000000000044E-2</v>
      </c>
      <c r="G39" s="254">
        <f t="shared" si="0"/>
        <v>4.7619047619047672E-2</v>
      </c>
      <c r="H39" s="221"/>
      <c r="I39" s="102"/>
    </row>
    <row r="40" spans="1:9" ht="18" customHeight="1" thickBot="1" x14ac:dyDescent="0.3">
      <c r="A40" s="221"/>
      <c r="B40" s="221"/>
      <c r="C40" s="250" t="s">
        <v>102</v>
      </c>
      <c r="D40" s="509" t="s">
        <v>101</v>
      </c>
      <c r="E40" s="254">
        <f>E37/D37-1</f>
        <v>0</v>
      </c>
      <c r="F40" s="254">
        <f t="shared" si="0"/>
        <v>0</v>
      </c>
      <c r="G40" s="254">
        <f t="shared" si="0"/>
        <v>0</v>
      </c>
      <c r="H40" s="221"/>
    </row>
    <row r="41" spans="1:9" ht="18" customHeight="1" thickBot="1" x14ac:dyDescent="0.3">
      <c r="A41" s="221"/>
      <c r="B41" s="221"/>
      <c r="C41" s="250" t="s">
        <v>103</v>
      </c>
      <c r="D41" s="509" t="s">
        <v>101</v>
      </c>
      <c r="E41" s="254">
        <f>E38/D38-1</f>
        <v>-5.0000000000000155E-2</v>
      </c>
      <c r="F41" s="254">
        <f t="shared" si="0"/>
        <v>-4.761904761904745E-2</v>
      </c>
      <c r="G41" s="254">
        <f t="shared" si="0"/>
        <v>-4.5454545454545414E-2</v>
      </c>
      <c r="H41" s="221"/>
    </row>
    <row r="42" spans="1:9" ht="15.75" customHeight="1" thickBot="1" x14ac:dyDescent="0.3">
      <c r="A42" s="221"/>
      <c r="B42" s="221"/>
      <c r="C42" s="1025" t="s">
        <v>355</v>
      </c>
      <c r="D42" s="1026"/>
      <c r="E42" s="1026"/>
      <c r="F42" s="1026"/>
      <c r="G42" s="1027"/>
      <c r="H42" s="221"/>
    </row>
    <row r="43" spans="1:9" ht="12.75" customHeight="1" x14ac:dyDescent="0.25">
      <c r="A43" s="221"/>
      <c r="B43" s="221"/>
      <c r="C43" s="1007"/>
      <c r="D43" s="251">
        <v>2019</v>
      </c>
      <c r="E43" s="251">
        <v>2020</v>
      </c>
      <c r="F43" s="251">
        <v>2021</v>
      </c>
      <c r="G43" s="251">
        <v>2022</v>
      </c>
      <c r="H43" s="221"/>
    </row>
    <row r="44" spans="1:9" ht="18.75" customHeight="1" thickBot="1" x14ac:dyDescent="0.3">
      <c r="A44" s="221"/>
      <c r="B44" s="221"/>
      <c r="C44" s="1008"/>
      <c r="D44" s="252" t="s">
        <v>1</v>
      </c>
      <c r="E44" s="252" t="s">
        <v>71</v>
      </c>
      <c r="F44" s="252" t="s">
        <v>71</v>
      </c>
      <c r="G44" s="252" t="s">
        <v>71</v>
      </c>
      <c r="H44" s="221"/>
    </row>
    <row r="45" spans="1:9" ht="21.75" customHeight="1" thickBot="1" x14ac:dyDescent="0.3">
      <c r="A45" s="221"/>
      <c r="B45" s="221"/>
      <c r="C45" s="255" t="s">
        <v>105</v>
      </c>
      <c r="D45" s="256">
        <f>SUM(D46:D47)</f>
        <v>138950</v>
      </c>
      <c r="E45" s="256">
        <f>SUM(E46:E47)</f>
        <v>138950</v>
      </c>
      <c r="F45" s="256">
        <f>SUM(F46:F47)</f>
        <v>138950</v>
      </c>
      <c r="G45" s="256">
        <f>SUM(G46:G47)</f>
        <v>138950</v>
      </c>
      <c r="H45" s="221"/>
    </row>
    <row r="46" spans="1:9" ht="32.25" customHeight="1" thickBot="1" x14ac:dyDescent="0.3">
      <c r="A46" s="221"/>
      <c r="B46" s="221"/>
      <c r="C46" s="257" t="s">
        <v>106</v>
      </c>
      <c r="D46" s="256">
        <v>118250</v>
      </c>
      <c r="E46" s="256">
        <v>118250</v>
      </c>
      <c r="F46" s="256">
        <v>118250</v>
      </c>
      <c r="G46" s="256">
        <v>118250</v>
      </c>
      <c r="H46" s="221"/>
    </row>
    <row r="47" spans="1:9" ht="31.5" customHeight="1" thickBot="1" x14ac:dyDescent="0.3">
      <c r="A47" s="221"/>
      <c r="B47" s="221"/>
      <c r="C47" s="257" t="s">
        <v>107</v>
      </c>
      <c r="D47" s="258">
        <v>20700</v>
      </c>
      <c r="E47" s="258">
        <v>20700</v>
      </c>
      <c r="F47" s="258">
        <v>20700</v>
      </c>
      <c r="G47" s="258">
        <v>20700</v>
      </c>
      <c r="H47" s="221"/>
    </row>
    <row r="48" spans="1:9" ht="45" customHeight="1" thickBot="1" x14ac:dyDescent="0.3">
      <c r="A48" s="221"/>
      <c r="B48" s="221"/>
      <c r="C48" s="255" t="s">
        <v>108</v>
      </c>
      <c r="D48" s="256">
        <f>SUM(D49:D50)</f>
        <v>25538</v>
      </c>
      <c r="E48" s="256">
        <f>SUM(E49:E50)</f>
        <v>25538</v>
      </c>
      <c r="F48" s="256">
        <f>SUM(F49:F50)</f>
        <v>25538</v>
      </c>
      <c r="G48" s="256">
        <f>SUM(G49:G50)</f>
        <v>25538</v>
      </c>
      <c r="H48" s="221"/>
    </row>
    <row r="49" spans="1:8" ht="45" customHeight="1" thickBot="1" x14ac:dyDescent="0.3">
      <c r="A49" s="221"/>
      <c r="B49" s="221"/>
      <c r="C49" s="257" t="s">
        <v>106</v>
      </c>
      <c r="D49" s="256">
        <v>22088</v>
      </c>
      <c r="E49" s="256">
        <v>22088</v>
      </c>
      <c r="F49" s="256">
        <v>22088</v>
      </c>
      <c r="G49" s="256">
        <v>22088</v>
      </c>
      <c r="H49" s="221"/>
    </row>
    <row r="50" spans="1:8" ht="15.75" thickBot="1" x14ac:dyDescent="0.3">
      <c r="A50" s="221"/>
      <c r="B50" s="221"/>
      <c r="C50" s="257" t="s">
        <v>107</v>
      </c>
      <c r="D50" s="256">
        <v>3450</v>
      </c>
      <c r="E50" s="256">
        <v>3450</v>
      </c>
      <c r="F50" s="256">
        <v>3450</v>
      </c>
      <c r="G50" s="256">
        <v>3450</v>
      </c>
      <c r="H50" s="221"/>
    </row>
    <row r="51" spans="1:8" ht="30" customHeight="1" thickBot="1" x14ac:dyDescent="0.3">
      <c r="A51" s="221"/>
      <c r="B51" s="221"/>
      <c r="C51" s="255" t="s">
        <v>109</v>
      </c>
      <c r="D51" s="258">
        <v>0</v>
      </c>
      <c r="E51" s="256">
        <v>0</v>
      </c>
      <c r="F51" s="256">
        <v>0</v>
      </c>
      <c r="G51" s="256">
        <v>0</v>
      </c>
      <c r="H51" s="221"/>
    </row>
    <row r="52" spans="1:8" ht="41.25" customHeight="1" thickBot="1" x14ac:dyDescent="0.3">
      <c r="A52" s="221"/>
      <c r="B52" s="221"/>
      <c r="C52" s="257" t="s">
        <v>106</v>
      </c>
      <c r="D52" s="258"/>
      <c r="E52" s="256"/>
      <c r="F52" s="256"/>
      <c r="G52" s="256"/>
      <c r="H52" s="221"/>
    </row>
    <row r="53" spans="1:8" ht="34.5" customHeight="1" thickBot="1" x14ac:dyDescent="0.3">
      <c r="A53" s="221"/>
      <c r="B53" s="221"/>
      <c r="C53" s="257" t="s">
        <v>107</v>
      </c>
      <c r="D53" s="258"/>
      <c r="E53" s="256"/>
      <c r="F53" s="256"/>
      <c r="G53" s="256"/>
      <c r="H53" s="221"/>
    </row>
    <row r="54" spans="1:8" ht="30.75" customHeight="1" thickBot="1" x14ac:dyDescent="0.3">
      <c r="A54" s="221"/>
      <c r="B54" s="221"/>
      <c r="C54" s="255" t="s">
        <v>110</v>
      </c>
      <c r="D54" s="258"/>
      <c r="E54" s="256"/>
      <c r="F54" s="256"/>
      <c r="G54" s="256"/>
      <c r="H54" s="221"/>
    </row>
    <row r="55" spans="1:8" ht="33" customHeight="1" thickBot="1" x14ac:dyDescent="0.3">
      <c r="A55" s="221"/>
      <c r="B55" s="221"/>
      <c r="C55" s="257" t="s">
        <v>106</v>
      </c>
      <c r="D55" s="258"/>
      <c r="E55" s="256"/>
      <c r="F55" s="256"/>
      <c r="G55" s="256"/>
      <c r="H55" s="221"/>
    </row>
    <row r="56" spans="1:8" ht="49.5" customHeight="1" thickBot="1" x14ac:dyDescent="0.3">
      <c r="A56" s="221"/>
      <c r="B56" s="221"/>
      <c r="C56" s="257" t="s">
        <v>107</v>
      </c>
      <c r="D56" s="258"/>
      <c r="E56" s="256"/>
      <c r="F56" s="256"/>
      <c r="G56" s="256"/>
      <c r="H56" s="221"/>
    </row>
    <row r="57" spans="1:8" ht="19.5" customHeight="1" thickBot="1" x14ac:dyDescent="0.3">
      <c r="A57" s="221"/>
      <c r="B57" s="221"/>
      <c r="C57" s="255" t="s">
        <v>111</v>
      </c>
      <c r="D57" s="258"/>
      <c r="E57" s="256"/>
      <c r="F57" s="256"/>
      <c r="G57" s="256"/>
      <c r="H57" s="221"/>
    </row>
    <row r="58" spans="1:8" ht="33" customHeight="1" thickBot="1" x14ac:dyDescent="0.3">
      <c r="A58" s="221"/>
      <c r="B58" s="221"/>
      <c r="C58" s="257" t="s">
        <v>106</v>
      </c>
      <c r="D58" s="258"/>
      <c r="E58" s="256"/>
      <c r="F58" s="256"/>
      <c r="G58" s="256"/>
      <c r="H58" s="221"/>
    </row>
    <row r="59" spans="1:8" ht="37.5" customHeight="1" thickBot="1" x14ac:dyDescent="0.3">
      <c r="A59" s="221"/>
      <c r="B59" s="221"/>
      <c r="C59" s="257" t="s">
        <v>107</v>
      </c>
      <c r="D59" s="258"/>
      <c r="E59" s="256"/>
      <c r="F59" s="256"/>
      <c r="G59" s="256"/>
      <c r="H59" s="221"/>
    </row>
    <row r="60" spans="1:8" ht="30.75" thickBot="1" x14ac:dyDescent="0.3">
      <c r="A60" s="221"/>
      <c r="B60" s="221"/>
      <c r="C60" s="255" t="s">
        <v>112</v>
      </c>
      <c r="D60" s="258"/>
      <c r="E60" s="256"/>
      <c r="F60" s="256"/>
      <c r="G60" s="256"/>
      <c r="H60" s="221"/>
    </row>
    <row r="61" spans="1:8" ht="31.5" customHeight="1" thickBot="1" x14ac:dyDescent="0.3">
      <c r="A61" s="221"/>
      <c r="B61" s="221"/>
      <c r="C61" s="257" t="s">
        <v>106</v>
      </c>
      <c r="D61" s="258"/>
      <c r="E61" s="256"/>
      <c r="F61" s="256"/>
      <c r="G61" s="256"/>
      <c r="H61" s="221"/>
    </row>
    <row r="62" spans="1:8" ht="34.5" customHeight="1" thickBot="1" x14ac:dyDescent="0.3">
      <c r="A62" s="221"/>
      <c r="B62" s="221"/>
      <c r="C62" s="257" t="s">
        <v>107</v>
      </c>
      <c r="D62" s="258"/>
      <c r="E62" s="256"/>
      <c r="F62" s="256"/>
      <c r="G62" s="256"/>
      <c r="H62" s="221"/>
    </row>
    <row r="63" spans="1:8" ht="30.75" thickBot="1" x14ac:dyDescent="0.3">
      <c r="A63" s="221"/>
      <c r="B63" s="221"/>
      <c r="C63" s="255" t="s">
        <v>113</v>
      </c>
      <c r="D63" s="258">
        <v>0</v>
      </c>
      <c r="E63" s="256">
        <v>0</v>
      </c>
      <c r="F63" s="256">
        <f>E63*1.03*0.99</f>
        <v>0</v>
      </c>
      <c r="G63" s="256">
        <f>F63*1.03*0.99</f>
        <v>0</v>
      </c>
      <c r="H63" s="221"/>
    </row>
    <row r="64" spans="1:8" ht="15.75" thickBot="1" x14ac:dyDescent="0.3">
      <c r="A64" s="221"/>
      <c r="B64" s="221"/>
      <c r="C64" s="257" t="s">
        <v>106</v>
      </c>
      <c r="D64" s="258"/>
      <c r="E64" s="259"/>
      <c r="F64" s="259"/>
      <c r="G64" s="259"/>
      <c r="H64" s="221"/>
    </row>
    <row r="65" spans="1:8" ht="15.75" thickBot="1" x14ac:dyDescent="0.3">
      <c r="A65" s="221"/>
      <c r="B65" s="221"/>
      <c r="C65" s="260" t="s">
        <v>107</v>
      </c>
      <c r="D65" s="258"/>
      <c r="E65" s="261"/>
      <c r="F65" s="259"/>
      <c r="G65" s="259"/>
      <c r="H65" s="221"/>
    </row>
    <row r="66" spans="1:8" ht="34.5" customHeight="1" thickBot="1" x14ac:dyDescent="0.3">
      <c r="A66" s="221"/>
      <c r="B66" s="221"/>
      <c r="C66" s="262" t="s">
        <v>114</v>
      </c>
      <c r="D66" s="258">
        <f>D63+D60+D57+D54+D51+D48+D45</f>
        <v>164488</v>
      </c>
      <c r="E66" s="258">
        <f>E63+E60+E57+E54+E51+E48+E45</f>
        <v>164488</v>
      </c>
      <c r="F66" s="258">
        <f>F63+F60+F57+F54+F51+F48+F45</f>
        <v>164488</v>
      </c>
      <c r="G66" s="258">
        <f>G63+G60+G57+G54+G51+G48+G45</f>
        <v>164488</v>
      </c>
      <c r="H66" s="221"/>
    </row>
    <row r="67" spans="1:8" ht="17.25" customHeight="1" thickBot="1" x14ac:dyDescent="0.3">
      <c r="A67" s="221"/>
      <c r="B67" s="221"/>
      <c r="C67" s="263" t="s">
        <v>115</v>
      </c>
      <c r="D67" s="264">
        <f>IF(D66-D37=0,0,"Error")</f>
        <v>0</v>
      </c>
      <c r="E67" s="264">
        <f>IF(E66-E37=0,0,"Error")</f>
        <v>0</v>
      </c>
      <c r="F67" s="264">
        <f>IF(F66-F37=0,0,"Error")</f>
        <v>0</v>
      </c>
      <c r="G67" s="265">
        <f>IF(G66-G37=0,0,"Error")</f>
        <v>0</v>
      </c>
      <c r="H67" s="221"/>
    </row>
    <row r="68" spans="1:8" ht="33" customHeight="1" thickBot="1" x14ac:dyDescent="0.3">
      <c r="A68" s="221"/>
      <c r="B68" s="221"/>
      <c r="C68" s="266" t="s">
        <v>116</v>
      </c>
      <c r="D68" s="992" t="s">
        <v>356</v>
      </c>
      <c r="E68" s="993"/>
      <c r="F68" s="993"/>
      <c r="G68" s="267" t="s">
        <v>357</v>
      </c>
      <c r="H68" s="221"/>
    </row>
    <row r="69" spans="1:8" ht="52.5" customHeight="1" thickBot="1" x14ac:dyDescent="0.3">
      <c r="A69" s="221"/>
      <c r="B69" s="221"/>
      <c r="C69" s="250" t="s">
        <v>93</v>
      </c>
      <c r="D69" s="992" t="s">
        <v>358</v>
      </c>
      <c r="E69" s="993"/>
      <c r="F69" s="993"/>
      <c r="G69" s="1029"/>
      <c r="H69" s="221"/>
    </row>
    <row r="70" spans="1:8" ht="18" customHeight="1" thickBot="1" x14ac:dyDescent="0.3">
      <c r="A70" s="221"/>
      <c r="B70" s="221"/>
      <c r="C70" s="250" t="s">
        <v>95</v>
      </c>
      <c r="D70" s="1004" t="s">
        <v>359</v>
      </c>
      <c r="E70" s="1005"/>
      <c r="F70" s="1005"/>
      <c r="G70" s="1006"/>
      <c r="H70" s="221"/>
    </row>
    <row r="71" spans="1:8" ht="18.75" customHeight="1" x14ac:dyDescent="0.25">
      <c r="A71" s="221"/>
      <c r="B71" s="221"/>
      <c r="C71" s="1007"/>
      <c r="D71" s="251">
        <v>2019</v>
      </c>
      <c r="E71" s="251">
        <v>2020</v>
      </c>
      <c r="F71" s="251">
        <v>2021</v>
      </c>
      <c r="G71" s="251">
        <v>2022</v>
      </c>
      <c r="H71" s="221"/>
    </row>
    <row r="72" spans="1:8" ht="36" customHeight="1" thickBot="1" x14ac:dyDescent="0.3">
      <c r="A72" s="221"/>
      <c r="B72" s="221"/>
      <c r="C72" s="1008"/>
      <c r="D72" s="252" t="s">
        <v>1</v>
      </c>
      <c r="E72" s="252" t="s">
        <v>71</v>
      </c>
      <c r="F72" s="252" t="s">
        <v>71</v>
      </c>
      <c r="G72" s="252" t="s">
        <v>71</v>
      </c>
      <c r="H72" s="221"/>
    </row>
    <row r="73" spans="1:8" ht="15.75" thickBot="1" x14ac:dyDescent="0.3">
      <c r="A73" s="221"/>
      <c r="B73" s="221"/>
      <c r="C73" s="250" t="s">
        <v>97</v>
      </c>
      <c r="D73" s="253">
        <v>252</v>
      </c>
      <c r="E73" s="253">
        <v>252</v>
      </c>
      <c r="F73" s="253">
        <v>252</v>
      </c>
      <c r="G73" s="253">
        <v>252</v>
      </c>
      <c r="H73" s="221"/>
    </row>
    <row r="74" spans="1:8" ht="29.25" customHeight="1" thickBot="1" x14ac:dyDescent="0.3">
      <c r="A74" s="221"/>
      <c r="B74" s="221"/>
      <c r="C74" s="250" t="s">
        <v>98</v>
      </c>
      <c r="D74" s="253">
        <v>53150</v>
      </c>
      <c r="E74" s="253">
        <v>72600</v>
      </c>
      <c r="F74" s="253">
        <v>71000</v>
      </c>
      <c r="G74" s="253">
        <v>74800</v>
      </c>
      <c r="H74" s="221"/>
    </row>
    <row r="75" spans="1:8" ht="30" customHeight="1" thickBot="1" x14ac:dyDescent="0.3">
      <c r="A75" s="221"/>
      <c r="B75" s="221"/>
      <c r="C75" s="250" t="s">
        <v>99</v>
      </c>
      <c r="D75" s="253">
        <f>D74/D73</f>
        <v>210.9126984126984</v>
      </c>
      <c r="E75" s="253">
        <f>E74/E73</f>
        <v>288.09523809523807</v>
      </c>
      <c r="F75" s="253">
        <f>F74/F73</f>
        <v>281.74603174603175</v>
      </c>
      <c r="G75" s="253">
        <f>G74/G73</f>
        <v>296.82539682539681</v>
      </c>
      <c r="H75" s="221"/>
    </row>
    <row r="76" spans="1:8" ht="36" customHeight="1" thickBot="1" x14ac:dyDescent="0.3">
      <c r="A76" s="221"/>
      <c r="B76" s="221"/>
      <c r="C76" s="250" t="s">
        <v>100</v>
      </c>
      <c r="D76" s="509"/>
      <c r="E76" s="254">
        <f t="shared" ref="E76:G78" si="1">E73/D73-1</f>
        <v>0</v>
      </c>
      <c r="F76" s="254">
        <f t="shared" si="1"/>
        <v>0</v>
      </c>
      <c r="G76" s="254">
        <f t="shared" si="1"/>
        <v>0</v>
      </c>
      <c r="H76" s="221"/>
    </row>
    <row r="77" spans="1:8" ht="42.75" customHeight="1" thickBot="1" x14ac:dyDescent="0.3">
      <c r="A77" s="221"/>
      <c r="B77" s="221"/>
      <c r="C77" s="250" t="s">
        <v>102</v>
      </c>
      <c r="D77" s="509"/>
      <c r="E77" s="254">
        <f t="shared" si="1"/>
        <v>0.36594543744120411</v>
      </c>
      <c r="F77" s="254">
        <f t="shared" si="1"/>
        <v>-2.2038567493112948E-2</v>
      </c>
      <c r="G77" s="254">
        <f t="shared" si="1"/>
        <v>5.3521126760563309E-2</v>
      </c>
      <c r="H77" s="221"/>
    </row>
    <row r="78" spans="1:8" ht="36.75" customHeight="1" thickBot="1" x14ac:dyDescent="0.3">
      <c r="A78" s="221"/>
      <c r="B78" s="221"/>
      <c r="C78" s="250" t="s">
        <v>103</v>
      </c>
      <c r="D78" s="509"/>
      <c r="E78" s="254">
        <f t="shared" si="1"/>
        <v>0.36594543744120411</v>
      </c>
      <c r="F78" s="254">
        <f t="shared" si="1"/>
        <v>-2.2038567493112837E-2</v>
      </c>
      <c r="G78" s="254">
        <f t="shared" si="1"/>
        <v>5.3521126760563309E-2</v>
      </c>
      <c r="H78" s="221"/>
    </row>
    <row r="79" spans="1:8" ht="15.75" thickBot="1" x14ac:dyDescent="0.3">
      <c r="A79" s="221"/>
      <c r="B79" s="221"/>
      <c r="C79" s="1025" t="s">
        <v>360</v>
      </c>
      <c r="D79" s="1026"/>
      <c r="E79" s="1026"/>
      <c r="F79" s="1026"/>
      <c r="G79" s="1027"/>
      <c r="H79" s="221"/>
    </row>
    <row r="80" spans="1:8" ht="21" customHeight="1" x14ac:dyDescent="0.25">
      <c r="A80" s="221"/>
      <c r="B80" s="221"/>
      <c r="C80" s="1007"/>
      <c r="D80" s="251">
        <v>2019</v>
      </c>
      <c r="E80" s="251">
        <v>2020</v>
      </c>
      <c r="F80" s="251">
        <v>2021</v>
      </c>
      <c r="G80" s="251">
        <v>2022</v>
      </c>
      <c r="H80" s="221"/>
    </row>
    <row r="81" spans="1:12" ht="24.75" customHeight="1" thickBot="1" x14ac:dyDescent="0.3">
      <c r="A81" s="221"/>
      <c r="B81" s="221"/>
      <c r="C81" s="1008"/>
      <c r="D81" s="252" t="s">
        <v>1</v>
      </c>
      <c r="E81" s="252" t="s">
        <v>71</v>
      </c>
      <c r="F81" s="252" t="s">
        <v>71</v>
      </c>
      <c r="G81" s="252" t="s">
        <v>71</v>
      </c>
      <c r="H81" s="221"/>
    </row>
    <row r="82" spans="1:12" ht="21.75" customHeight="1" thickBot="1" x14ac:dyDescent="0.3">
      <c r="A82" s="221"/>
      <c r="B82" s="221"/>
      <c r="C82" s="255" t="s">
        <v>105</v>
      </c>
      <c r="D82" s="256"/>
      <c r="E82" s="256"/>
      <c r="F82" s="256"/>
      <c r="G82" s="256"/>
      <c r="H82" s="221"/>
    </row>
    <row r="83" spans="1:12" ht="13.5" customHeight="1" thickBot="1" x14ac:dyDescent="0.3">
      <c r="A83" s="221"/>
      <c r="B83" s="221"/>
      <c r="C83" s="257" t="s">
        <v>106</v>
      </c>
      <c r="D83" s="258"/>
      <c r="E83" s="268"/>
      <c r="F83" s="268"/>
      <c r="G83" s="268"/>
      <c r="H83" s="221"/>
    </row>
    <row r="84" spans="1:12" ht="20.25" customHeight="1" thickBot="1" x14ac:dyDescent="0.3">
      <c r="A84" s="221"/>
      <c r="B84" s="221"/>
      <c r="C84" s="257" t="s">
        <v>107</v>
      </c>
      <c r="D84" s="258"/>
      <c r="E84" s="268"/>
      <c r="F84" s="268"/>
      <c r="G84" s="268"/>
      <c r="H84" s="221"/>
    </row>
    <row r="85" spans="1:12" ht="45.75" thickBot="1" x14ac:dyDescent="0.3">
      <c r="A85" s="221"/>
      <c r="B85" s="221"/>
      <c r="C85" s="255" t="s">
        <v>108</v>
      </c>
      <c r="D85" s="256"/>
      <c r="E85" s="256"/>
      <c r="F85" s="256"/>
      <c r="G85" s="256"/>
      <c r="H85" s="221"/>
    </row>
    <row r="86" spans="1:12" ht="34.5" customHeight="1" thickBot="1" x14ac:dyDescent="0.3">
      <c r="A86" s="221"/>
      <c r="B86" s="221"/>
      <c r="C86" s="257" t="s">
        <v>106</v>
      </c>
      <c r="D86" s="258"/>
      <c r="E86" s="256"/>
      <c r="F86" s="256"/>
      <c r="G86" s="256"/>
      <c r="H86" s="221"/>
    </row>
    <row r="87" spans="1:12" ht="35.25" customHeight="1" thickBot="1" x14ac:dyDescent="0.3">
      <c r="A87" s="221"/>
      <c r="B87" s="221"/>
      <c r="C87" s="257" t="s">
        <v>107</v>
      </c>
      <c r="D87" s="258"/>
      <c r="E87" s="256"/>
      <c r="F87" s="256"/>
      <c r="G87" s="256"/>
      <c r="H87" s="221"/>
    </row>
    <row r="88" spans="1:12" ht="30.75" customHeight="1" thickBot="1" x14ac:dyDescent="0.3">
      <c r="A88" s="221"/>
      <c r="B88" s="221"/>
      <c r="C88" s="255" t="s">
        <v>109</v>
      </c>
      <c r="D88" s="258">
        <v>53150</v>
      </c>
      <c r="E88" s="258">
        <f>E89+E90</f>
        <v>72600</v>
      </c>
      <c r="F88" s="258">
        <f>F89+F90</f>
        <v>71000</v>
      </c>
      <c r="G88" s="258">
        <f>G89+G90</f>
        <v>74800</v>
      </c>
      <c r="H88" s="221"/>
      <c r="J88" s="102"/>
      <c r="K88" s="102"/>
      <c r="L88" s="102"/>
    </row>
    <row r="89" spans="1:12" ht="48" customHeight="1" thickBot="1" x14ac:dyDescent="0.3">
      <c r="A89" s="221"/>
      <c r="B89" s="221"/>
      <c r="C89" s="257" t="s">
        <v>106</v>
      </c>
      <c r="D89" s="258">
        <v>46150</v>
      </c>
      <c r="E89" s="256">
        <v>65600</v>
      </c>
      <c r="F89" s="269">
        <v>64000</v>
      </c>
      <c r="G89" s="269">
        <v>67800</v>
      </c>
      <c r="H89" s="221"/>
    </row>
    <row r="90" spans="1:12" ht="45.75" customHeight="1" thickBot="1" x14ac:dyDescent="0.3">
      <c r="A90" s="221"/>
      <c r="B90" s="221"/>
      <c r="C90" s="257" t="s">
        <v>107</v>
      </c>
      <c r="D90" s="258">
        <v>7000</v>
      </c>
      <c r="E90" s="256">
        <v>7000</v>
      </c>
      <c r="F90" s="269">
        <v>7000</v>
      </c>
      <c r="G90" s="269">
        <v>7000</v>
      </c>
      <c r="H90" s="221"/>
    </row>
    <row r="91" spans="1:12" ht="30.75" customHeight="1" thickBot="1" x14ac:dyDescent="0.3">
      <c r="A91" s="221"/>
      <c r="B91" s="221"/>
      <c r="C91" s="255" t="s">
        <v>110</v>
      </c>
      <c r="D91" s="258"/>
      <c r="E91" s="256"/>
      <c r="F91" s="269"/>
      <c r="G91" s="269"/>
      <c r="H91" s="221"/>
    </row>
    <row r="92" spans="1:12" ht="36.75" customHeight="1" thickBot="1" x14ac:dyDescent="0.3">
      <c r="A92" s="221"/>
      <c r="B92" s="221"/>
      <c r="C92" s="257" t="s">
        <v>106</v>
      </c>
      <c r="D92" s="258"/>
      <c r="E92" s="256"/>
      <c r="F92" s="269"/>
      <c r="G92" s="269"/>
      <c r="H92" s="221"/>
    </row>
    <row r="93" spans="1:12" ht="37.5" customHeight="1" thickBot="1" x14ac:dyDescent="0.3">
      <c r="A93" s="221"/>
      <c r="B93" s="221"/>
      <c r="C93" s="257" t="s">
        <v>107</v>
      </c>
      <c r="D93" s="258"/>
      <c r="E93" s="256"/>
      <c r="F93" s="269"/>
      <c r="G93" s="269"/>
      <c r="H93" s="221"/>
    </row>
    <row r="94" spans="1:12" ht="30.75" thickBot="1" x14ac:dyDescent="0.3">
      <c r="A94" s="221"/>
      <c r="B94" s="221"/>
      <c r="C94" s="255" t="s">
        <v>111</v>
      </c>
      <c r="D94" s="258"/>
      <c r="E94" s="256"/>
      <c r="F94" s="269"/>
      <c r="G94" s="269"/>
      <c r="H94" s="221"/>
    </row>
    <row r="95" spans="1:12" ht="15.75" thickBot="1" x14ac:dyDescent="0.3">
      <c r="A95" s="221"/>
      <c r="B95" s="221"/>
      <c r="C95" s="257" t="s">
        <v>106</v>
      </c>
      <c r="D95" s="258"/>
      <c r="E95" s="256"/>
      <c r="F95" s="269"/>
      <c r="G95" s="269"/>
      <c r="H95" s="221"/>
    </row>
    <row r="96" spans="1:12" ht="15.75" thickBot="1" x14ac:dyDescent="0.3">
      <c r="A96" s="221"/>
      <c r="B96" s="221"/>
      <c r="C96" s="257" t="s">
        <v>107</v>
      </c>
      <c r="D96" s="258"/>
      <c r="E96" s="256"/>
      <c r="F96" s="269"/>
      <c r="G96" s="269"/>
      <c r="H96" s="221"/>
    </row>
    <row r="97" spans="1:8" ht="37.5" customHeight="1" thickBot="1" x14ac:dyDescent="0.3">
      <c r="A97" s="221"/>
      <c r="B97" s="221"/>
      <c r="C97" s="255" t="s">
        <v>112</v>
      </c>
      <c r="D97" s="258"/>
      <c r="E97" s="256"/>
      <c r="F97" s="269"/>
      <c r="G97" s="269"/>
      <c r="H97" s="221"/>
    </row>
    <row r="98" spans="1:8" ht="39" customHeight="1" thickBot="1" x14ac:dyDescent="0.3">
      <c r="A98" s="221"/>
      <c r="B98" s="221"/>
      <c r="C98" s="257" t="s">
        <v>106</v>
      </c>
      <c r="D98" s="258"/>
      <c r="E98" s="256"/>
      <c r="F98" s="269"/>
      <c r="G98" s="269"/>
      <c r="H98" s="221"/>
    </row>
    <row r="99" spans="1:8" ht="30.75" customHeight="1" thickBot="1" x14ac:dyDescent="0.3">
      <c r="A99" s="221"/>
      <c r="B99" s="221"/>
      <c r="C99" s="257" t="s">
        <v>107</v>
      </c>
      <c r="D99" s="258"/>
      <c r="E99" s="256"/>
      <c r="F99" s="269"/>
      <c r="G99" s="269"/>
      <c r="H99" s="221"/>
    </row>
    <row r="100" spans="1:8" ht="30.75" thickBot="1" x14ac:dyDescent="0.3">
      <c r="A100" s="221"/>
      <c r="B100" s="221"/>
      <c r="C100" s="255" t="s">
        <v>113</v>
      </c>
      <c r="D100" s="258"/>
      <c r="E100" s="256"/>
      <c r="F100" s="269"/>
      <c r="G100" s="269"/>
      <c r="H100" s="221"/>
    </row>
    <row r="101" spans="1:8" ht="34.5" customHeight="1" thickBot="1" x14ac:dyDescent="0.3">
      <c r="A101" s="221"/>
      <c r="B101" s="221"/>
      <c r="C101" s="257" t="s">
        <v>106</v>
      </c>
      <c r="D101" s="258"/>
      <c r="E101" s="256"/>
      <c r="F101" s="269"/>
      <c r="G101" s="269"/>
      <c r="H101" s="221"/>
    </row>
    <row r="102" spans="1:8" ht="33" customHeight="1" thickBot="1" x14ac:dyDescent="0.3">
      <c r="A102" s="221"/>
      <c r="B102" s="221"/>
      <c r="C102" s="260" t="s">
        <v>107</v>
      </c>
      <c r="D102" s="258"/>
      <c r="E102" s="256"/>
      <c r="F102" s="269"/>
      <c r="G102" s="269"/>
      <c r="H102" s="221"/>
    </row>
    <row r="103" spans="1:8" ht="30.75" thickBot="1" x14ac:dyDescent="0.3">
      <c r="A103" s="221"/>
      <c r="B103" s="221"/>
      <c r="C103" s="270" t="s">
        <v>122</v>
      </c>
      <c r="D103" s="258">
        <f>D100+D97+D94+D91+D88+D85+D82</f>
        <v>53150</v>
      </c>
      <c r="E103" s="258">
        <f>E100+E97+E94+E91+E88+E85+E82</f>
        <v>72600</v>
      </c>
      <c r="F103" s="271">
        <f>F100+F97+F94+F91+F88+F85+F82</f>
        <v>71000</v>
      </c>
      <c r="G103" s="271">
        <f>G100+G97+G94+G91+G88+G85+G82</f>
        <v>74800</v>
      </c>
      <c r="H103" s="221"/>
    </row>
    <row r="104" spans="1:8" ht="34.5" customHeight="1" thickBot="1" x14ac:dyDescent="0.3">
      <c r="A104" s="221"/>
      <c r="B104" s="221"/>
      <c r="C104" s="263" t="s">
        <v>115</v>
      </c>
      <c r="D104" s="264">
        <f>IF(D103-D74=0,0,"Error")</f>
        <v>0</v>
      </c>
      <c r="E104" s="264">
        <f>IF(E103-E74=0,0,"Error")</f>
        <v>0</v>
      </c>
      <c r="F104" s="264">
        <f>IF(F103-F74=0,0,"Error")</f>
        <v>0</v>
      </c>
      <c r="G104" s="265">
        <f>IF(G103-G74=0,0,"Error")</f>
        <v>0</v>
      </c>
      <c r="H104" s="221"/>
    </row>
    <row r="105" spans="1:8" ht="45" customHeight="1" thickBot="1" x14ac:dyDescent="0.3">
      <c r="A105" s="221"/>
      <c r="B105" s="221"/>
      <c r="C105" s="266" t="s">
        <v>123</v>
      </c>
      <c r="D105" s="999" t="s">
        <v>361</v>
      </c>
      <c r="E105" s="1000"/>
      <c r="F105" s="1028"/>
      <c r="G105" s="272" t="s">
        <v>362</v>
      </c>
      <c r="H105" s="221"/>
    </row>
    <row r="106" spans="1:8" ht="32.25" customHeight="1" thickBot="1" x14ac:dyDescent="0.3">
      <c r="A106" s="221"/>
      <c r="B106" s="221"/>
      <c r="C106" s="250" t="s">
        <v>93</v>
      </c>
      <c r="D106" s="992" t="s">
        <v>363</v>
      </c>
      <c r="E106" s="993"/>
      <c r="F106" s="993"/>
      <c r="G106" s="1029"/>
      <c r="H106" s="221"/>
    </row>
    <row r="107" spans="1:8" ht="21.75" customHeight="1" thickBot="1" x14ac:dyDescent="0.3">
      <c r="A107" s="221"/>
      <c r="B107" s="221"/>
      <c r="C107" s="250" t="s">
        <v>95</v>
      </c>
      <c r="D107" s="1004" t="s">
        <v>354</v>
      </c>
      <c r="E107" s="1005"/>
      <c r="F107" s="1005"/>
      <c r="G107" s="1006"/>
      <c r="H107" s="221"/>
    </row>
    <row r="108" spans="1:8" ht="12" customHeight="1" x14ac:dyDescent="0.25">
      <c r="A108" s="221"/>
      <c r="B108" s="221"/>
      <c r="C108" s="1007"/>
      <c r="D108" s="251">
        <v>2019</v>
      </c>
      <c r="E108" s="251">
        <v>2020</v>
      </c>
      <c r="F108" s="251">
        <v>2021</v>
      </c>
      <c r="G108" s="251">
        <v>2022</v>
      </c>
      <c r="H108" s="221"/>
    </row>
    <row r="109" spans="1:8" ht="17.25" customHeight="1" thickBot="1" x14ac:dyDescent="0.3">
      <c r="A109" s="221"/>
      <c r="B109" s="221"/>
      <c r="C109" s="1008"/>
      <c r="D109" s="252" t="s">
        <v>1</v>
      </c>
      <c r="E109" s="252" t="s">
        <v>71</v>
      </c>
      <c r="F109" s="252" t="s">
        <v>71</v>
      </c>
      <c r="G109" s="252" t="s">
        <v>71</v>
      </c>
      <c r="H109" s="221"/>
    </row>
    <row r="110" spans="1:8" ht="15.75" thickBot="1" x14ac:dyDescent="0.3">
      <c r="A110" s="221"/>
      <c r="B110" s="221"/>
      <c r="C110" s="250" t="s">
        <v>97</v>
      </c>
      <c r="D110" s="253">
        <v>270</v>
      </c>
      <c r="E110" s="253">
        <v>290</v>
      </c>
      <c r="F110" s="253">
        <v>320</v>
      </c>
      <c r="G110" s="273">
        <v>350</v>
      </c>
      <c r="H110" s="221"/>
    </row>
    <row r="111" spans="1:8" ht="29.25" customHeight="1" thickBot="1" x14ac:dyDescent="0.3">
      <c r="A111" s="221"/>
      <c r="B111" s="221"/>
      <c r="C111" s="250" t="s">
        <v>98</v>
      </c>
      <c r="D111" s="253">
        <v>1550</v>
      </c>
      <c r="E111" s="253">
        <v>1600</v>
      </c>
      <c r="F111" s="253">
        <v>1650</v>
      </c>
      <c r="G111" s="253">
        <v>1700</v>
      </c>
      <c r="H111" s="221"/>
    </row>
    <row r="112" spans="1:8" ht="34.5" customHeight="1" thickBot="1" x14ac:dyDescent="0.3">
      <c r="A112" s="221"/>
      <c r="B112" s="221"/>
      <c r="C112" s="250" t="s">
        <v>99</v>
      </c>
      <c r="D112" s="253">
        <f>D111/D110</f>
        <v>5.7407407407407405</v>
      </c>
      <c r="E112" s="253">
        <f>E111/E110</f>
        <v>5.5172413793103452</v>
      </c>
      <c r="F112" s="253">
        <f>F111/F110</f>
        <v>5.15625</v>
      </c>
      <c r="G112" s="253">
        <f>G111/G110</f>
        <v>4.8571428571428568</v>
      </c>
      <c r="H112" s="221"/>
    </row>
    <row r="113" spans="1:9" ht="30.75" thickBot="1" x14ac:dyDescent="0.3">
      <c r="A113" s="221"/>
      <c r="B113" s="221"/>
      <c r="C113" s="250" t="s">
        <v>100</v>
      </c>
      <c r="D113" s="509"/>
      <c r="E113" s="254">
        <f t="shared" ref="E113:G115" si="2">E110/D110-1</f>
        <v>7.4074074074074181E-2</v>
      </c>
      <c r="F113" s="254">
        <f t="shared" si="2"/>
        <v>0.10344827586206895</v>
      </c>
      <c r="G113" s="254">
        <f t="shared" si="2"/>
        <v>9.375E-2</v>
      </c>
      <c r="H113" s="221"/>
    </row>
    <row r="114" spans="1:9" ht="17.25" customHeight="1" thickBot="1" x14ac:dyDescent="0.3">
      <c r="A114" s="221"/>
      <c r="B114" s="221"/>
      <c r="C114" s="250" t="s">
        <v>102</v>
      </c>
      <c r="D114" s="509"/>
      <c r="E114" s="254">
        <f t="shared" si="2"/>
        <v>3.2258064516129004E-2</v>
      </c>
      <c r="F114" s="254">
        <f t="shared" si="2"/>
        <v>3.125E-2</v>
      </c>
      <c r="G114" s="254">
        <f t="shared" si="2"/>
        <v>3.0303030303030276E-2</v>
      </c>
      <c r="H114" s="221"/>
    </row>
    <row r="115" spans="1:9" ht="30.75" thickBot="1" x14ac:dyDescent="0.3">
      <c r="A115" s="221"/>
      <c r="B115" s="221"/>
      <c r="C115" s="250" t="s">
        <v>103</v>
      </c>
      <c r="D115" s="509"/>
      <c r="E115" s="254">
        <f t="shared" si="2"/>
        <v>-3.8932146829810832E-2</v>
      </c>
      <c r="F115" s="254">
        <f t="shared" si="2"/>
        <v>-6.5429687500000111E-2</v>
      </c>
      <c r="G115" s="254">
        <f t="shared" si="2"/>
        <v>-5.8008658008658065E-2</v>
      </c>
      <c r="H115" s="221"/>
    </row>
    <row r="116" spans="1:9" ht="16.5" customHeight="1" thickBot="1" x14ac:dyDescent="0.3">
      <c r="A116" s="221"/>
      <c r="B116" s="221"/>
      <c r="C116" s="1025" t="s">
        <v>364</v>
      </c>
      <c r="D116" s="1026"/>
      <c r="E116" s="1026"/>
      <c r="F116" s="1026"/>
      <c r="G116" s="1027"/>
      <c r="H116" s="221"/>
    </row>
    <row r="117" spans="1:9" ht="16.5" customHeight="1" x14ac:dyDescent="0.25">
      <c r="A117" s="221"/>
      <c r="B117" s="221"/>
      <c r="C117" s="1007"/>
      <c r="D117" s="251">
        <v>2019</v>
      </c>
      <c r="E117" s="251">
        <v>2020</v>
      </c>
      <c r="F117" s="251">
        <v>2021</v>
      </c>
      <c r="G117" s="251">
        <v>2022</v>
      </c>
      <c r="H117" s="221"/>
    </row>
    <row r="118" spans="1:9" ht="22.5" customHeight="1" thickBot="1" x14ac:dyDescent="0.3">
      <c r="A118" s="221"/>
      <c r="B118" s="221"/>
      <c r="C118" s="1008"/>
      <c r="D118" s="252" t="s">
        <v>1</v>
      </c>
      <c r="E118" s="252" t="s">
        <v>71</v>
      </c>
      <c r="F118" s="252" t="s">
        <v>71</v>
      </c>
      <c r="G118" s="252" t="s">
        <v>71</v>
      </c>
      <c r="H118" s="221"/>
    </row>
    <row r="119" spans="1:9" ht="15.75" thickBot="1" x14ac:dyDescent="0.3">
      <c r="A119" s="221"/>
      <c r="B119" s="221"/>
      <c r="C119" s="255" t="s">
        <v>105</v>
      </c>
      <c r="D119" s="256"/>
      <c r="E119" s="256"/>
      <c r="F119" s="256"/>
      <c r="G119" s="256"/>
      <c r="H119" s="221"/>
    </row>
    <row r="120" spans="1:9" ht="20.25" customHeight="1" thickBot="1" x14ac:dyDescent="0.3">
      <c r="A120" s="221"/>
      <c r="B120" s="221"/>
      <c r="C120" s="257" t="s">
        <v>106</v>
      </c>
      <c r="D120" s="258"/>
      <c r="E120" s="268"/>
      <c r="F120" s="268"/>
      <c r="G120" s="268"/>
      <c r="H120" s="221"/>
    </row>
    <row r="121" spans="1:9" ht="15.75" customHeight="1" thickBot="1" x14ac:dyDescent="0.3">
      <c r="A121" s="221"/>
      <c r="B121" s="221"/>
      <c r="C121" s="257" t="s">
        <v>107</v>
      </c>
      <c r="D121" s="258"/>
      <c r="E121" s="268"/>
      <c r="F121" s="268"/>
      <c r="G121" s="268"/>
      <c r="H121" s="221"/>
      <c r="I121" s="102"/>
    </row>
    <row r="122" spans="1:9" ht="15.75" customHeight="1" thickBot="1" x14ac:dyDescent="0.3">
      <c r="A122" s="221"/>
      <c r="B122" s="221"/>
      <c r="C122" s="255" t="s">
        <v>108</v>
      </c>
      <c r="D122" s="256"/>
      <c r="E122" s="256"/>
      <c r="F122" s="256"/>
      <c r="G122" s="256"/>
      <c r="H122" s="221"/>
    </row>
    <row r="123" spans="1:9" ht="15.75" thickBot="1" x14ac:dyDescent="0.3">
      <c r="A123" s="221"/>
      <c r="B123" s="221"/>
      <c r="C123" s="257" t="s">
        <v>106</v>
      </c>
      <c r="D123" s="258"/>
      <c r="E123" s="256"/>
      <c r="F123" s="256"/>
      <c r="G123" s="256"/>
      <c r="H123" s="221"/>
    </row>
    <row r="124" spans="1:9" ht="15.75" customHeight="1" thickBot="1" x14ac:dyDescent="0.3">
      <c r="A124" s="221"/>
      <c r="B124" s="221"/>
      <c r="C124" s="257" t="s">
        <v>107</v>
      </c>
      <c r="D124" s="258"/>
      <c r="E124" s="256"/>
      <c r="F124" s="256"/>
      <c r="G124" s="256"/>
      <c r="H124" s="221"/>
    </row>
    <row r="125" spans="1:9" ht="32.25" customHeight="1" thickBot="1" x14ac:dyDescent="0.3">
      <c r="A125" s="221"/>
      <c r="B125" s="221"/>
      <c r="C125" s="255" t="s">
        <v>109</v>
      </c>
      <c r="D125" s="274">
        <f>D126+D127</f>
        <v>1550</v>
      </c>
      <c r="E125" s="274">
        <f>E126+E127</f>
        <v>1600</v>
      </c>
      <c r="F125" s="274">
        <f>F126+F127</f>
        <v>1650</v>
      </c>
      <c r="G125" s="274">
        <f>G126+G127</f>
        <v>1700</v>
      </c>
      <c r="H125" s="221"/>
    </row>
    <row r="126" spans="1:9" ht="32.25" customHeight="1" thickBot="1" x14ac:dyDescent="0.3">
      <c r="A126" s="221"/>
      <c r="B126" s="221"/>
      <c r="C126" s="257" t="s">
        <v>106</v>
      </c>
      <c r="D126" s="274">
        <v>1550</v>
      </c>
      <c r="E126" s="275">
        <v>1600</v>
      </c>
      <c r="F126" s="275">
        <v>1650</v>
      </c>
      <c r="G126" s="275">
        <v>1700</v>
      </c>
      <c r="H126" s="221"/>
    </row>
    <row r="127" spans="1:9" ht="15.75" thickBot="1" x14ac:dyDescent="0.3">
      <c r="A127" s="221"/>
      <c r="B127" s="221"/>
      <c r="C127" s="257" t="s">
        <v>107</v>
      </c>
      <c r="D127" s="258"/>
      <c r="E127" s="256"/>
      <c r="F127" s="256"/>
      <c r="G127" s="256"/>
      <c r="H127" s="221"/>
    </row>
    <row r="128" spans="1:9" ht="30.75" thickBot="1" x14ac:dyDescent="0.3">
      <c r="A128" s="221"/>
      <c r="B128" s="221"/>
      <c r="C128" s="255" t="s">
        <v>110</v>
      </c>
      <c r="D128" s="258"/>
      <c r="E128" s="256"/>
      <c r="F128" s="256"/>
      <c r="G128" s="256"/>
      <c r="H128" s="221"/>
    </row>
    <row r="129" spans="1:9" ht="15.75" thickBot="1" x14ac:dyDescent="0.3">
      <c r="A129" s="221"/>
      <c r="B129" s="221"/>
      <c r="C129" s="257" t="s">
        <v>106</v>
      </c>
      <c r="D129" s="258"/>
      <c r="E129" s="256"/>
      <c r="F129" s="256"/>
      <c r="G129" s="256"/>
      <c r="H129" s="221"/>
    </row>
    <row r="130" spans="1:9" ht="15.75" thickBot="1" x14ac:dyDescent="0.3">
      <c r="A130" s="221"/>
      <c r="B130" s="221"/>
      <c r="C130" s="257" t="s">
        <v>107</v>
      </c>
      <c r="D130" s="258"/>
      <c r="E130" s="256"/>
      <c r="F130" s="256"/>
      <c r="G130" s="256"/>
      <c r="H130" s="221"/>
    </row>
    <row r="131" spans="1:9" ht="30.75" thickBot="1" x14ac:dyDescent="0.3">
      <c r="A131" s="221"/>
      <c r="B131" s="221"/>
      <c r="C131" s="255" t="s">
        <v>111</v>
      </c>
      <c r="D131" s="258"/>
      <c r="E131" s="256"/>
      <c r="F131" s="256"/>
      <c r="G131" s="256"/>
      <c r="H131" s="221"/>
    </row>
    <row r="132" spans="1:9" ht="15.75" thickBot="1" x14ac:dyDescent="0.3">
      <c r="A132" s="221"/>
      <c r="B132" s="221"/>
      <c r="C132" s="257" t="s">
        <v>106</v>
      </c>
      <c r="D132" s="258"/>
      <c r="E132" s="256"/>
      <c r="F132" s="256"/>
      <c r="G132" s="256"/>
      <c r="H132" s="221"/>
    </row>
    <row r="133" spans="1:9" ht="15.75" thickBot="1" x14ac:dyDescent="0.3">
      <c r="A133" s="221"/>
      <c r="B133" s="221"/>
      <c r="C133" s="257" t="s">
        <v>107</v>
      </c>
      <c r="D133" s="258"/>
      <c r="E133" s="256"/>
      <c r="F133" s="256"/>
      <c r="G133" s="256"/>
      <c r="H133" s="221"/>
    </row>
    <row r="134" spans="1:9" ht="30.75" thickBot="1" x14ac:dyDescent="0.3">
      <c r="A134" s="221"/>
      <c r="B134" s="221"/>
      <c r="C134" s="255" t="s">
        <v>112</v>
      </c>
      <c r="D134" s="258">
        <v>0</v>
      </c>
      <c r="E134" s="256">
        <v>0</v>
      </c>
      <c r="F134" s="256">
        <v>0</v>
      </c>
      <c r="G134" s="256">
        <v>0</v>
      </c>
      <c r="H134" s="221"/>
    </row>
    <row r="135" spans="1:9" ht="31.5" customHeight="1" thickBot="1" x14ac:dyDescent="0.3">
      <c r="A135" s="221"/>
      <c r="B135" s="221"/>
      <c r="C135" s="257" t="s">
        <v>106</v>
      </c>
      <c r="D135" s="258"/>
      <c r="E135" s="256"/>
      <c r="F135" s="256"/>
      <c r="G135" s="256"/>
      <c r="H135" s="221"/>
    </row>
    <row r="136" spans="1:9" ht="15.75" thickBot="1" x14ac:dyDescent="0.3">
      <c r="A136" s="221"/>
      <c r="B136" s="221"/>
      <c r="C136" s="257" t="s">
        <v>107</v>
      </c>
      <c r="D136" s="258"/>
      <c r="E136" s="256"/>
      <c r="F136" s="256"/>
      <c r="G136" s="256"/>
      <c r="H136" s="221"/>
    </row>
    <row r="137" spans="1:9" ht="18" customHeight="1" thickBot="1" x14ac:dyDescent="0.3">
      <c r="A137" s="221"/>
      <c r="B137" s="221"/>
      <c r="C137" s="255" t="s">
        <v>113</v>
      </c>
      <c r="D137" s="258"/>
      <c r="E137" s="256"/>
      <c r="F137" s="256"/>
      <c r="G137" s="256"/>
      <c r="H137" s="221"/>
    </row>
    <row r="138" spans="1:9" ht="30.75" customHeight="1" thickBot="1" x14ac:dyDescent="0.3">
      <c r="A138" s="221"/>
      <c r="B138" s="221"/>
      <c r="C138" s="257" t="s">
        <v>106</v>
      </c>
      <c r="D138" s="258"/>
      <c r="E138" s="256"/>
      <c r="F138" s="256"/>
      <c r="G138" s="256"/>
      <c r="H138" s="221"/>
    </row>
    <row r="139" spans="1:9" ht="30" customHeight="1" thickBot="1" x14ac:dyDescent="0.3">
      <c r="A139" s="221"/>
      <c r="B139" s="221"/>
      <c r="C139" s="260" t="s">
        <v>107</v>
      </c>
      <c r="D139" s="258"/>
      <c r="E139" s="256"/>
      <c r="F139" s="256"/>
      <c r="G139" s="256"/>
      <c r="H139" s="221"/>
    </row>
    <row r="140" spans="1:9" ht="30.75" thickBot="1" x14ac:dyDescent="0.3">
      <c r="A140" s="221"/>
      <c r="B140" s="221"/>
      <c r="C140" s="270" t="s">
        <v>129</v>
      </c>
      <c r="D140" s="258">
        <f>D137+D134+D131+D128+D125+D122+D119</f>
        <v>1550</v>
      </c>
      <c r="E140" s="258">
        <f>E137+E134+E131+E128+E125+E122+E119</f>
        <v>1600</v>
      </c>
      <c r="F140" s="258">
        <f>F137+F134+F131+F128+F125+F122+F119</f>
        <v>1650</v>
      </c>
      <c r="G140" s="258">
        <f>G137+G134+G131+G128+G125+G122+G119</f>
        <v>1700</v>
      </c>
      <c r="H140" s="221"/>
    </row>
    <row r="141" spans="1:9" ht="15.75" thickBot="1" x14ac:dyDescent="0.3">
      <c r="A141" s="221"/>
      <c r="B141" s="221"/>
      <c r="C141" s="263" t="s">
        <v>115</v>
      </c>
      <c r="D141" s="264">
        <f>IF(D140-D111=0,0,"Error")</f>
        <v>0</v>
      </c>
      <c r="E141" s="264">
        <f>IF(E140-E111=0,0,"Error")</f>
        <v>0</v>
      </c>
      <c r="F141" s="264">
        <f>IF(F140-F111=0,0,"Error")</f>
        <v>0</v>
      </c>
      <c r="G141" s="265">
        <f>IF(G140-G111=0,0,"Error")</f>
        <v>0</v>
      </c>
      <c r="H141" s="221"/>
    </row>
    <row r="142" spans="1:9" ht="47.25" customHeight="1" thickBot="1" x14ac:dyDescent="0.3">
      <c r="A142" s="221"/>
      <c r="B142" s="221"/>
      <c r="C142" s="266" t="s">
        <v>130</v>
      </c>
      <c r="D142" s="999" t="s">
        <v>365</v>
      </c>
      <c r="E142" s="1000"/>
      <c r="F142" s="1028"/>
      <c r="G142" s="276" t="s">
        <v>366</v>
      </c>
      <c r="H142" s="221"/>
      <c r="I142" s="102"/>
    </row>
    <row r="143" spans="1:9" ht="46.5" customHeight="1" thickBot="1" x14ac:dyDescent="0.3">
      <c r="A143" s="221"/>
      <c r="B143" s="221"/>
      <c r="C143" s="250" t="s">
        <v>93</v>
      </c>
      <c r="D143" s="992" t="s">
        <v>367</v>
      </c>
      <c r="E143" s="993"/>
      <c r="F143" s="993"/>
      <c r="G143" s="1029"/>
      <c r="H143" s="221"/>
    </row>
    <row r="144" spans="1:9" ht="15.75" thickBot="1" x14ac:dyDescent="0.3">
      <c r="A144" s="221"/>
      <c r="B144" s="221"/>
      <c r="C144" s="250" t="s">
        <v>95</v>
      </c>
      <c r="D144" s="1004" t="s">
        <v>354</v>
      </c>
      <c r="E144" s="1005"/>
      <c r="F144" s="1005"/>
      <c r="G144" s="1006"/>
      <c r="H144" s="221"/>
    </row>
    <row r="145" spans="1:8" ht="45.75" customHeight="1" x14ac:dyDescent="0.25">
      <c r="A145" s="221"/>
      <c r="B145" s="221"/>
      <c r="C145" s="1007"/>
      <c r="D145" s="251">
        <v>2019</v>
      </c>
      <c r="E145" s="251">
        <v>2020</v>
      </c>
      <c r="F145" s="251">
        <v>2021</v>
      </c>
      <c r="G145" s="251">
        <v>2022</v>
      </c>
      <c r="H145" s="221"/>
    </row>
    <row r="146" spans="1:8" ht="20.25" customHeight="1" thickBot="1" x14ac:dyDescent="0.3">
      <c r="A146" s="221"/>
      <c r="B146" s="221"/>
      <c r="C146" s="1008"/>
      <c r="D146" s="252" t="s">
        <v>1</v>
      </c>
      <c r="E146" s="252" t="s">
        <v>71</v>
      </c>
      <c r="F146" s="252" t="s">
        <v>71</v>
      </c>
      <c r="G146" s="252" t="s">
        <v>71</v>
      </c>
      <c r="H146" s="221"/>
    </row>
    <row r="147" spans="1:8" ht="18.75" customHeight="1" thickBot="1" x14ac:dyDescent="0.3">
      <c r="A147" s="221"/>
      <c r="B147" s="221"/>
      <c r="C147" s="250" t="s">
        <v>97</v>
      </c>
      <c r="D147" s="277">
        <v>4210</v>
      </c>
      <c r="E147" s="253">
        <v>4210</v>
      </c>
      <c r="F147" s="253">
        <v>4230</v>
      </c>
      <c r="G147" s="273">
        <v>4250</v>
      </c>
      <c r="H147" s="221"/>
    </row>
    <row r="148" spans="1:8" ht="17.25" customHeight="1" thickBot="1" x14ac:dyDescent="0.3">
      <c r="A148" s="221"/>
      <c r="B148" s="221"/>
      <c r="C148" s="250" t="s">
        <v>98</v>
      </c>
      <c r="D148" s="253">
        <v>218812</v>
      </c>
      <c r="E148" s="253">
        <f>E177</f>
        <v>218812</v>
      </c>
      <c r="F148" s="253">
        <f>F177</f>
        <v>218812</v>
      </c>
      <c r="G148" s="253">
        <f>G177</f>
        <v>218812</v>
      </c>
      <c r="H148" s="221"/>
    </row>
    <row r="149" spans="1:8" ht="18.75" customHeight="1" thickBot="1" x14ac:dyDescent="0.3">
      <c r="A149" s="221"/>
      <c r="B149" s="221"/>
      <c r="C149" s="250" t="s">
        <v>99</v>
      </c>
      <c r="D149" s="253">
        <f>D148/D147</f>
        <v>51.97434679334917</v>
      </c>
      <c r="E149" s="253">
        <f>E148/E147</f>
        <v>51.97434679334917</v>
      </c>
      <c r="F149" s="253">
        <f>F148/F147</f>
        <v>51.72860520094563</v>
      </c>
      <c r="G149" s="253">
        <f>G148/G147</f>
        <v>51.485176470588236</v>
      </c>
      <c r="H149" s="221"/>
    </row>
    <row r="150" spans="1:8" ht="32.25" customHeight="1" thickBot="1" x14ac:dyDescent="0.3">
      <c r="A150" s="221"/>
      <c r="B150" s="221"/>
      <c r="C150" s="250" t="s">
        <v>100</v>
      </c>
      <c r="D150" s="509"/>
      <c r="E150" s="254">
        <f t="shared" ref="E150:G152" si="3">E147/D147-1</f>
        <v>0</v>
      </c>
      <c r="F150" s="254">
        <f t="shared" si="3"/>
        <v>4.7505938242280443E-3</v>
      </c>
      <c r="G150" s="254">
        <f t="shared" si="3"/>
        <v>4.7281323877068626E-3</v>
      </c>
      <c r="H150" s="221"/>
    </row>
    <row r="151" spans="1:8" ht="28.5" customHeight="1" thickBot="1" x14ac:dyDescent="0.3">
      <c r="A151" s="221"/>
      <c r="B151" s="221"/>
      <c r="C151" s="250" t="s">
        <v>102</v>
      </c>
      <c r="D151" s="509"/>
      <c r="E151" s="254">
        <f t="shared" si="3"/>
        <v>0</v>
      </c>
      <c r="F151" s="254">
        <f t="shared" si="3"/>
        <v>0</v>
      </c>
      <c r="G151" s="254">
        <f t="shared" si="3"/>
        <v>0</v>
      </c>
      <c r="H151" s="221"/>
    </row>
    <row r="152" spans="1:8" ht="46.5" customHeight="1" thickBot="1" x14ac:dyDescent="0.3">
      <c r="A152" s="221"/>
      <c r="B152" s="221"/>
      <c r="C152" s="250" t="s">
        <v>103</v>
      </c>
      <c r="D152" s="509"/>
      <c r="E152" s="254">
        <f t="shared" si="3"/>
        <v>0</v>
      </c>
      <c r="F152" s="254">
        <f t="shared" si="3"/>
        <v>-4.7281323877068626E-3</v>
      </c>
      <c r="G152" s="254">
        <f t="shared" si="3"/>
        <v>-4.7058823529412264E-3</v>
      </c>
      <c r="H152" s="221"/>
    </row>
    <row r="153" spans="1:8" ht="15.75" thickBot="1" x14ac:dyDescent="0.3">
      <c r="A153" s="221"/>
      <c r="B153" s="221"/>
      <c r="C153" s="1025" t="s">
        <v>368</v>
      </c>
      <c r="D153" s="1026"/>
      <c r="E153" s="1026"/>
      <c r="F153" s="1026"/>
      <c r="G153" s="1027"/>
      <c r="H153" s="221"/>
    </row>
    <row r="154" spans="1:8" x14ac:dyDescent="0.25">
      <c r="A154" s="221"/>
      <c r="B154" s="221"/>
      <c r="C154" s="1007"/>
      <c r="D154" s="251">
        <v>2019</v>
      </c>
      <c r="E154" s="251">
        <v>2020</v>
      </c>
      <c r="F154" s="251">
        <v>2021</v>
      </c>
      <c r="G154" s="251">
        <v>2022</v>
      </c>
      <c r="H154" s="221"/>
    </row>
    <row r="155" spans="1:8" ht="15.75" thickBot="1" x14ac:dyDescent="0.3">
      <c r="A155" s="221"/>
      <c r="B155" s="221"/>
      <c r="C155" s="1008"/>
      <c r="D155" s="252" t="s">
        <v>1</v>
      </c>
      <c r="E155" s="252" t="s">
        <v>71</v>
      </c>
      <c r="F155" s="252" t="s">
        <v>71</v>
      </c>
      <c r="G155" s="252" t="s">
        <v>71</v>
      </c>
      <c r="H155" s="221"/>
    </row>
    <row r="156" spans="1:8" ht="16.5" customHeight="1" thickBot="1" x14ac:dyDescent="0.3">
      <c r="A156" s="221"/>
      <c r="B156" s="221"/>
      <c r="C156" s="255" t="s">
        <v>105</v>
      </c>
      <c r="D156" s="256">
        <v>187500</v>
      </c>
      <c r="E156" s="256">
        <v>187500</v>
      </c>
      <c r="F156" s="256">
        <v>187500</v>
      </c>
      <c r="G156" s="256">
        <v>187500</v>
      </c>
      <c r="H156" s="221"/>
    </row>
    <row r="157" spans="1:8" ht="15.75" thickBot="1" x14ac:dyDescent="0.3">
      <c r="A157" s="221"/>
      <c r="B157" s="221"/>
      <c r="C157" s="257" t="s">
        <v>106</v>
      </c>
      <c r="D157" s="258">
        <v>187500</v>
      </c>
      <c r="E157" s="256">
        <v>187500</v>
      </c>
      <c r="F157" s="256">
        <v>187500</v>
      </c>
      <c r="G157" s="256">
        <v>187500</v>
      </c>
      <c r="H157" s="221"/>
    </row>
    <row r="158" spans="1:8" ht="17.25" customHeight="1" thickBot="1" x14ac:dyDescent="0.3">
      <c r="A158" s="221"/>
      <c r="B158" s="221"/>
      <c r="C158" s="257" t="s">
        <v>107</v>
      </c>
      <c r="D158" s="258"/>
      <c r="E158" s="268"/>
      <c r="F158" s="268"/>
      <c r="G158" s="268"/>
      <c r="H158" s="221"/>
    </row>
    <row r="159" spans="1:8" ht="45.75" thickBot="1" x14ac:dyDescent="0.3">
      <c r="A159" s="221"/>
      <c r="B159" s="221"/>
      <c r="C159" s="255" t="s">
        <v>108</v>
      </c>
      <c r="D159" s="256">
        <v>31312</v>
      </c>
      <c r="E159" s="256">
        <v>31312</v>
      </c>
      <c r="F159" s="256">
        <v>31312</v>
      </c>
      <c r="G159" s="256">
        <v>31312</v>
      </c>
      <c r="H159" s="221"/>
    </row>
    <row r="160" spans="1:8" ht="14.25" customHeight="1" thickBot="1" x14ac:dyDescent="0.3">
      <c r="A160" s="221"/>
      <c r="B160" s="221"/>
      <c r="C160" s="257" t="s">
        <v>106</v>
      </c>
      <c r="D160" s="258">
        <v>31312</v>
      </c>
      <c r="E160" s="256">
        <v>31312</v>
      </c>
      <c r="F160" s="256">
        <v>31312</v>
      </c>
      <c r="G160" s="256">
        <v>31312</v>
      </c>
      <c r="H160" s="221"/>
    </row>
    <row r="161" spans="1:9" ht="17.25" customHeight="1" thickBot="1" x14ac:dyDescent="0.3">
      <c r="A161" s="221"/>
      <c r="B161" s="221"/>
      <c r="C161" s="257" t="s">
        <v>107</v>
      </c>
      <c r="D161" s="258"/>
      <c r="E161" s="256"/>
      <c r="F161" s="256"/>
      <c r="G161" s="256"/>
      <c r="H161" s="221"/>
    </row>
    <row r="162" spans="1:9" ht="15.75" customHeight="1" thickBot="1" x14ac:dyDescent="0.3">
      <c r="A162" s="221"/>
      <c r="B162" s="221"/>
      <c r="C162" s="255" t="s">
        <v>109</v>
      </c>
      <c r="D162" s="274">
        <v>0</v>
      </c>
      <c r="E162" s="275">
        <v>0</v>
      </c>
      <c r="F162" s="275">
        <v>0</v>
      </c>
      <c r="G162" s="275">
        <v>0</v>
      </c>
      <c r="H162" s="221"/>
    </row>
    <row r="163" spans="1:9" ht="15.75" thickBot="1" x14ac:dyDescent="0.3">
      <c r="A163" s="221"/>
      <c r="B163" s="221"/>
      <c r="C163" s="257" t="s">
        <v>106</v>
      </c>
      <c r="D163" s="258"/>
      <c r="E163" s="256"/>
      <c r="F163" s="256"/>
      <c r="G163" s="256"/>
      <c r="H163" s="221"/>
    </row>
    <row r="164" spans="1:9" ht="15.75" customHeight="1" thickBot="1" x14ac:dyDescent="0.3">
      <c r="A164" s="221"/>
      <c r="B164" s="221"/>
      <c r="C164" s="257" t="s">
        <v>107</v>
      </c>
      <c r="D164" s="258"/>
      <c r="E164" s="256"/>
      <c r="F164" s="256"/>
      <c r="G164" s="256"/>
      <c r="H164" s="221"/>
    </row>
    <row r="165" spans="1:9" ht="30.75" thickBot="1" x14ac:dyDescent="0.3">
      <c r="A165" s="221"/>
      <c r="B165" s="221"/>
      <c r="C165" s="255" t="s">
        <v>110</v>
      </c>
      <c r="D165" s="258"/>
      <c r="E165" s="256"/>
      <c r="F165" s="256"/>
      <c r="G165" s="256"/>
      <c r="H165" s="221"/>
      <c r="I165" s="102"/>
    </row>
    <row r="166" spans="1:9" ht="15.75" thickBot="1" x14ac:dyDescent="0.3">
      <c r="A166" s="221"/>
      <c r="B166" s="221"/>
      <c r="C166" s="257" t="s">
        <v>106</v>
      </c>
      <c r="D166" s="258"/>
      <c r="E166" s="256"/>
      <c r="F166" s="256"/>
      <c r="G166" s="256"/>
      <c r="H166" s="221"/>
    </row>
    <row r="167" spans="1:9" ht="15.75" thickBot="1" x14ac:dyDescent="0.3">
      <c r="A167" s="221"/>
      <c r="B167" s="221"/>
      <c r="C167" s="257" t="s">
        <v>107</v>
      </c>
      <c r="D167" s="258"/>
      <c r="E167" s="256"/>
      <c r="F167" s="256"/>
      <c r="G167" s="256"/>
      <c r="H167" s="221"/>
    </row>
    <row r="168" spans="1:9" ht="32.25" customHeight="1" thickBot="1" x14ac:dyDescent="0.3">
      <c r="A168" s="221"/>
      <c r="B168" s="221"/>
      <c r="C168" s="255" t="s">
        <v>111</v>
      </c>
      <c r="D168" s="258"/>
      <c r="E168" s="256"/>
      <c r="F168" s="256"/>
      <c r="G168" s="256"/>
      <c r="H168" s="221"/>
    </row>
    <row r="169" spans="1:9" ht="46.5" customHeight="1" thickBot="1" x14ac:dyDescent="0.3">
      <c r="A169" s="221"/>
      <c r="B169" s="221"/>
      <c r="C169" s="257" t="s">
        <v>106</v>
      </c>
      <c r="D169" s="258"/>
      <c r="E169" s="256"/>
      <c r="F169" s="256"/>
      <c r="G169" s="256"/>
      <c r="H169" s="221"/>
    </row>
    <row r="170" spans="1:9" ht="43.5" customHeight="1" thickBot="1" x14ac:dyDescent="0.3">
      <c r="A170" s="221"/>
      <c r="B170" s="221"/>
      <c r="C170" s="257" t="s">
        <v>107</v>
      </c>
      <c r="D170" s="258"/>
      <c r="E170" s="256"/>
      <c r="F170" s="256"/>
      <c r="G170" s="256"/>
      <c r="H170" s="221"/>
    </row>
    <row r="171" spans="1:9" ht="30" customHeight="1" thickBot="1" x14ac:dyDescent="0.3">
      <c r="A171" s="221"/>
      <c r="B171" s="221"/>
      <c r="C171" s="255" t="s">
        <v>112</v>
      </c>
      <c r="D171" s="258">
        <v>0</v>
      </c>
      <c r="E171" s="256">
        <v>0</v>
      </c>
      <c r="F171" s="256">
        <v>0</v>
      </c>
      <c r="G171" s="256">
        <v>0</v>
      </c>
      <c r="H171" s="221"/>
    </row>
    <row r="172" spans="1:9" ht="31.5" customHeight="1" thickBot="1" x14ac:dyDescent="0.3">
      <c r="A172" s="221"/>
      <c r="B172" s="221"/>
      <c r="C172" s="257" t="s">
        <v>106</v>
      </c>
      <c r="D172" s="258"/>
      <c r="E172" s="256"/>
      <c r="F172" s="256"/>
      <c r="G172" s="256"/>
      <c r="H172" s="221"/>
    </row>
    <row r="173" spans="1:9" ht="15.75" thickBot="1" x14ac:dyDescent="0.3">
      <c r="A173" s="221"/>
      <c r="B173" s="221"/>
      <c r="C173" s="257" t="s">
        <v>107</v>
      </c>
      <c r="D173" s="258"/>
      <c r="E173" s="256"/>
      <c r="F173" s="256"/>
      <c r="G173" s="256"/>
      <c r="H173" s="221"/>
    </row>
    <row r="174" spans="1:9" ht="30.75" thickBot="1" x14ac:dyDescent="0.3">
      <c r="A174" s="221"/>
      <c r="B174" s="221"/>
      <c r="C174" s="255" t="s">
        <v>113</v>
      </c>
      <c r="D174" s="258"/>
      <c r="E174" s="256"/>
      <c r="F174" s="256"/>
      <c r="G174" s="256"/>
      <c r="H174" s="221"/>
    </row>
    <row r="175" spans="1:9" ht="15.75" thickBot="1" x14ac:dyDescent="0.3">
      <c r="A175" s="221"/>
      <c r="B175" s="221"/>
      <c r="C175" s="257" t="s">
        <v>106</v>
      </c>
      <c r="D175" s="258"/>
      <c r="E175" s="256"/>
      <c r="F175" s="256"/>
      <c r="G175" s="256"/>
      <c r="H175" s="221"/>
    </row>
    <row r="176" spans="1:9" ht="15.75" thickBot="1" x14ac:dyDescent="0.3">
      <c r="A176" s="221"/>
      <c r="B176" s="221"/>
      <c r="C176" s="260" t="s">
        <v>107</v>
      </c>
      <c r="D176" s="258"/>
      <c r="E176" s="256"/>
      <c r="F176" s="256"/>
      <c r="G176" s="256"/>
      <c r="H176" s="221"/>
    </row>
    <row r="177" spans="1:9" ht="30" customHeight="1" thickBot="1" x14ac:dyDescent="0.3">
      <c r="A177" s="221"/>
      <c r="B177" s="221"/>
      <c r="C177" s="270" t="s">
        <v>136</v>
      </c>
      <c r="D177" s="258">
        <f>D174+D171+D168+D165+D162+D159+D156</f>
        <v>218812</v>
      </c>
      <c r="E177" s="258">
        <f>E174+E171+E168+E165+E162+E159+E156</f>
        <v>218812</v>
      </c>
      <c r="F177" s="258">
        <f>F174+F171+F168+F165+F162+F159+F156</f>
        <v>218812</v>
      </c>
      <c r="G177" s="258">
        <f>G174+G171+G168+G165+G162+G159+G156</f>
        <v>218812</v>
      </c>
      <c r="H177" s="221"/>
    </row>
    <row r="178" spans="1:9" ht="39" customHeight="1" thickBot="1" x14ac:dyDescent="0.3">
      <c r="A178" s="221"/>
      <c r="B178" s="221"/>
      <c r="C178" s="263" t="s">
        <v>115</v>
      </c>
      <c r="D178" s="265">
        <f>IF(D177-D148=0,0,"Error")</f>
        <v>0</v>
      </c>
      <c r="E178" s="265">
        <f>IF(E177-E148=0,0,"Error")</f>
        <v>0</v>
      </c>
      <c r="F178" s="265">
        <f>IF(F177-F148=0,0,"Error")</f>
        <v>0</v>
      </c>
      <c r="G178" s="265">
        <f>IF(G177-G148=0,0,"Error")</f>
        <v>0</v>
      </c>
      <c r="H178" s="221"/>
    </row>
    <row r="179" spans="1:9" ht="36" customHeight="1" thickBot="1" x14ac:dyDescent="0.3">
      <c r="A179" s="221"/>
      <c r="B179" s="221"/>
      <c r="C179" s="278" t="s">
        <v>217</v>
      </c>
      <c r="D179" s="1030" t="s">
        <v>369</v>
      </c>
      <c r="E179" s="1031"/>
      <c r="F179" s="1032"/>
      <c r="G179" s="249" t="s">
        <v>370</v>
      </c>
      <c r="H179" s="221"/>
    </row>
    <row r="180" spans="1:9" ht="15.75" thickBot="1" x14ac:dyDescent="0.3">
      <c r="A180" s="221"/>
      <c r="B180" s="221"/>
      <c r="C180" s="250" t="s">
        <v>93</v>
      </c>
      <c r="D180" s="1023" t="s">
        <v>371</v>
      </c>
      <c r="E180" s="1033"/>
      <c r="F180" s="1033"/>
      <c r="G180" s="1029"/>
      <c r="H180" s="221"/>
    </row>
    <row r="181" spans="1:9" ht="34.5" customHeight="1" thickBot="1" x14ac:dyDescent="0.3">
      <c r="A181" s="221"/>
      <c r="B181" s="221"/>
      <c r="C181" s="250" t="s">
        <v>95</v>
      </c>
      <c r="D181" s="1004" t="s">
        <v>354</v>
      </c>
      <c r="E181" s="1005"/>
      <c r="F181" s="1005"/>
      <c r="G181" s="1006"/>
      <c r="H181" s="221"/>
    </row>
    <row r="182" spans="1:9" ht="31.5" customHeight="1" x14ac:dyDescent="0.25">
      <c r="A182" s="221"/>
      <c r="B182" s="221"/>
      <c r="C182" s="1007"/>
      <c r="D182" s="251">
        <v>2019</v>
      </c>
      <c r="E182" s="251">
        <v>2020</v>
      </c>
      <c r="F182" s="251">
        <v>2021</v>
      </c>
      <c r="G182" s="251">
        <v>2022</v>
      </c>
      <c r="H182" s="221"/>
    </row>
    <row r="183" spans="1:9" ht="15.75" thickBot="1" x14ac:dyDescent="0.3">
      <c r="A183" s="221"/>
      <c r="B183" s="221"/>
      <c r="C183" s="1008"/>
      <c r="D183" s="252" t="s">
        <v>1</v>
      </c>
      <c r="E183" s="252" t="s">
        <v>71</v>
      </c>
      <c r="F183" s="252" t="s">
        <v>71</v>
      </c>
      <c r="G183" s="252" t="s">
        <v>71</v>
      </c>
      <c r="H183" s="221"/>
    </row>
    <row r="184" spans="1:9" ht="15.75" thickBot="1" x14ac:dyDescent="0.3">
      <c r="A184" s="221"/>
      <c r="B184" s="221"/>
      <c r="C184" s="250" t="s">
        <v>97</v>
      </c>
      <c r="D184" s="277">
        <v>71000</v>
      </c>
      <c r="E184" s="253">
        <v>72000</v>
      </c>
      <c r="F184" s="253">
        <v>73000</v>
      </c>
      <c r="G184" s="273">
        <v>74000</v>
      </c>
      <c r="H184" s="221"/>
    </row>
    <row r="185" spans="1:9" ht="49.5" customHeight="1" thickBot="1" x14ac:dyDescent="0.3">
      <c r="A185" s="221"/>
      <c r="B185" s="221"/>
      <c r="C185" s="250" t="s">
        <v>98</v>
      </c>
      <c r="D185" s="253">
        <f>D214</f>
        <v>50000</v>
      </c>
      <c r="E185" s="253">
        <v>50500</v>
      </c>
      <c r="F185" s="253">
        <v>54050</v>
      </c>
      <c r="G185" s="253">
        <v>55200</v>
      </c>
      <c r="H185" s="221"/>
    </row>
    <row r="186" spans="1:9" ht="30.75" thickBot="1" x14ac:dyDescent="0.3">
      <c r="A186" s="221"/>
      <c r="B186" s="221"/>
      <c r="C186" s="250" t="s">
        <v>99</v>
      </c>
      <c r="D186" s="253">
        <v>0</v>
      </c>
      <c r="E186" s="253">
        <f>E185/E184</f>
        <v>0.70138888888888884</v>
      </c>
      <c r="F186" s="253">
        <f>F185/F184</f>
        <v>0.74041095890410957</v>
      </c>
      <c r="G186" s="253">
        <f>G185/G184</f>
        <v>0.74594594594594599</v>
      </c>
      <c r="H186" s="221"/>
      <c r="I186" s="102"/>
    </row>
    <row r="187" spans="1:9" ht="18.75" customHeight="1" thickBot="1" x14ac:dyDescent="0.3">
      <c r="A187" s="221"/>
      <c r="B187" s="221"/>
      <c r="C187" s="250" t="s">
        <v>100</v>
      </c>
      <c r="D187" s="509"/>
      <c r="E187" s="254">
        <f t="shared" ref="E187:G189" si="4">E184/D184-1</f>
        <v>1.4084507042253502E-2</v>
      </c>
      <c r="F187" s="254">
        <f t="shared" si="4"/>
        <v>1.388888888888884E-2</v>
      </c>
      <c r="G187" s="254">
        <f t="shared" si="4"/>
        <v>1.3698630136986356E-2</v>
      </c>
      <c r="H187" s="221"/>
    </row>
    <row r="188" spans="1:9" ht="30.75" thickBot="1" x14ac:dyDescent="0.3">
      <c r="A188" s="221"/>
      <c r="B188" s="221"/>
      <c r="C188" s="250" t="s">
        <v>102</v>
      </c>
      <c r="D188" s="509"/>
      <c r="E188" s="254">
        <f t="shared" si="4"/>
        <v>1.0000000000000009E-2</v>
      </c>
      <c r="F188" s="254">
        <f t="shared" si="4"/>
        <v>7.0297029702970359E-2</v>
      </c>
      <c r="G188" s="254">
        <f t="shared" si="4"/>
        <v>2.1276595744680771E-2</v>
      </c>
      <c r="H188" s="221"/>
    </row>
    <row r="189" spans="1:9" ht="17.25" customHeight="1" thickBot="1" x14ac:dyDescent="0.3">
      <c r="A189" s="221"/>
      <c r="B189" s="221"/>
      <c r="C189" s="250" t="s">
        <v>103</v>
      </c>
      <c r="D189" s="509"/>
      <c r="E189" s="254" t="e">
        <f t="shared" si="4"/>
        <v>#DIV/0!</v>
      </c>
      <c r="F189" s="254">
        <f t="shared" si="4"/>
        <v>5.5635426556354339E-2</v>
      </c>
      <c r="G189" s="254">
        <f t="shared" si="4"/>
        <v>7.4755606670500185E-3</v>
      </c>
      <c r="H189" s="221"/>
    </row>
    <row r="190" spans="1:9" ht="20.25" customHeight="1" thickBot="1" x14ac:dyDescent="0.3">
      <c r="A190" s="221"/>
      <c r="B190" s="221"/>
      <c r="C190" s="1025" t="s">
        <v>372</v>
      </c>
      <c r="D190" s="1026"/>
      <c r="E190" s="1026"/>
      <c r="F190" s="1026"/>
      <c r="G190" s="1027"/>
      <c r="H190" s="221"/>
    </row>
    <row r="191" spans="1:9" ht="16.5" customHeight="1" x14ac:dyDescent="0.25">
      <c r="A191" s="221"/>
      <c r="B191" s="221"/>
      <c r="C191" s="1007"/>
      <c r="D191" s="251">
        <v>2019</v>
      </c>
      <c r="E191" s="251">
        <v>2020</v>
      </c>
      <c r="F191" s="251">
        <v>2021</v>
      </c>
      <c r="G191" s="251">
        <v>2022</v>
      </c>
      <c r="H191" s="221"/>
    </row>
    <row r="192" spans="1:9" ht="18.75" customHeight="1" thickBot="1" x14ac:dyDescent="0.3">
      <c r="A192" s="221"/>
      <c r="B192" s="221"/>
      <c r="C192" s="1008"/>
      <c r="D192" s="252" t="s">
        <v>1</v>
      </c>
      <c r="E192" s="252" t="s">
        <v>71</v>
      </c>
      <c r="F192" s="252" t="s">
        <v>71</v>
      </c>
      <c r="G192" s="252" t="s">
        <v>71</v>
      </c>
      <c r="H192" s="221"/>
    </row>
    <row r="193" spans="1:8" ht="18.75" customHeight="1" thickBot="1" x14ac:dyDescent="0.3">
      <c r="A193" s="221"/>
      <c r="B193" s="221"/>
      <c r="C193" s="255" t="s">
        <v>105</v>
      </c>
      <c r="D193" s="256"/>
      <c r="E193" s="256"/>
      <c r="F193" s="256"/>
      <c r="G193" s="256"/>
      <c r="H193" s="221"/>
    </row>
    <row r="194" spans="1:8" ht="18" customHeight="1" thickBot="1" x14ac:dyDescent="0.3">
      <c r="A194" s="221"/>
      <c r="B194" s="221"/>
      <c r="C194" s="257" t="s">
        <v>106</v>
      </c>
      <c r="D194" s="258"/>
      <c r="E194" s="268"/>
      <c r="F194" s="268"/>
      <c r="G194" s="268"/>
      <c r="H194" s="221"/>
    </row>
    <row r="195" spans="1:8" ht="15.75" thickBot="1" x14ac:dyDescent="0.3">
      <c r="A195" s="221"/>
      <c r="B195" s="221"/>
      <c r="C195" s="257" t="s">
        <v>107</v>
      </c>
      <c r="D195" s="258"/>
      <c r="E195" s="268"/>
      <c r="F195" s="268"/>
      <c r="G195" s="268"/>
      <c r="H195" s="221"/>
    </row>
    <row r="196" spans="1:8" ht="45" customHeight="1" thickBot="1" x14ac:dyDescent="0.3">
      <c r="A196" s="221"/>
      <c r="B196" s="221"/>
      <c r="C196" s="255" t="s">
        <v>108</v>
      </c>
      <c r="D196" s="256"/>
      <c r="E196" s="256"/>
      <c r="F196" s="256"/>
      <c r="G196" s="256"/>
      <c r="H196" s="221"/>
    </row>
    <row r="197" spans="1:8" ht="15.75" thickBot="1" x14ac:dyDescent="0.3">
      <c r="A197" s="221"/>
      <c r="B197" s="221"/>
      <c r="C197" s="257" t="s">
        <v>106</v>
      </c>
      <c r="D197" s="258"/>
      <c r="E197" s="256"/>
      <c r="F197" s="256"/>
      <c r="G197" s="256"/>
      <c r="H197" s="221"/>
    </row>
    <row r="198" spans="1:8" ht="15.75" customHeight="1" thickBot="1" x14ac:dyDescent="0.3">
      <c r="A198" s="221"/>
      <c r="B198" s="221"/>
      <c r="C198" s="257" t="s">
        <v>107</v>
      </c>
      <c r="D198" s="258"/>
      <c r="E198" s="256"/>
      <c r="F198" s="256"/>
      <c r="G198" s="256"/>
      <c r="H198" s="221"/>
    </row>
    <row r="199" spans="1:8" ht="15.75" customHeight="1" thickBot="1" x14ac:dyDescent="0.3">
      <c r="A199" s="221"/>
      <c r="B199" s="221"/>
      <c r="C199" s="255" t="s">
        <v>109</v>
      </c>
      <c r="D199" s="274">
        <v>50000</v>
      </c>
      <c r="E199" s="275">
        <v>50500</v>
      </c>
      <c r="F199" s="269">
        <v>54050</v>
      </c>
      <c r="G199" s="269">
        <v>55200</v>
      </c>
      <c r="H199" s="221"/>
    </row>
    <row r="200" spans="1:8" ht="15" customHeight="1" thickBot="1" x14ac:dyDescent="0.3">
      <c r="A200" s="221"/>
      <c r="B200" s="221"/>
      <c r="C200" s="257" t="s">
        <v>106</v>
      </c>
      <c r="D200" s="258">
        <v>50000</v>
      </c>
      <c r="E200" s="275">
        <v>50500</v>
      </c>
      <c r="F200" s="269">
        <v>54050</v>
      </c>
      <c r="G200" s="269">
        <v>55200</v>
      </c>
      <c r="H200" s="221"/>
    </row>
    <row r="201" spans="1:8" ht="20.25" customHeight="1" thickBot="1" x14ac:dyDescent="0.3">
      <c r="A201" s="221"/>
      <c r="B201" s="221"/>
      <c r="C201" s="257" t="s">
        <v>107</v>
      </c>
      <c r="D201" s="258"/>
      <c r="E201" s="256"/>
      <c r="F201" s="269"/>
      <c r="G201" s="269"/>
      <c r="H201" s="221"/>
    </row>
    <row r="202" spans="1:8" ht="20.25" customHeight="1" thickBot="1" x14ac:dyDescent="0.3">
      <c r="A202" s="221"/>
      <c r="B202" s="221"/>
      <c r="C202" s="255" t="s">
        <v>110</v>
      </c>
      <c r="D202" s="258"/>
      <c r="E202" s="256"/>
      <c r="F202" s="269"/>
      <c r="G202" s="269"/>
      <c r="H202" s="221"/>
    </row>
    <row r="203" spans="1:8" ht="18.75" customHeight="1" thickBot="1" x14ac:dyDescent="0.3">
      <c r="A203" s="221"/>
      <c r="B203" s="221"/>
      <c r="C203" s="257" t="s">
        <v>106</v>
      </c>
      <c r="D203" s="258"/>
      <c r="E203" s="256"/>
      <c r="F203" s="269"/>
      <c r="G203" s="269"/>
      <c r="H203" s="221"/>
    </row>
    <row r="204" spans="1:8" ht="23.25" customHeight="1" thickBot="1" x14ac:dyDescent="0.3">
      <c r="A204" s="221"/>
      <c r="B204" s="221"/>
      <c r="C204" s="257" t="s">
        <v>107</v>
      </c>
      <c r="D204" s="258"/>
      <c r="E204" s="256"/>
      <c r="F204" s="269"/>
      <c r="G204" s="269"/>
      <c r="H204" s="221"/>
    </row>
    <row r="205" spans="1:8" ht="19.5" customHeight="1" thickBot="1" x14ac:dyDescent="0.3">
      <c r="A205" s="221"/>
      <c r="B205" s="221"/>
      <c r="C205" s="255" t="s">
        <v>111</v>
      </c>
      <c r="D205" s="258"/>
      <c r="E205" s="256"/>
      <c r="F205" s="269"/>
      <c r="G205" s="269"/>
      <c r="H205" s="221"/>
    </row>
    <row r="206" spans="1:8" ht="21.75" customHeight="1" thickBot="1" x14ac:dyDescent="0.3">
      <c r="A206" s="221"/>
      <c r="B206" s="221"/>
      <c r="C206" s="257" t="s">
        <v>106</v>
      </c>
      <c r="D206" s="258"/>
      <c r="E206" s="256"/>
      <c r="F206" s="269"/>
      <c r="G206" s="269"/>
      <c r="H206" s="221"/>
    </row>
    <row r="207" spans="1:8" ht="14.25" customHeight="1" thickBot="1" x14ac:dyDescent="0.3">
      <c r="A207" s="221"/>
      <c r="B207" s="221"/>
      <c r="C207" s="257" t="s">
        <v>107</v>
      </c>
      <c r="D207" s="258"/>
      <c r="E207" s="256"/>
      <c r="F207" s="269"/>
      <c r="G207" s="269"/>
      <c r="H207" s="221"/>
    </row>
    <row r="208" spans="1:8" ht="13.5" customHeight="1" thickBot="1" x14ac:dyDescent="0.3">
      <c r="A208" s="221"/>
      <c r="B208" s="221"/>
      <c r="C208" s="255" t="s">
        <v>112</v>
      </c>
      <c r="D208" s="258">
        <v>0</v>
      </c>
      <c r="E208" s="256">
        <v>0</v>
      </c>
      <c r="F208" s="269">
        <v>0</v>
      </c>
      <c r="G208" s="269">
        <v>0</v>
      </c>
      <c r="H208" s="221"/>
    </row>
    <row r="209" spans="1:8" ht="15.75" customHeight="1" thickBot="1" x14ac:dyDescent="0.3">
      <c r="A209" s="221"/>
      <c r="B209" s="221"/>
      <c r="C209" s="257" t="s">
        <v>106</v>
      </c>
      <c r="D209" s="258"/>
      <c r="E209" s="256"/>
      <c r="F209" s="269"/>
      <c r="G209" s="269"/>
      <c r="H209" s="221"/>
    </row>
    <row r="210" spans="1:8" ht="30" customHeight="1" thickBot="1" x14ac:dyDescent="0.3">
      <c r="A210" s="221"/>
      <c r="B210" s="221"/>
      <c r="C210" s="257" t="s">
        <v>107</v>
      </c>
      <c r="D210" s="258"/>
      <c r="E210" s="256"/>
      <c r="F210" s="269"/>
      <c r="G210" s="269"/>
      <c r="H210" s="221"/>
    </row>
    <row r="211" spans="1:8" ht="35.25" customHeight="1" thickBot="1" x14ac:dyDescent="0.3">
      <c r="A211" s="221"/>
      <c r="B211" s="221"/>
      <c r="C211" s="255" t="s">
        <v>113</v>
      </c>
      <c r="D211" s="258"/>
      <c r="E211" s="256"/>
      <c r="F211" s="269"/>
      <c r="G211" s="269"/>
      <c r="H211" s="221"/>
    </row>
    <row r="212" spans="1:8" ht="29.25" customHeight="1" thickBot="1" x14ac:dyDescent="0.3">
      <c r="A212" s="221"/>
      <c r="B212" s="221"/>
      <c r="C212" s="257" t="s">
        <v>106</v>
      </c>
      <c r="D212" s="258"/>
      <c r="E212" s="256"/>
      <c r="F212" s="269"/>
      <c r="G212" s="269"/>
      <c r="H212" s="221"/>
    </row>
    <row r="213" spans="1:8" ht="15.75" thickBot="1" x14ac:dyDescent="0.3">
      <c r="A213" s="221"/>
      <c r="B213" s="221"/>
      <c r="C213" s="257" t="s">
        <v>107</v>
      </c>
      <c r="D213" s="258"/>
      <c r="E213" s="256"/>
      <c r="F213" s="269"/>
      <c r="G213" s="269"/>
      <c r="H213" s="221"/>
    </row>
    <row r="214" spans="1:8" ht="30.75" thickBot="1" x14ac:dyDescent="0.3">
      <c r="A214" s="221"/>
      <c r="B214" s="221"/>
      <c r="C214" s="279" t="s">
        <v>373</v>
      </c>
      <c r="D214" s="258">
        <f>D211+D208+D205+D202+D199+D196+D193</f>
        <v>50000</v>
      </c>
      <c r="E214" s="258">
        <f>E211+E208+E205+E202+E199+E196+E193</f>
        <v>50500</v>
      </c>
      <c r="F214" s="271">
        <f>F211+F208+F205+F202+F199+F196+F193</f>
        <v>54050</v>
      </c>
      <c r="G214" s="271">
        <f>G211+G208+G205+G202+G199+G196+G193</f>
        <v>55200</v>
      </c>
      <c r="H214" s="221"/>
    </row>
    <row r="215" spans="1:8" ht="15.75" thickBot="1" x14ac:dyDescent="0.3">
      <c r="A215" s="221"/>
      <c r="B215" s="221"/>
      <c r="C215" s="508"/>
      <c r="D215" s="264">
        <f>IF(D214-D185=0,0,"Error")</f>
        <v>0</v>
      </c>
      <c r="E215" s="264">
        <f>IF(E214-E185=0,0,"Error")</f>
        <v>0</v>
      </c>
      <c r="F215" s="264">
        <f>IF(F214-F185=0,0,"Error")</f>
        <v>0</v>
      </c>
      <c r="G215" s="264">
        <f>IF(G214-G185=0,0,"Error")</f>
        <v>0</v>
      </c>
      <c r="H215" s="221"/>
    </row>
    <row r="216" spans="1:8" ht="15.75" thickBot="1" x14ac:dyDescent="0.3">
      <c r="A216" s="221"/>
      <c r="B216" s="221"/>
      <c r="C216" s="995" t="s">
        <v>149</v>
      </c>
      <c r="D216" s="996"/>
      <c r="E216" s="996"/>
      <c r="F216" s="996"/>
      <c r="G216" s="997"/>
      <c r="H216" s="221"/>
    </row>
    <row r="217" spans="1:8" ht="15.75" thickBot="1" x14ac:dyDescent="0.3">
      <c r="A217" s="221"/>
      <c r="B217" s="221"/>
      <c r="C217" s="995" t="s">
        <v>150</v>
      </c>
      <c r="D217" s="996"/>
      <c r="E217" s="996"/>
      <c r="F217" s="996"/>
      <c r="G217" s="997"/>
      <c r="H217" s="221"/>
    </row>
    <row r="218" spans="1:8" ht="17.25" customHeight="1" thickBot="1" x14ac:dyDescent="0.3">
      <c r="A218" s="221"/>
      <c r="B218" s="221"/>
      <c r="C218" s="280" t="s">
        <v>374</v>
      </c>
      <c r="D218" s="1042" t="s">
        <v>375</v>
      </c>
      <c r="E218" s="1043"/>
      <c r="F218" s="1043"/>
      <c r="G218" s="1044"/>
      <c r="H218" s="221"/>
    </row>
    <row r="219" spans="1:8" ht="64.5" customHeight="1" thickBot="1" x14ac:dyDescent="0.3">
      <c r="A219" s="221"/>
      <c r="B219" s="221"/>
      <c r="C219" s="533" t="s">
        <v>152</v>
      </c>
      <c r="D219" s="534" t="s">
        <v>376</v>
      </c>
      <c r="E219" s="535" t="s">
        <v>202</v>
      </c>
      <c r="F219" s="536"/>
      <c r="G219" s="537"/>
      <c r="H219" s="221"/>
    </row>
    <row r="220" spans="1:8" ht="30" customHeight="1" thickBot="1" x14ac:dyDescent="0.3">
      <c r="A220" s="221"/>
      <c r="B220" s="221"/>
      <c r="C220" s="538" t="s">
        <v>93</v>
      </c>
      <c r="D220" s="1045" t="s">
        <v>377</v>
      </c>
      <c r="E220" s="1046"/>
      <c r="F220" s="1046"/>
      <c r="G220" s="1047"/>
      <c r="H220" s="221"/>
    </row>
    <row r="221" spans="1:8" ht="17.25" customHeight="1" thickBot="1" x14ac:dyDescent="0.3">
      <c r="A221" s="221"/>
      <c r="B221" s="221"/>
      <c r="C221" s="538" t="s">
        <v>95</v>
      </c>
      <c r="D221" s="1034" t="s">
        <v>378</v>
      </c>
      <c r="E221" s="1035"/>
      <c r="F221" s="1035"/>
      <c r="G221" s="1036"/>
      <c r="H221" s="221"/>
    </row>
    <row r="222" spans="1:8" ht="35.25" customHeight="1" x14ac:dyDescent="0.25">
      <c r="A222" s="221"/>
      <c r="B222" s="221"/>
      <c r="C222" s="1037"/>
      <c r="D222" s="539">
        <v>2019</v>
      </c>
      <c r="E222" s="539">
        <v>2020</v>
      </c>
      <c r="F222" s="539">
        <v>2021</v>
      </c>
      <c r="G222" s="539">
        <v>2022</v>
      </c>
      <c r="H222" s="221"/>
    </row>
    <row r="223" spans="1:8" ht="33.75" customHeight="1" thickBot="1" x14ac:dyDescent="0.3">
      <c r="A223" s="221"/>
      <c r="B223" s="221"/>
      <c r="C223" s="1038"/>
      <c r="D223" s="540" t="s">
        <v>1</v>
      </c>
      <c r="E223" s="540" t="s">
        <v>71</v>
      </c>
      <c r="F223" s="540" t="s">
        <v>71</v>
      </c>
      <c r="G223" s="540" t="s">
        <v>71</v>
      </c>
      <c r="H223" s="221"/>
    </row>
    <row r="224" spans="1:8" ht="15.75" thickBot="1" x14ac:dyDescent="0.3">
      <c r="A224" s="221"/>
      <c r="B224" s="221"/>
      <c r="C224" s="538" t="s">
        <v>97</v>
      </c>
      <c r="D224" s="541">
        <v>4</v>
      </c>
      <c r="E224" s="541">
        <v>5</v>
      </c>
      <c r="F224" s="538"/>
      <c r="G224" s="538"/>
      <c r="H224" s="221"/>
    </row>
    <row r="225" spans="1:8" ht="30.75" thickBot="1" x14ac:dyDescent="0.3">
      <c r="A225" s="221"/>
      <c r="B225" s="221"/>
      <c r="C225" s="538" t="s">
        <v>98</v>
      </c>
      <c r="D225" s="277">
        <v>1000</v>
      </c>
      <c r="E225" s="277">
        <v>1350</v>
      </c>
      <c r="F225" s="277">
        <f>F243</f>
        <v>0</v>
      </c>
      <c r="G225" s="277">
        <f>G243</f>
        <v>0</v>
      </c>
      <c r="H225" s="221"/>
    </row>
    <row r="226" spans="1:8" ht="30.75" thickBot="1" x14ac:dyDescent="0.3">
      <c r="A226" s="221"/>
      <c r="B226" s="221"/>
      <c r="C226" s="538" t="s">
        <v>99</v>
      </c>
      <c r="D226" s="277">
        <f>D225/D224</f>
        <v>250</v>
      </c>
      <c r="E226" s="277">
        <f>E225/E224</f>
        <v>270</v>
      </c>
      <c r="F226" s="277" t="e">
        <f>F225/F224</f>
        <v>#DIV/0!</v>
      </c>
      <c r="G226" s="277" t="e">
        <f>G225/G224</f>
        <v>#DIV/0!</v>
      </c>
      <c r="H226" s="221"/>
    </row>
    <row r="227" spans="1:8" ht="18" customHeight="1" thickBot="1" x14ac:dyDescent="0.3">
      <c r="A227" s="221"/>
      <c r="B227" s="221"/>
      <c r="C227" s="538" t="s">
        <v>100</v>
      </c>
      <c r="D227" s="541" t="s">
        <v>101</v>
      </c>
      <c r="E227" s="542">
        <f>E224/D224-1</f>
        <v>0.25</v>
      </c>
      <c r="F227" s="542">
        <f t="shared" ref="F227:G229" si="5">F224/E224-1</f>
        <v>-1</v>
      </c>
      <c r="G227" s="542" t="e">
        <f t="shared" si="5"/>
        <v>#DIV/0!</v>
      </c>
      <c r="H227" s="221"/>
    </row>
    <row r="228" spans="1:8" ht="30.75" thickBot="1" x14ac:dyDescent="0.3">
      <c r="A228" s="221"/>
      <c r="B228" s="221"/>
      <c r="C228" s="538" t="s">
        <v>102</v>
      </c>
      <c r="D228" s="541" t="s">
        <v>101</v>
      </c>
      <c r="E228" s="542">
        <f>E225/D225-1</f>
        <v>0.35000000000000009</v>
      </c>
      <c r="F228" s="542">
        <f t="shared" si="5"/>
        <v>-1</v>
      </c>
      <c r="G228" s="542" t="e">
        <f t="shared" si="5"/>
        <v>#DIV/0!</v>
      </c>
      <c r="H228" s="221"/>
    </row>
    <row r="229" spans="1:8" ht="30.75" thickBot="1" x14ac:dyDescent="0.3">
      <c r="A229" s="221"/>
      <c r="B229" s="221"/>
      <c r="C229" s="538" t="s">
        <v>103</v>
      </c>
      <c r="D229" s="541" t="s">
        <v>101</v>
      </c>
      <c r="E229" s="542">
        <f>E226/D226-1</f>
        <v>8.0000000000000071E-2</v>
      </c>
      <c r="F229" s="542" t="e">
        <f t="shared" si="5"/>
        <v>#DIV/0!</v>
      </c>
      <c r="G229" s="542" t="e">
        <f t="shared" si="5"/>
        <v>#DIV/0!</v>
      </c>
      <c r="H229" s="221"/>
    </row>
    <row r="230" spans="1:8" ht="15" customHeight="1" thickBot="1" x14ac:dyDescent="0.3">
      <c r="A230" s="221"/>
      <c r="B230" s="221"/>
      <c r="C230" s="1039" t="s">
        <v>355</v>
      </c>
      <c r="D230" s="1040"/>
      <c r="E230" s="1040"/>
      <c r="F230" s="1040"/>
      <c r="G230" s="1041"/>
      <c r="H230" s="221"/>
    </row>
    <row r="231" spans="1:8" ht="16.5" customHeight="1" x14ac:dyDescent="0.25">
      <c r="A231" s="221"/>
      <c r="B231" s="221"/>
      <c r="C231" s="1037"/>
      <c r="D231" s="539">
        <v>2019</v>
      </c>
      <c r="E231" s="539">
        <v>2020</v>
      </c>
      <c r="F231" s="539">
        <v>2021</v>
      </c>
      <c r="G231" s="539">
        <v>2022</v>
      </c>
      <c r="H231" s="221"/>
    </row>
    <row r="232" spans="1:8" ht="14.25" customHeight="1" thickBot="1" x14ac:dyDescent="0.3">
      <c r="A232" s="221"/>
      <c r="B232" s="221"/>
      <c r="C232" s="1038"/>
      <c r="D232" s="540" t="s">
        <v>1</v>
      </c>
      <c r="E232" s="540" t="s">
        <v>71</v>
      </c>
      <c r="F232" s="540" t="s">
        <v>71</v>
      </c>
      <c r="G232" s="540" t="s">
        <v>71</v>
      </c>
      <c r="H232" s="221"/>
    </row>
    <row r="233" spans="1:8" ht="30.75" thickBot="1" x14ac:dyDescent="0.3">
      <c r="A233" s="221"/>
      <c r="B233" s="221"/>
      <c r="C233" s="543" t="s">
        <v>159</v>
      </c>
      <c r="D233" s="275">
        <f>D234+D235+D236+D237</f>
        <v>0</v>
      </c>
      <c r="E233" s="275">
        <f>E234+E235+E236+E237</f>
        <v>0</v>
      </c>
      <c r="F233" s="275">
        <f>F234+F235+F236+F237</f>
        <v>0</v>
      </c>
      <c r="G233" s="275">
        <f>G234+G235+G236+G237</f>
        <v>0</v>
      </c>
      <c r="H233" s="221"/>
    </row>
    <row r="234" spans="1:8" ht="18" customHeight="1" thickBot="1" x14ac:dyDescent="0.3">
      <c r="A234" s="221"/>
      <c r="B234" s="221"/>
      <c r="C234" s="544" t="s">
        <v>106</v>
      </c>
      <c r="D234" s="275"/>
      <c r="E234" s="275"/>
      <c r="F234" s="275"/>
      <c r="G234" s="275"/>
      <c r="H234" s="221"/>
    </row>
    <row r="235" spans="1:8" ht="30.75" customHeight="1" thickBot="1" x14ac:dyDescent="0.3">
      <c r="A235" s="221"/>
      <c r="B235" s="221"/>
      <c r="C235" s="544" t="s">
        <v>160</v>
      </c>
      <c r="D235" s="275"/>
      <c r="E235" s="275"/>
      <c r="F235" s="275"/>
      <c r="G235" s="275"/>
      <c r="H235" s="221"/>
    </row>
    <row r="236" spans="1:8" ht="48.75" customHeight="1" thickBot="1" x14ac:dyDescent="0.3">
      <c r="A236" s="221"/>
      <c r="B236" s="221"/>
      <c r="C236" s="544" t="s">
        <v>161</v>
      </c>
      <c r="D236" s="275"/>
      <c r="E236" s="275"/>
      <c r="F236" s="275"/>
      <c r="G236" s="275"/>
      <c r="H236" s="221"/>
    </row>
    <row r="237" spans="1:8" ht="15.75" thickBot="1" x14ac:dyDescent="0.3">
      <c r="A237" s="221"/>
      <c r="B237" s="221"/>
      <c r="C237" s="544" t="s">
        <v>162</v>
      </c>
      <c r="D237" s="275"/>
      <c r="E237" s="275"/>
      <c r="F237" s="275"/>
      <c r="G237" s="275"/>
      <c r="H237" s="221"/>
    </row>
    <row r="238" spans="1:8" ht="30.75" thickBot="1" x14ac:dyDescent="0.3">
      <c r="A238" s="221"/>
      <c r="B238" s="221"/>
      <c r="C238" s="543" t="s">
        <v>163</v>
      </c>
      <c r="D238" s="274">
        <f>D239+D240+D241+D242</f>
        <v>1000</v>
      </c>
      <c r="E238" s="274">
        <f>E239+E240+E241+E242</f>
        <v>1350</v>
      </c>
      <c r="F238" s="274">
        <f>F239+F240+F241+F242</f>
        <v>0</v>
      </c>
      <c r="G238" s="274">
        <f>G239+G240+G241+G242</f>
        <v>0</v>
      </c>
      <c r="H238" s="221"/>
    </row>
    <row r="239" spans="1:8" ht="16.5" customHeight="1" thickBot="1" x14ac:dyDescent="0.3">
      <c r="A239" s="221"/>
      <c r="B239" s="221"/>
      <c r="C239" s="544" t="s">
        <v>106</v>
      </c>
      <c r="D239" s="274">
        <v>1000</v>
      </c>
      <c r="E239" s="274">
        <v>1350</v>
      </c>
      <c r="F239" s="274"/>
      <c r="G239" s="274"/>
      <c r="H239" s="221"/>
    </row>
    <row r="240" spans="1:8" ht="15.75" thickBot="1" x14ac:dyDescent="0.3">
      <c r="A240" s="221"/>
      <c r="B240" s="221"/>
      <c r="C240" s="544" t="s">
        <v>160</v>
      </c>
      <c r="D240" s="274"/>
      <c r="E240" s="274"/>
      <c r="F240" s="274"/>
      <c r="G240" s="274"/>
      <c r="H240" s="221"/>
    </row>
    <row r="241" spans="1:8" ht="15.75" thickBot="1" x14ac:dyDescent="0.3">
      <c r="A241" s="221"/>
      <c r="B241" s="221"/>
      <c r="C241" s="544" t="s">
        <v>161</v>
      </c>
      <c r="D241" s="274"/>
      <c r="E241" s="274"/>
      <c r="F241" s="274"/>
      <c r="G241" s="274"/>
      <c r="H241" s="221"/>
    </row>
    <row r="242" spans="1:8" ht="19.5" customHeight="1" thickBot="1" x14ac:dyDescent="0.3">
      <c r="A242" s="221"/>
      <c r="B242" s="221"/>
      <c r="C242" s="544" t="s">
        <v>162</v>
      </c>
      <c r="D242" s="274"/>
      <c r="E242" s="274"/>
      <c r="F242" s="274"/>
      <c r="G242" s="274"/>
      <c r="H242" s="221"/>
    </row>
    <row r="243" spans="1:8" ht="30.75" thickBot="1" x14ac:dyDescent="0.3">
      <c r="A243" s="221"/>
      <c r="B243" s="221"/>
      <c r="C243" s="545" t="s">
        <v>114</v>
      </c>
      <c r="D243" s="274">
        <f>D233+D238</f>
        <v>1000</v>
      </c>
      <c r="E243" s="274">
        <f>E233+E238</f>
        <v>1350</v>
      </c>
      <c r="F243" s="274">
        <f>F233+F238</f>
        <v>0</v>
      </c>
      <c r="G243" s="274">
        <f>G233+G238</f>
        <v>0</v>
      </c>
      <c r="H243" s="221"/>
    </row>
    <row r="244" spans="1:8" ht="18.75" customHeight="1" thickBot="1" x14ac:dyDescent="0.3">
      <c r="A244" s="221"/>
      <c r="B244" s="221"/>
      <c r="C244" s="995" t="s">
        <v>198</v>
      </c>
      <c r="D244" s="996"/>
      <c r="E244" s="996"/>
      <c r="F244" s="996"/>
      <c r="G244" s="997"/>
      <c r="H244" s="221"/>
    </row>
    <row r="245" spans="1:8" ht="16.5" customHeight="1" thickBot="1" x14ac:dyDescent="0.3">
      <c r="A245" s="221"/>
      <c r="B245" s="221"/>
      <c r="C245" s="995" t="s">
        <v>199</v>
      </c>
      <c r="D245" s="996"/>
      <c r="E245" s="996"/>
      <c r="F245" s="996"/>
      <c r="G245" s="997"/>
      <c r="H245" s="221"/>
    </row>
    <row r="246" spans="1:8" ht="16.5" customHeight="1" thickBot="1" x14ac:dyDescent="0.3">
      <c r="A246" s="221"/>
      <c r="B246" s="221"/>
      <c r="C246" s="248" t="s">
        <v>151</v>
      </c>
      <c r="D246" s="1042" t="s">
        <v>379</v>
      </c>
      <c r="E246" s="1050"/>
      <c r="F246" s="1043"/>
      <c r="G246" s="1044"/>
      <c r="H246" s="221"/>
    </row>
    <row r="247" spans="1:8" ht="64.5" customHeight="1" thickBot="1" x14ac:dyDescent="0.3">
      <c r="A247" s="221"/>
      <c r="B247" s="221"/>
      <c r="C247" s="248" t="s">
        <v>152</v>
      </c>
      <c r="D247" s="286" t="s">
        <v>380</v>
      </c>
      <c r="E247" s="287" t="s">
        <v>202</v>
      </c>
      <c r="F247" s="1042"/>
      <c r="G247" s="1044"/>
      <c r="H247" s="221"/>
    </row>
    <row r="248" spans="1:8" ht="14.25" customHeight="1" thickBot="1" x14ac:dyDescent="0.3">
      <c r="A248" s="221"/>
      <c r="B248" s="221"/>
      <c r="C248" s="288"/>
      <c r="D248" s="1042"/>
      <c r="E248" s="1043"/>
      <c r="F248" s="1043"/>
      <c r="G248" s="1044"/>
      <c r="H248" s="221"/>
    </row>
    <row r="249" spans="1:8" ht="35.25" customHeight="1" thickBot="1" x14ac:dyDescent="0.3">
      <c r="A249" s="221"/>
      <c r="B249" s="221"/>
      <c r="C249" s="250" t="s">
        <v>93</v>
      </c>
      <c r="D249" s="992" t="s">
        <v>381</v>
      </c>
      <c r="E249" s="993"/>
      <c r="F249" s="993"/>
      <c r="G249" s="994"/>
      <c r="H249" s="221"/>
    </row>
    <row r="250" spans="1:8" ht="29.25" customHeight="1" thickBot="1" x14ac:dyDescent="0.3">
      <c r="A250" s="221"/>
      <c r="B250" s="221"/>
      <c r="C250" s="250" t="s">
        <v>95</v>
      </c>
      <c r="D250" s="1004" t="s">
        <v>157</v>
      </c>
      <c r="E250" s="1005"/>
      <c r="F250" s="1005"/>
      <c r="G250" s="1006"/>
      <c r="H250" s="221"/>
    </row>
    <row r="251" spans="1:8" x14ac:dyDescent="0.25">
      <c r="A251" s="221"/>
      <c r="B251" s="221"/>
      <c r="C251" s="1007"/>
      <c r="D251" s="251">
        <v>2019</v>
      </c>
      <c r="E251" s="251">
        <v>2020</v>
      </c>
      <c r="F251" s="251">
        <v>2021</v>
      </c>
      <c r="G251" s="251">
        <v>2022</v>
      </c>
      <c r="H251" s="221"/>
    </row>
    <row r="252" spans="1:8" ht="31.5" customHeight="1" thickBot="1" x14ac:dyDescent="0.3">
      <c r="A252" s="221"/>
      <c r="B252" s="221"/>
      <c r="C252" s="1008"/>
      <c r="D252" s="252" t="s">
        <v>1</v>
      </c>
      <c r="E252" s="252" t="s">
        <v>71</v>
      </c>
      <c r="F252" s="252" t="s">
        <v>71</v>
      </c>
      <c r="G252" s="252" t="s">
        <v>71</v>
      </c>
      <c r="H252" s="221"/>
    </row>
    <row r="253" spans="1:8" ht="32.25" customHeight="1" thickBot="1" x14ac:dyDescent="0.3">
      <c r="A253" s="221"/>
      <c r="B253" s="221"/>
      <c r="C253" s="250" t="s">
        <v>97</v>
      </c>
      <c r="D253" s="253">
        <v>1</v>
      </c>
      <c r="E253" s="253"/>
      <c r="F253" s="253"/>
      <c r="G253" s="253"/>
      <c r="H253" s="221"/>
    </row>
    <row r="254" spans="1:8" ht="47.25" customHeight="1" thickBot="1" x14ac:dyDescent="0.3">
      <c r="A254" s="221"/>
      <c r="B254" s="221"/>
      <c r="C254" s="250" t="s">
        <v>98</v>
      </c>
      <c r="D254" s="253">
        <v>420</v>
      </c>
      <c r="E254" s="253"/>
      <c r="F254" s="253">
        <f>F343-F305</f>
        <v>0</v>
      </c>
      <c r="G254" s="253">
        <f>G343-G305</f>
        <v>0</v>
      </c>
      <c r="H254" s="221"/>
    </row>
    <row r="255" spans="1:8" ht="32.25" customHeight="1" thickBot="1" x14ac:dyDescent="0.3">
      <c r="A255" s="221"/>
      <c r="B255" s="221"/>
      <c r="C255" s="250" t="s">
        <v>99</v>
      </c>
      <c r="D255" s="253">
        <f>D254/D253</f>
        <v>420</v>
      </c>
      <c r="E255" s="253"/>
      <c r="F255" s="253" t="e">
        <f>F254/F253</f>
        <v>#DIV/0!</v>
      </c>
      <c r="G255" s="253" t="e">
        <f>G254/G253</f>
        <v>#DIV/0!</v>
      </c>
      <c r="H255" s="221"/>
    </row>
    <row r="256" spans="1:8" ht="37.5" customHeight="1" thickBot="1" x14ac:dyDescent="0.3">
      <c r="A256" s="221"/>
      <c r="B256" s="221"/>
      <c r="C256" s="250" t="s">
        <v>100</v>
      </c>
      <c r="D256" s="509" t="s">
        <v>101</v>
      </c>
      <c r="E256" s="254">
        <f>E253/D253</f>
        <v>0</v>
      </c>
      <c r="F256" s="254" t="e">
        <f t="shared" ref="F256:G258" si="6">F253/E253-1</f>
        <v>#DIV/0!</v>
      </c>
      <c r="G256" s="254" t="e">
        <f t="shared" si="6"/>
        <v>#DIV/0!</v>
      </c>
      <c r="H256" s="221"/>
    </row>
    <row r="257" spans="1:8" ht="32.25" customHeight="1" thickBot="1" x14ac:dyDescent="0.3">
      <c r="A257" s="221"/>
      <c r="B257" s="221"/>
      <c r="C257" s="250" t="s">
        <v>102</v>
      </c>
      <c r="D257" s="509" t="s">
        <v>101</v>
      </c>
      <c r="E257" s="254">
        <f>E254/D254</f>
        <v>0</v>
      </c>
      <c r="F257" s="254" t="e">
        <f t="shared" si="6"/>
        <v>#DIV/0!</v>
      </c>
      <c r="G257" s="254" t="e">
        <f t="shared" si="6"/>
        <v>#DIV/0!</v>
      </c>
      <c r="H257" s="221"/>
    </row>
    <row r="258" spans="1:8" ht="30.75" thickBot="1" x14ac:dyDescent="0.3">
      <c r="A258" s="221"/>
      <c r="B258" s="221"/>
      <c r="C258" s="250" t="s">
        <v>103</v>
      </c>
      <c r="D258" s="509" t="s">
        <v>101</v>
      </c>
      <c r="E258" s="254">
        <f>E255/D255</f>
        <v>0</v>
      </c>
      <c r="F258" s="254" t="e">
        <f t="shared" si="6"/>
        <v>#DIV/0!</v>
      </c>
      <c r="G258" s="254" t="e">
        <f t="shared" si="6"/>
        <v>#DIV/0!</v>
      </c>
      <c r="H258" s="221"/>
    </row>
    <row r="259" spans="1:8" ht="36" customHeight="1" thickBot="1" x14ac:dyDescent="0.3">
      <c r="A259" s="221"/>
      <c r="B259" s="221"/>
      <c r="C259" s="1025" t="s">
        <v>382</v>
      </c>
      <c r="D259" s="1026"/>
      <c r="E259" s="1026"/>
      <c r="F259" s="1026"/>
      <c r="G259" s="1027"/>
      <c r="H259" s="221"/>
    </row>
    <row r="260" spans="1:8" ht="36" customHeight="1" x14ac:dyDescent="0.25">
      <c r="A260" s="221"/>
      <c r="B260" s="221"/>
      <c r="C260" s="1007"/>
      <c r="D260" s="251">
        <v>2019</v>
      </c>
      <c r="E260" s="251">
        <v>2020</v>
      </c>
      <c r="F260" s="251">
        <v>2021</v>
      </c>
      <c r="G260" s="251">
        <v>2022</v>
      </c>
      <c r="H260" s="221"/>
    </row>
    <row r="261" spans="1:8" ht="16.5" customHeight="1" thickBot="1" x14ac:dyDescent="0.3">
      <c r="A261" s="221"/>
      <c r="B261" s="221"/>
      <c r="C261" s="1008"/>
      <c r="D261" s="252" t="s">
        <v>1</v>
      </c>
      <c r="E261" s="252" t="s">
        <v>71</v>
      </c>
      <c r="F261" s="252" t="s">
        <v>71</v>
      </c>
      <c r="G261" s="252" t="s">
        <v>71</v>
      </c>
      <c r="H261" s="221"/>
    </row>
    <row r="262" spans="1:8" ht="33.75" customHeight="1" thickBot="1" x14ac:dyDescent="0.3">
      <c r="A262" s="221"/>
      <c r="B262" s="221"/>
      <c r="C262" s="255" t="s">
        <v>159</v>
      </c>
      <c r="D262" s="256">
        <f>D263+D264+D265+D266</f>
        <v>420</v>
      </c>
      <c r="E262" s="256">
        <f>E263+E264+E265+E266</f>
        <v>0</v>
      </c>
      <c r="F262" s="256">
        <f>F263+F264+F265+F266</f>
        <v>0</v>
      </c>
      <c r="G262" s="256">
        <f>G263+G264+G265+G266</f>
        <v>0</v>
      </c>
      <c r="H262" s="221"/>
    </row>
    <row r="263" spans="1:8" ht="32.25" customHeight="1" thickBot="1" x14ac:dyDescent="0.3">
      <c r="A263" s="221"/>
      <c r="B263" s="221"/>
      <c r="C263" s="257" t="s">
        <v>106</v>
      </c>
      <c r="D263" s="256">
        <v>420</v>
      </c>
      <c r="E263" s="256"/>
      <c r="F263" s="256"/>
      <c r="G263" s="256"/>
      <c r="H263" s="221"/>
    </row>
    <row r="264" spans="1:8" ht="15.75" thickBot="1" x14ac:dyDescent="0.3">
      <c r="A264" s="221"/>
      <c r="B264" s="221"/>
      <c r="C264" s="257" t="s">
        <v>160</v>
      </c>
      <c r="D264" s="256"/>
      <c r="E264" s="256"/>
      <c r="F264" s="256"/>
      <c r="G264" s="256"/>
      <c r="H264" s="221"/>
    </row>
    <row r="265" spans="1:8" ht="15.75" thickBot="1" x14ac:dyDescent="0.3">
      <c r="A265" s="221"/>
      <c r="B265" s="221"/>
      <c r="C265" s="257" t="s">
        <v>161</v>
      </c>
      <c r="D265" s="256"/>
      <c r="E265" s="256"/>
      <c r="F265" s="256"/>
      <c r="G265" s="256"/>
      <c r="H265" s="221"/>
    </row>
    <row r="266" spans="1:8" ht="33" customHeight="1" thickBot="1" x14ac:dyDescent="0.3">
      <c r="A266" s="221"/>
      <c r="B266" s="221"/>
      <c r="C266" s="257" t="s">
        <v>162</v>
      </c>
      <c r="D266" s="256"/>
      <c r="E266" s="256"/>
      <c r="F266" s="256"/>
      <c r="G266" s="256"/>
      <c r="H266" s="221"/>
    </row>
    <row r="267" spans="1:8" ht="30.75" thickBot="1" x14ac:dyDescent="0.3">
      <c r="A267" s="221"/>
      <c r="B267" s="221"/>
      <c r="C267" s="255" t="s">
        <v>163</v>
      </c>
      <c r="D267" s="258">
        <f>D268+D269+D270+D271</f>
        <v>0</v>
      </c>
      <c r="E267" s="258">
        <f>E268+E269+E270+E271</f>
        <v>0</v>
      </c>
      <c r="F267" s="258">
        <f>F268+F269+F270+F271</f>
        <v>0</v>
      </c>
      <c r="G267" s="258">
        <f>G268+G269+G270+G271</f>
        <v>0</v>
      </c>
      <c r="H267" s="221"/>
    </row>
    <row r="268" spans="1:8" ht="15.75" thickBot="1" x14ac:dyDescent="0.3">
      <c r="A268" s="221"/>
      <c r="B268" s="221"/>
      <c r="C268" s="257" t="s">
        <v>106</v>
      </c>
      <c r="D268" s="258"/>
      <c r="E268" s="256"/>
      <c r="F268" s="256"/>
      <c r="G268" s="256"/>
      <c r="H268" s="221"/>
    </row>
    <row r="269" spans="1:8" ht="46.5" customHeight="1" thickBot="1" x14ac:dyDescent="0.3">
      <c r="A269" s="221"/>
      <c r="B269" s="221"/>
      <c r="C269" s="257" t="s">
        <v>160</v>
      </c>
      <c r="D269" s="258"/>
      <c r="E269" s="256"/>
      <c r="F269" s="256"/>
      <c r="G269" s="256"/>
      <c r="H269" s="221"/>
    </row>
    <row r="270" spans="1:8" ht="24" customHeight="1" thickBot="1" x14ac:dyDescent="0.3">
      <c r="A270" s="221"/>
      <c r="B270" s="221"/>
      <c r="C270" s="257" t="s">
        <v>161</v>
      </c>
      <c r="D270" s="258"/>
      <c r="E270" s="256"/>
      <c r="F270" s="256"/>
      <c r="G270" s="256"/>
      <c r="H270" s="221"/>
    </row>
    <row r="271" spans="1:8" ht="19.5" customHeight="1" thickBot="1" x14ac:dyDescent="0.3">
      <c r="A271" s="221"/>
      <c r="B271" s="221"/>
      <c r="C271" s="257" t="s">
        <v>162</v>
      </c>
      <c r="D271" s="258"/>
      <c r="E271" s="256"/>
      <c r="F271" s="256"/>
      <c r="G271" s="256"/>
      <c r="H271" s="221"/>
    </row>
    <row r="272" spans="1:8" ht="34.5" customHeight="1" thickBot="1" x14ac:dyDescent="0.3">
      <c r="A272" s="221"/>
      <c r="B272" s="221"/>
      <c r="C272" s="289" t="s">
        <v>114</v>
      </c>
      <c r="D272" s="258">
        <f>D262+D267</f>
        <v>420</v>
      </c>
      <c r="E272" s="258">
        <f>E262+E267</f>
        <v>0</v>
      </c>
      <c r="F272" s="258">
        <f>F262+F267</f>
        <v>0</v>
      </c>
      <c r="G272" s="258">
        <f>G262+G267</f>
        <v>0</v>
      </c>
      <c r="H272" s="221"/>
    </row>
    <row r="273" spans="1:8" ht="64.5" customHeight="1" thickBot="1" x14ac:dyDescent="0.3">
      <c r="A273" s="221"/>
      <c r="B273" s="221"/>
      <c r="C273" s="248" t="s">
        <v>116</v>
      </c>
      <c r="D273" s="286" t="s">
        <v>380</v>
      </c>
      <c r="E273" s="287" t="s">
        <v>202</v>
      </c>
      <c r="F273" s="1048" t="s">
        <v>383</v>
      </c>
      <c r="G273" s="1049"/>
      <c r="H273" s="221"/>
    </row>
    <row r="274" spans="1:8" ht="14.25" customHeight="1" thickBot="1" x14ac:dyDescent="0.3">
      <c r="A274" s="221"/>
      <c r="B274" s="221"/>
      <c r="C274" s="288"/>
      <c r="D274" s="1042"/>
      <c r="E274" s="1043"/>
      <c r="F274" s="1043"/>
      <c r="G274" s="1044"/>
      <c r="H274" s="221"/>
    </row>
    <row r="275" spans="1:8" ht="35.25" customHeight="1" thickBot="1" x14ac:dyDescent="0.3">
      <c r="A275" s="221"/>
      <c r="B275" s="221"/>
      <c r="C275" s="250" t="s">
        <v>93</v>
      </c>
      <c r="D275" s="992" t="s">
        <v>384</v>
      </c>
      <c r="E275" s="993"/>
      <c r="F275" s="993"/>
      <c r="G275" s="994"/>
      <c r="H275" s="221"/>
    </row>
    <row r="276" spans="1:8" ht="29.25" customHeight="1" thickBot="1" x14ac:dyDescent="0.3">
      <c r="A276" s="221"/>
      <c r="B276" s="221"/>
      <c r="C276" s="250" t="s">
        <v>95</v>
      </c>
      <c r="D276" s="1004" t="s">
        <v>157</v>
      </c>
      <c r="E276" s="1005"/>
      <c r="F276" s="1005"/>
      <c r="G276" s="1006"/>
      <c r="H276" s="221"/>
    </row>
    <row r="277" spans="1:8" x14ac:dyDescent="0.25">
      <c r="A277" s="221"/>
      <c r="B277" s="221"/>
      <c r="C277" s="1007"/>
      <c r="D277" s="251">
        <v>2019</v>
      </c>
      <c r="E277" s="251">
        <v>2020</v>
      </c>
      <c r="F277" s="251">
        <v>2021</v>
      </c>
      <c r="G277" s="251">
        <v>2022</v>
      </c>
      <c r="H277" s="221"/>
    </row>
    <row r="278" spans="1:8" ht="31.5" customHeight="1" thickBot="1" x14ac:dyDescent="0.3">
      <c r="A278" s="221"/>
      <c r="B278" s="221"/>
      <c r="C278" s="1008"/>
      <c r="D278" s="252" t="s">
        <v>1</v>
      </c>
      <c r="E278" s="252" t="s">
        <v>71</v>
      </c>
      <c r="F278" s="252" t="s">
        <v>71</v>
      </c>
      <c r="G278" s="252" t="s">
        <v>71</v>
      </c>
      <c r="H278" s="221"/>
    </row>
    <row r="279" spans="1:8" ht="32.25" customHeight="1" thickBot="1" x14ac:dyDescent="0.3">
      <c r="A279" s="221"/>
      <c r="B279" s="221"/>
      <c r="C279" s="250" t="s">
        <v>97</v>
      </c>
      <c r="D279" s="253"/>
      <c r="E279" s="253">
        <v>1</v>
      </c>
      <c r="F279" s="253"/>
      <c r="G279" s="253"/>
      <c r="H279" s="221"/>
    </row>
    <row r="280" spans="1:8" ht="47.25" customHeight="1" thickBot="1" x14ac:dyDescent="0.3">
      <c r="A280" s="221"/>
      <c r="B280" s="221"/>
      <c r="C280" s="250" t="s">
        <v>98</v>
      </c>
      <c r="D280" s="253"/>
      <c r="E280" s="253">
        <v>50</v>
      </c>
      <c r="F280" s="253"/>
      <c r="G280" s="253" t="e">
        <f>G369-G331</f>
        <v>#DIV/0!</v>
      </c>
      <c r="H280" s="221"/>
    </row>
    <row r="281" spans="1:8" ht="32.25" customHeight="1" thickBot="1" x14ac:dyDescent="0.3">
      <c r="A281" s="221"/>
      <c r="B281" s="221"/>
      <c r="C281" s="250" t="s">
        <v>99</v>
      </c>
      <c r="D281" s="253" t="e">
        <f>D280/D279</f>
        <v>#DIV/0!</v>
      </c>
      <c r="E281" s="253">
        <f>E280/E279</f>
        <v>50</v>
      </c>
      <c r="F281" s="253" t="e">
        <f>F280/F279</f>
        <v>#DIV/0!</v>
      </c>
      <c r="G281" s="253" t="e">
        <f>G280/G279</f>
        <v>#DIV/0!</v>
      </c>
      <c r="H281" s="221"/>
    </row>
    <row r="282" spans="1:8" ht="37.5" customHeight="1" thickBot="1" x14ac:dyDescent="0.3">
      <c r="A282" s="221"/>
      <c r="B282" s="221"/>
      <c r="C282" s="250" t="s">
        <v>100</v>
      </c>
      <c r="D282" s="509" t="s">
        <v>101</v>
      </c>
      <c r="E282" s="254" t="e">
        <f>E279/D279</f>
        <v>#DIV/0!</v>
      </c>
      <c r="F282" s="254">
        <f t="shared" ref="F282:G284" si="7">F279/E279-1</f>
        <v>-1</v>
      </c>
      <c r="G282" s="254" t="e">
        <f t="shared" si="7"/>
        <v>#DIV/0!</v>
      </c>
      <c r="H282" s="221"/>
    </row>
    <row r="283" spans="1:8" ht="32.25" customHeight="1" thickBot="1" x14ac:dyDescent="0.3">
      <c r="A283" s="221"/>
      <c r="B283" s="221"/>
      <c r="C283" s="250" t="s">
        <v>102</v>
      </c>
      <c r="D283" s="509" t="s">
        <v>101</v>
      </c>
      <c r="E283" s="254" t="e">
        <f>E280/D280</f>
        <v>#DIV/0!</v>
      </c>
      <c r="F283" s="254">
        <f t="shared" si="7"/>
        <v>-1</v>
      </c>
      <c r="G283" s="254" t="e">
        <f t="shared" si="7"/>
        <v>#DIV/0!</v>
      </c>
      <c r="H283" s="221"/>
    </row>
    <row r="284" spans="1:8" ht="30.75" thickBot="1" x14ac:dyDescent="0.3">
      <c r="A284" s="221"/>
      <c r="B284" s="221"/>
      <c r="C284" s="250" t="s">
        <v>103</v>
      </c>
      <c r="D284" s="509" t="s">
        <v>101</v>
      </c>
      <c r="E284" s="254" t="e">
        <f>E281/D281</f>
        <v>#DIV/0!</v>
      </c>
      <c r="F284" s="254" t="e">
        <f t="shared" si="7"/>
        <v>#DIV/0!</v>
      </c>
      <c r="G284" s="254" t="e">
        <f t="shared" si="7"/>
        <v>#DIV/0!</v>
      </c>
      <c r="H284" s="221"/>
    </row>
    <row r="285" spans="1:8" ht="36" customHeight="1" thickBot="1" x14ac:dyDescent="0.3">
      <c r="A285" s="221"/>
      <c r="B285" s="221"/>
      <c r="C285" s="1025" t="s">
        <v>385</v>
      </c>
      <c r="D285" s="1026"/>
      <c r="E285" s="1026"/>
      <c r="F285" s="1026"/>
      <c r="G285" s="1027"/>
      <c r="H285" s="221"/>
    </row>
    <row r="286" spans="1:8" ht="36" customHeight="1" x14ac:dyDescent="0.25">
      <c r="A286" s="221"/>
      <c r="B286" s="221"/>
      <c r="C286" s="1007"/>
      <c r="D286" s="251">
        <v>2019</v>
      </c>
      <c r="E286" s="251">
        <v>2020</v>
      </c>
      <c r="F286" s="251">
        <v>2021</v>
      </c>
      <c r="G286" s="251">
        <v>2022</v>
      </c>
      <c r="H286" s="221"/>
    </row>
    <row r="287" spans="1:8" ht="16.5" customHeight="1" thickBot="1" x14ac:dyDescent="0.3">
      <c r="A287" s="221"/>
      <c r="B287" s="221"/>
      <c r="C287" s="1008"/>
      <c r="D287" s="252" t="s">
        <v>1</v>
      </c>
      <c r="E287" s="252" t="s">
        <v>71</v>
      </c>
      <c r="F287" s="252" t="s">
        <v>71</v>
      </c>
      <c r="G287" s="252" t="s">
        <v>71</v>
      </c>
      <c r="H287" s="221"/>
    </row>
    <row r="288" spans="1:8" ht="33.75" customHeight="1" thickBot="1" x14ac:dyDescent="0.3">
      <c r="A288" s="221"/>
      <c r="B288" s="221"/>
      <c r="C288" s="255" t="s">
        <v>159</v>
      </c>
      <c r="D288" s="256">
        <f>D289+D290+D291+D292</f>
        <v>0</v>
      </c>
      <c r="E288" s="256">
        <f>E289+E290+E291+E292</f>
        <v>50</v>
      </c>
      <c r="F288" s="256">
        <f>F289+F290+F291+F292</f>
        <v>0</v>
      </c>
      <c r="G288" s="256">
        <f>G289+G290+G291+G292</f>
        <v>0</v>
      </c>
      <c r="H288" s="221"/>
    </row>
    <row r="289" spans="1:8" ht="32.25" customHeight="1" thickBot="1" x14ac:dyDescent="0.3">
      <c r="A289" s="221"/>
      <c r="B289" s="221"/>
      <c r="C289" s="257" t="s">
        <v>106</v>
      </c>
      <c r="D289" s="256"/>
      <c r="E289" s="256">
        <v>50</v>
      </c>
      <c r="F289" s="256"/>
      <c r="G289" s="256"/>
      <c r="H289" s="221"/>
    </row>
    <row r="290" spans="1:8" ht="15.75" thickBot="1" x14ac:dyDescent="0.3">
      <c r="A290" s="221"/>
      <c r="B290" s="221"/>
      <c r="C290" s="257" t="s">
        <v>160</v>
      </c>
      <c r="D290" s="256"/>
      <c r="E290" s="256"/>
      <c r="F290" s="256"/>
      <c r="G290" s="256"/>
      <c r="H290" s="221"/>
    </row>
    <row r="291" spans="1:8" ht="15.75" thickBot="1" x14ac:dyDescent="0.3">
      <c r="A291" s="221"/>
      <c r="B291" s="221"/>
      <c r="C291" s="257" t="s">
        <v>161</v>
      </c>
      <c r="D291" s="256"/>
      <c r="E291" s="256"/>
      <c r="F291" s="256"/>
      <c r="G291" s="256"/>
      <c r="H291" s="221"/>
    </row>
    <row r="292" spans="1:8" ht="33" customHeight="1" thickBot="1" x14ac:dyDescent="0.3">
      <c r="A292" s="221"/>
      <c r="B292" s="221"/>
      <c r="C292" s="257" t="s">
        <v>162</v>
      </c>
      <c r="D292" s="256"/>
      <c r="E292" s="256"/>
      <c r="F292" s="256"/>
      <c r="G292" s="256"/>
      <c r="H292" s="221"/>
    </row>
    <row r="293" spans="1:8" ht="30.75" thickBot="1" x14ac:dyDescent="0.3">
      <c r="A293" s="221"/>
      <c r="B293" s="221"/>
      <c r="C293" s="255" t="s">
        <v>163</v>
      </c>
      <c r="D293" s="258">
        <f>D294+D295+D296+D297</f>
        <v>0</v>
      </c>
      <c r="E293" s="258">
        <f>E294+E295+E296+E297</f>
        <v>0</v>
      </c>
      <c r="F293" s="258">
        <f>F294+F295+F296+F297</f>
        <v>0</v>
      </c>
      <c r="G293" s="258">
        <f>G294+G295+G296+G297</f>
        <v>0</v>
      </c>
      <c r="H293" s="221"/>
    </row>
    <row r="294" spans="1:8" ht="15.75" thickBot="1" x14ac:dyDescent="0.3">
      <c r="A294" s="221"/>
      <c r="B294" s="221"/>
      <c r="C294" s="257" t="s">
        <v>106</v>
      </c>
      <c r="D294" s="258"/>
      <c r="E294" s="256"/>
      <c r="F294" s="256"/>
      <c r="G294" s="256"/>
      <c r="H294" s="221"/>
    </row>
    <row r="295" spans="1:8" ht="46.5" customHeight="1" thickBot="1" x14ac:dyDescent="0.3">
      <c r="A295" s="221"/>
      <c r="B295" s="221"/>
      <c r="C295" s="257" t="s">
        <v>160</v>
      </c>
      <c r="D295" s="258"/>
      <c r="E295" s="256"/>
      <c r="F295" s="256"/>
      <c r="G295" s="256"/>
      <c r="H295" s="221"/>
    </row>
    <row r="296" spans="1:8" ht="24" customHeight="1" thickBot="1" x14ac:dyDescent="0.3">
      <c r="A296" s="221"/>
      <c r="B296" s="221"/>
      <c r="C296" s="257" t="s">
        <v>161</v>
      </c>
      <c r="D296" s="258"/>
      <c r="E296" s="256"/>
      <c r="F296" s="256"/>
      <c r="G296" s="256"/>
      <c r="H296" s="221"/>
    </row>
    <row r="297" spans="1:8" ht="19.5" customHeight="1" thickBot="1" x14ac:dyDescent="0.3">
      <c r="A297" s="221"/>
      <c r="B297" s="221"/>
      <c r="C297" s="257" t="s">
        <v>162</v>
      </c>
      <c r="D297" s="258"/>
      <c r="E297" s="256"/>
      <c r="F297" s="256"/>
      <c r="G297" s="256"/>
      <c r="H297" s="221"/>
    </row>
    <row r="298" spans="1:8" ht="34.5" customHeight="1" thickBot="1" x14ac:dyDescent="0.3">
      <c r="A298" s="221"/>
      <c r="B298" s="221"/>
      <c r="C298" s="289" t="s">
        <v>122</v>
      </c>
      <c r="D298" s="258">
        <f>D288+D293</f>
        <v>0</v>
      </c>
      <c r="E298" s="258">
        <f>E288+E293</f>
        <v>50</v>
      </c>
      <c r="F298" s="258">
        <f>F288+F293</f>
        <v>0</v>
      </c>
      <c r="G298" s="258">
        <f>G288+G293</f>
        <v>0</v>
      </c>
      <c r="H298" s="221"/>
    </row>
    <row r="299" spans="1:8" ht="107.25" customHeight="1" thickBot="1" x14ac:dyDescent="0.3">
      <c r="A299" s="221"/>
      <c r="B299" s="221"/>
      <c r="C299" s="248" t="s">
        <v>167</v>
      </c>
      <c r="D299" s="290" t="s">
        <v>386</v>
      </c>
      <c r="E299" s="287" t="s">
        <v>202</v>
      </c>
      <c r="F299" s="1043"/>
      <c r="G299" s="1044"/>
      <c r="H299" s="221"/>
    </row>
    <row r="300" spans="1:8" ht="15.75" thickBot="1" x14ac:dyDescent="0.3">
      <c r="A300" s="221"/>
      <c r="B300" s="221"/>
      <c r="C300" s="250" t="s">
        <v>93</v>
      </c>
      <c r="D300" s="992" t="s">
        <v>387</v>
      </c>
      <c r="E300" s="993"/>
      <c r="F300" s="993"/>
      <c r="G300" s="994"/>
      <c r="H300" s="221"/>
    </row>
    <row r="301" spans="1:8" ht="14.25" customHeight="1" thickBot="1" x14ac:dyDescent="0.3">
      <c r="A301" s="221"/>
      <c r="B301" s="221"/>
      <c r="C301" s="250" t="s">
        <v>95</v>
      </c>
      <c r="D301" s="1004" t="s">
        <v>388</v>
      </c>
      <c r="E301" s="1005"/>
      <c r="F301" s="1005"/>
      <c r="G301" s="1006"/>
      <c r="H301" s="221"/>
    </row>
    <row r="302" spans="1:8" ht="16.5" customHeight="1" x14ac:dyDescent="0.25">
      <c r="A302" s="221"/>
      <c r="B302" s="221"/>
      <c r="C302" s="1007"/>
      <c r="D302" s="251">
        <v>2019</v>
      </c>
      <c r="E302" s="251">
        <v>2020</v>
      </c>
      <c r="F302" s="251">
        <v>2021</v>
      </c>
      <c r="G302" s="251">
        <v>2022</v>
      </c>
      <c r="H302" s="221"/>
    </row>
    <row r="303" spans="1:8" ht="24" customHeight="1" thickBot="1" x14ac:dyDescent="0.3">
      <c r="A303" s="221"/>
      <c r="B303" s="221"/>
      <c r="C303" s="1008"/>
      <c r="D303" s="252" t="s">
        <v>1</v>
      </c>
      <c r="E303" s="252" t="s">
        <v>71</v>
      </c>
      <c r="F303" s="252" t="s">
        <v>71</v>
      </c>
      <c r="G303" s="252" t="s">
        <v>71</v>
      </c>
      <c r="H303" s="221"/>
    </row>
    <row r="304" spans="1:8" ht="15" customHeight="1" thickBot="1" x14ac:dyDescent="0.3">
      <c r="A304" s="221"/>
      <c r="B304" s="221"/>
      <c r="C304" s="250" t="s">
        <v>97</v>
      </c>
      <c r="D304" s="509">
        <v>500</v>
      </c>
      <c r="E304" s="253"/>
      <c r="F304" s="250"/>
      <c r="G304" s="250"/>
      <c r="H304" s="221"/>
    </row>
    <row r="305" spans="1:8" ht="15" customHeight="1" thickBot="1" x14ac:dyDescent="0.3">
      <c r="A305" s="221"/>
      <c r="B305" s="221"/>
      <c r="C305" s="250" t="s">
        <v>98</v>
      </c>
      <c r="D305" s="253">
        <v>8500</v>
      </c>
      <c r="E305" s="253"/>
      <c r="F305" s="253"/>
      <c r="G305" s="253"/>
      <c r="H305" s="221"/>
    </row>
    <row r="306" spans="1:8" ht="30.75" thickBot="1" x14ac:dyDescent="0.3">
      <c r="A306" s="221"/>
      <c r="B306" s="221"/>
      <c r="C306" s="250" t="s">
        <v>99</v>
      </c>
      <c r="D306" s="253">
        <f>D305/D304</f>
        <v>17</v>
      </c>
      <c r="E306" s="253" t="e">
        <f>E305/E304</f>
        <v>#DIV/0!</v>
      </c>
      <c r="F306" s="253" t="e">
        <f>F305/F304</f>
        <v>#DIV/0!</v>
      </c>
      <c r="G306" s="253" t="e">
        <f>G305/G304</f>
        <v>#DIV/0!</v>
      </c>
      <c r="H306" s="221"/>
    </row>
    <row r="307" spans="1:8" ht="30.75" thickBot="1" x14ac:dyDescent="0.3">
      <c r="A307" s="221"/>
      <c r="B307" s="221"/>
      <c r="C307" s="250" t="s">
        <v>100</v>
      </c>
      <c r="D307" s="509"/>
      <c r="E307" s="254">
        <f>E304/D304</f>
        <v>0</v>
      </c>
      <c r="F307" s="254" t="e">
        <f t="shared" ref="F307:G309" si="8">F304/E304-1</f>
        <v>#DIV/0!</v>
      </c>
      <c r="G307" s="254" t="e">
        <f t="shared" si="8"/>
        <v>#DIV/0!</v>
      </c>
      <c r="H307" s="221"/>
    </row>
    <row r="308" spans="1:8" ht="14.25" customHeight="1" thickBot="1" x14ac:dyDescent="0.3">
      <c r="A308" s="221"/>
      <c r="B308" s="221"/>
      <c r="C308" s="250" t="s">
        <v>102</v>
      </c>
      <c r="D308" s="509"/>
      <c r="E308" s="254">
        <f>E305/D305</f>
        <v>0</v>
      </c>
      <c r="F308" s="254" t="e">
        <f t="shared" si="8"/>
        <v>#DIV/0!</v>
      </c>
      <c r="G308" s="254" t="e">
        <f t="shared" si="8"/>
        <v>#DIV/0!</v>
      </c>
      <c r="H308" s="221"/>
    </row>
    <row r="309" spans="1:8" ht="32.25" customHeight="1" thickBot="1" x14ac:dyDescent="0.3">
      <c r="A309" s="221"/>
      <c r="B309" s="221"/>
      <c r="C309" s="250" t="s">
        <v>103</v>
      </c>
      <c r="D309" s="509"/>
      <c r="E309" s="254" t="e">
        <f>E306/D306</f>
        <v>#DIV/0!</v>
      </c>
      <c r="F309" s="254" t="e">
        <f t="shared" si="8"/>
        <v>#DIV/0!</v>
      </c>
      <c r="G309" s="254" t="e">
        <f t="shared" si="8"/>
        <v>#DIV/0!</v>
      </c>
      <c r="H309" s="221"/>
    </row>
    <row r="310" spans="1:8" ht="21" customHeight="1" thickBot="1" x14ac:dyDescent="0.3">
      <c r="A310" s="221"/>
      <c r="B310" s="221"/>
      <c r="C310" s="1025" t="s">
        <v>389</v>
      </c>
      <c r="D310" s="1026"/>
      <c r="E310" s="1026"/>
      <c r="F310" s="1026"/>
      <c r="G310" s="1027"/>
      <c r="H310" s="221"/>
    </row>
    <row r="311" spans="1:8" ht="13.5" customHeight="1" x14ac:dyDescent="0.25">
      <c r="A311" s="221"/>
      <c r="B311" s="221"/>
      <c r="C311" s="1007"/>
      <c r="D311" s="251">
        <v>2019</v>
      </c>
      <c r="E311" s="251">
        <v>2020</v>
      </c>
      <c r="F311" s="251">
        <v>2021</v>
      </c>
      <c r="G311" s="251">
        <v>2022</v>
      </c>
      <c r="H311" s="221"/>
    </row>
    <row r="312" spans="1:8" ht="15" customHeight="1" thickBot="1" x14ac:dyDescent="0.3">
      <c r="A312" s="221"/>
      <c r="B312" s="221"/>
      <c r="C312" s="1008"/>
      <c r="D312" s="252" t="s">
        <v>1</v>
      </c>
      <c r="E312" s="252" t="s">
        <v>71</v>
      </c>
      <c r="F312" s="252" t="s">
        <v>71</v>
      </c>
      <c r="G312" s="252" t="s">
        <v>71</v>
      </c>
      <c r="H312" s="221"/>
    </row>
    <row r="313" spans="1:8" ht="15.75" customHeight="1" thickBot="1" x14ac:dyDescent="0.3">
      <c r="A313" s="221"/>
      <c r="B313" s="221"/>
      <c r="C313" s="255" t="s">
        <v>159</v>
      </c>
      <c r="D313" s="256">
        <f>D314+D315+D316+D317</f>
        <v>0</v>
      </c>
      <c r="E313" s="256">
        <f>E314+E315+E316+E317</f>
        <v>0</v>
      </c>
      <c r="F313" s="256">
        <f>F314+F315+F316+F317</f>
        <v>0</v>
      </c>
      <c r="G313" s="256">
        <f>G314+G315+G316+G317</f>
        <v>0</v>
      </c>
      <c r="H313" s="221"/>
    </row>
    <row r="314" spans="1:8" ht="15.75" thickBot="1" x14ac:dyDescent="0.3">
      <c r="A314" s="221"/>
      <c r="B314" s="221"/>
      <c r="C314" s="257" t="s">
        <v>106</v>
      </c>
      <c r="D314" s="256"/>
      <c r="E314" s="256"/>
      <c r="F314" s="256"/>
      <c r="G314" s="256"/>
      <c r="H314" s="221"/>
    </row>
    <row r="315" spans="1:8" ht="22.5" customHeight="1" thickBot="1" x14ac:dyDescent="0.3">
      <c r="A315" s="221"/>
      <c r="B315" s="221"/>
      <c r="C315" s="257" t="s">
        <v>160</v>
      </c>
      <c r="D315" s="256"/>
      <c r="E315" s="256"/>
      <c r="F315" s="256"/>
      <c r="G315" s="256"/>
      <c r="H315" s="221"/>
    </row>
    <row r="316" spans="1:8" ht="15.75" thickBot="1" x14ac:dyDescent="0.3">
      <c r="A316" s="221"/>
      <c r="B316" s="221"/>
      <c r="C316" s="257" t="s">
        <v>161</v>
      </c>
      <c r="D316" s="256"/>
      <c r="E316" s="256"/>
      <c r="F316" s="256"/>
      <c r="G316" s="256"/>
      <c r="H316" s="221"/>
    </row>
    <row r="317" spans="1:8" ht="18.75" customHeight="1" thickBot="1" x14ac:dyDescent="0.3">
      <c r="A317" s="221"/>
      <c r="B317" s="221"/>
      <c r="C317" s="257" t="s">
        <v>162</v>
      </c>
      <c r="D317" s="256"/>
      <c r="E317" s="256"/>
      <c r="F317" s="256"/>
      <c r="G317" s="256"/>
      <c r="H317" s="221"/>
    </row>
    <row r="318" spans="1:8" ht="19.5" customHeight="1" thickBot="1" x14ac:dyDescent="0.3">
      <c r="A318" s="221"/>
      <c r="B318" s="221"/>
      <c r="C318" s="255" t="s">
        <v>163</v>
      </c>
      <c r="D318" s="258">
        <f>D319+D320+D321+D322</f>
        <v>8500</v>
      </c>
      <c r="E318" s="258">
        <f>E319+E320+E321+E322</f>
        <v>0</v>
      </c>
      <c r="F318" s="258">
        <f>F319+F320+F321+F322</f>
        <v>0</v>
      </c>
      <c r="G318" s="258">
        <f>G319+G320+G321+G322</f>
        <v>0</v>
      </c>
      <c r="H318" s="221"/>
    </row>
    <row r="319" spans="1:8" ht="15.75" customHeight="1" thickBot="1" x14ac:dyDescent="0.3">
      <c r="A319" s="221"/>
      <c r="B319" s="221"/>
      <c r="C319" s="257" t="s">
        <v>106</v>
      </c>
      <c r="D319" s="258">
        <v>8500</v>
      </c>
      <c r="E319" s="256"/>
      <c r="F319" s="256"/>
      <c r="G319" s="256"/>
      <c r="H319" s="221"/>
    </row>
    <row r="320" spans="1:8" ht="13.5" customHeight="1" thickBot="1" x14ac:dyDescent="0.3">
      <c r="A320" s="221"/>
      <c r="B320" s="221"/>
      <c r="C320" s="257" t="s">
        <v>160</v>
      </c>
      <c r="D320" s="258"/>
      <c r="E320" s="256"/>
      <c r="F320" s="256"/>
      <c r="G320" s="256"/>
      <c r="H320" s="221"/>
    </row>
    <row r="321" spans="1:8" ht="18.75" customHeight="1" thickBot="1" x14ac:dyDescent="0.3">
      <c r="A321" s="221"/>
      <c r="B321" s="221"/>
      <c r="C321" s="257" t="s">
        <v>161</v>
      </c>
      <c r="D321" s="258"/>
      <c r="E321" s="256"/>
      <c r="F321" s="256"/>
      <c r="G321" s="256"/>
      <c r="H321" s="221"/>
    </row>
    <row r="322" spans="1:8" ht="21" customHeight="1" thickBot="1" x14ac:dyDescent="0.3">
      <c r="A322" s="221"/>
      <c r="B322" s="221"/>
      <c r="C322" s="257" t="s">
        <v>162</v>
      </c>
      <c r="D322" s="258"/>
      <c r="E322" s="256"/>
      <c r="F322" s="256"/>
      <c r="G322" s="256"/>
      <c r="H322" s="221"/>
    </row>
    <row r="323" spans="1:8" ht="32.25" customHeight="1" thickBot="1" x14ac:dyDescent="0.3">
      <c r="A323" s="221"/>
      <c r="B323" s="221"/>
      <c r="C323" s="289" t="s">
        <v>212</v>
      </c>
      <c r="D323" s="258">
        <f>D313+D318</f>
        <v>8500</v>
      </c>
      <c r="E323" s="258">
        <f>E313+E318</f>
        <v>0</v>
      </c>
      <c r="F323" s="258">
        <f>F313+F318</f>
        <v>0</v>
      </c>
      <c r="G323" s="258">
        <f>G313+G318</f>
        <v>0</v>
      </c>
      <c r="H323" s="221"/>
    </row>
    <row r="324" spans="1:8" ht="71.25" customHeight="1" thickBot="1" x14ac:dyDescent="0.3">
      <c r="A324" s="221"/>
      <c r="B324" s="221"/>
      <c r="C324" s="248" t="s">
        <v>130</v>
      </c>
      <c r="D324" s="281" t="s">
        <v>390</v>
      </c>
      <c r="E324" s="282" t="s">
        <v>202</v>
      </c>
      <c r="F324" s="283"/>
      <c r="G324" s="284"/>
      <c r="H324" s="221"/>
    </row>
    <row r="325" spans="1:8" ht="129.75" customHeight="1" thickBot="1" x14ac:dyDescent="0.3">
      <c r="A325" s="221"/>
      <c r="B325" s="221"/>
      <c r="C325" s="250" t="s">
        <v>93</v>
      </c>
      <c r="D325" s="992" t="s">
        <v>391</v>
      </c>
      <c r="E325" s="993"/>
      <c r="F325" s="993"/>
      <c r="G325" s="994"/>
      <c r="H325" s="221"/>
    </row>
    <row r="326" spans="1:8" ht="15.75" thickBot="1" x14ac:dyDescent="0.3">
      <c r="A326" s="221"/>
      <c r="B326" s="221"/>
      <c r="C326" s="250" t="s">
        <v>95</v>
      </c>
      <c r="D326" s="1004" t="s">
        <v>392</v>
      </c>
      <c r="E326" s="1005"/>
      <c r="F326" s="1005"/>
      <c r="G326" s="1006"/>
      <c r="H326" s="221"/>
    </row>
    <row r="327" spans="1:8" ht="16.5" customHeight="1" x14ac:dyDescent="0.25">
      <c r="A327" s="221"/>
      <c r="B327" s="221"/>
      <c r="C327" s="1007"/>
      <c r="D327" s="251">
        <v>2019</v>
      </c>
      <c r="E327" s="251">
        <v>2020</v>
      </c>
      <c r="F327" s="251">
        <v>2021</v>
      </c>
      <c r="G327" s="251">
        <v>2022</v>
      </c>
      <c r="H327" s="221"/>
    </row>
    <row r="328" spans="1:8" ht="18" customHeight="1" thickBot="1" x14ac:dyDescent="0.3">
      <c r="A328" s="221"/>
      <c r="B328" s="221"/>
      <c r="C328" s="1008"/>
      <c r="D328" s="252" t="s">
        <v>1</v>
      </c>
      <c r="E328" s="252" t="s">
        <v>71</v>
      </c>
      <c r="F328" s="252" t="s">
        <v>71</v>
      </c>
      <c r="G328" s="252" t="s">
        <v>71</v>
      </c>
      <c r="H328" s="221"/>
    </row>
    <row r="329" spans="1:8" ht="18" customHeight="1" thickBot="1" x14ac:dyDescent="0.3">
      <c r="A329" s="221"/>
      <c r="B329" s="221"/>
      <c r="C329" s="250" t="s">
        <v>97</v>
      </c>
      <c r="D329" s="509">
        <v>600</v>
      </c>
      <c r="E329" s="253"/>
      <c r="F329" s="250"/>
      <c r="G329" s="250"/>
      <c r="H329" s="221"/>
    </row>
    <row r="330" spans="1:8" ht="15.75" customHeight="1" thickBot="1" x14ac:dyDescent="0.3">
      <c r="A330" s="221"/>
      <c r="B330" s="221"/>
      <c r="C330" s="250" t="s">
        <v>98</v>
      </c>
      <c r="D330" s="253">
        <v>3000</v>
      </c>
      <c r="E330" s="253"/>
      <c r="F330" s="253">
        <f>F348</f>
        <v>0</v>
      </c>
      <c r="G330" s="253">
        <f>G348</f>
        <v>0</v>
      </c>
      <c r="H330" s="221"/>
    </row>
    <row r="331" spans="1:8" ht="32.25" customHeight="1" thickBot="1" x14ac:dyDescent="0.3">
      <c r="A331" s="221"/>
      <c r="B331" s="221"/>
      <c r="C331" s="250" t="s">
        <v>99</v>
      </c>
      <c r="D331" s="253">
        <f>D330/D329</f>
        <v>5</v>
      </c>
      <c r="E331" s="253" t="e">
        <f>E330/E329</f>
        <v>#DIV/0!</v>
      </c>
      <c r="F331" s="253" t="e">
        <f>F330/F329</f>
        <v>#DIV/0!</v>
      </c>
      <c r="G331" s="253" t="e">
        <f>G330/G329</f>
        <v>#DIV/0!</v>
      </c>
      <c r="H331" s="221"/>
    </row>
    <row r="332" spans="1:8" ht="50.25" customHeight="1" thickBot="1" x14ac:dyDescent="0.3">
      <c r="A332" s="221"/>
      <c r="B332" s="221"/>
      <c r="C332" s="250" t="s">
        <v>100</v>
      </c>
      <c r="D332" s="509" t="s">
        <v>101</v>
      </c>
      <c r="E332" s="254">
        <f>E329/D329-1</f>
        <v>-1</v>
      </c>
      <c r="F332" s="254" t="e">
        <f t="shared" ref="F332:G334" si="9">F329/E329-1</f>
        <v>#DIV/0!</v>
      </c>
      <c r="G332" s="254" t="e">
        <f t="shared" si="9"/>
        <v>#DIV/0!</v>
      </c>
      <c r="H332" s="221"/>
    </row>
    <row r="333" spans="1:8" ht="30.75" thickBot="1" x14ac:dyDescent="0.3">
      <c r="A333" s="221"/>
      <c r="B333" s="221"/>
      <c r="C333" s="250" t="s">
        <v>102</v>
      </c>
      <c r="D333" s="509" t="s">
        <v>101</v>
      </c>
      <c r="E333" s="254">
        <f>E330/D330-1</f>
        <v>-1</v>
      </c>
      <c r="F333" s="254" t="e">
        <f t="shared" si="9"/>
        <v>#DIV/0!</v>
      </c>
      <c r="G333" s="254" t="e">
        <f t="shared" si="9"/>
        <v>#DIV/0!</v>
      </c>
      <c r="H333" s="221"/>
    </row>
    <row r="334" spans="1:8" ht="30.75" thickBot="1" x14ac:dyDescent="0.3">
      <c r="A334" s="221"/>
      <c r="B334" s="221"/>
      <c r="C334" s="250" t="s">
        <v>103</v>
      </c>
      <c r="D334" s="509" t="s">
        <v>101</v>
      </c>
      <c r="E334" s="254" t="e">
        <f>E331/D331-1</f>
        <v>#DIV/0!</v>
      </c>
      <c r="F334" s="254" t="e">
        <f t="shared" si="9"/>
        <v>#DIV/0!</v>
      </c>
      <c r="G334" s="254" t="e">
        <f t="shared" si="9"/>
        <v>#DIV/0!</v>
      </c>
      <c r="H334" s="221"/>
    </row>
    <row r="335" spans="1:8" ht="13.5" customHeight="1" thickBot="1" x14ac:dyDescent="0.3">
      <c r="A335" s="221"/>
      <c r="B335" s="221"/>
      <c r="C335" s="1025" t="s">
        <v>393</v>
      </c>
      <c r="D335" s="1026"/>
      <c r="E335" s="1026"/>
      <c r="F335" s="1026"/>
      <c r="G335" s="1027"/>
      <c r="H335" s="221"/>
    </row>
    <row r="336" spans="1:8" x14ac:dyDescent="0.25">
      <c r="A336" s="221"/>
      <c r="B336" s="221"/>
      <c r="C336" s="1007"/>
      <c r="D336" s="251">
        <v>2019</v>
      </c>
      <c r="E336" s="251">
        <v>2020</v>
      </c>
      <c r="F336" s="251">
        <v>2021</v>
      </c>
      <c r="G336" s="251">
        <v>2022</v>
      </c>
      <c r="H336" s="221"/>
    </row>
    <row r="337" spans="1:8" ht="15.75" thickBot="1" x14ac:dyDescent="0.3">
      <c r="A337" s="221"/>
      <c r="B337" s="221"/>
      <c r="C337" s="1008"/>
      <c r="D337" s="252" t="s">
        <v>1</v>
      </c>
      <c r="E337" s="252" t="s">
        <v>71</v>
      </c>
      <c r="F337" s="252" t="s">
        <v>71</v>
      </c>
      <c r="G337" s="252" t="s">
        <v>71</v>
      </c>
      <c r="H337" s="221"/>
    </row>
    <row r="338" spans="1:8" ht="30.75" thickBot="1" x14ac:dyDescent="0.3">
      <c r="A338" s="221"/>
      <c r="B338" s="221"/>
      <c r="C338" s="255" t="s">
        <v>159</v>
      </c>
      <c r="D338" s="256">
        <f>D339+D340+D341+D342</f>
        <v>0</v>
      </c>
      <c r="E338" s="256">
        <f>E339+E340+E341+E342</f>
        <v>0</v>
      </c>
      <c r="F338" s="256">
        <f>F339+F340+F341+F342</f>
        <v>0</v>
      </c>
      <c r="G338" s="256">
        <f>G339+G340+G341+G342</f>
        <v>0</v>
      </c>
      <c r="H338" s="221"/>
    </row>
    <row r="339" spans="1:8" ht="15.75" thickBot="1" x14ac:dyDescent="0.3">
      <c r="A339" s="221"/>
      <c r="B339" s="221"/>
      <c r="C339" s="257" t="s">
        <v>106</v>
      </c>
      <c r="D339" s="256"/>
      <c r="E339" s="256"/>
      <c r="F339" s="256"/>
      <c r="G339" s="256"/>
      <c r="H339" s="221"/>
    </row>
    <row r="340" spans="1:8" ht="15.75" thickBot="1" x14ac:dyDescent="0.3">
      <c r="A340" s="221"/>
      <c r="B340" s="221"/>
      <c r="C340" s="257" t="s">
        <v>160</v>
      </c>
      <c r="D340" s="256"/>
      <c r="E340" s="256"/>
      <c r="F340" s="256"/>
      <c r="G340" s="256"/>
      <c r="H340" s="221"/>
    </row>
    <row r="341" spans="1:8" ht="15.75" thickBot="1" x14ac:dyDescent="0.3">
      <c r="A341" s="221"/>
      <c r="B341" s="221"/>
      <c r="C341" s="257" t="s">
        <v>161</v>
      </c>
      <c r="D341" s="256"/>
      <c r="E341" s="256"/>
      <c r="F341" s="256"/>
      <c r="G341" s="256"/>
      <c r="H341" s="221"/>
    </row>
    <row r="342" spans="1:8" ht="15.75" customHeight="1" thickBot="1" x14ac:dyDescent="0.3">
      <c r="A342" s="221"/>
      <c r="B342" s="221"/>
      <c r="C342" s="257" t="s">
        <v>162</v>
      </c>
      <c r="D342" s="256"/>
      <c r="E342" s="256"/>
      <c r="F342" s="256"/>
      <c r="G342" s="256"/>
      <c r="H342" s="221"/>
    </row>
    <row r="343" spans="1:8" ht="30.75" thickBot="1" x14ac:dyDescent="0.3">
      <c r="A343" s="221"/>
      <c r="B343" s="221"/>
      <c r="C343" s="255" t="s">
        <v>163</v>
      </c>
      <c r="D343" s="258">
        <f>D344+D345+D346+D347</f>
        <v>3000</v>
      </c>
      <c r="E343" s="258">
        <f>E344+E345+E346+E347</f>
        <v>0</v>
      </c>
      <c r="F343" s="258">
        <f>F344+F345+F346+F347</f>
        <v>0</v>
      </c>
      <c r="G343" s="258">
        <f>G344+G345+G346+G347</f>
        <v>0</v>
      </c>
      <c r="H343" s="221"/>
    </row>
    <row r="344" spans="1:8" ht="15.75" thickBot="1" x14ac:dyDescent="0.3">
      <c r="A344" s="221"/>
      <c r="B344" s="221"/>
      <c r="C344" s="257" t="s">
        <v>106</v>
      </c>
      <c r="D344" s="258">
        <v>3000</v>
      </c>
      <c r="E344" s="256"/>
      <c r="F344" s="256"/>
      <c r="G344" s="256"/>
      <c r="H344" s="221"/>
    </row>
    <row r="345" spans="1:8" ht="15.75" thickBot="1" x14ac:dyDescent="0.3">
      <c r="A345" s="221"/>
      <c r="B345" s="221"/>
      <c r="C345" s="257" t="s">
        <v>160</v>
      </c>
      <c r="D345" s="258"/>
      <c r="E345" s="256"/>
      <c r="F345" s="256"/>
      <c r="G345" s="256"/>
      <c r="H345" s="221"/>
    </row>
    <row r="346" spans="1:8" ht="15.75" thickBot="1" x14ac:dyDescent="0.3">
      <c r="A346" s="221"/>
      <c r="B346" s="221"/>
      <c r="C346" s="257" t="s">
        <v>161</v>
      </c>
      <c r="D346" s="258"/>
      <c r="E346" s="256"/>
      <c r="F346" s="256"/>
      <c r="G346" s="256"/>
      <c r="H346" s="221"/>
    </row>
    <row r="347" spans="1:8" ht="15.75" thickBot="1" x14ac:dyDescent="0.3">
      <c r="A347" s="221"/>
      <c r="B347" s="221"/>
      <c r="C347" s="257" t="s">
        <v>162</v>
      </c>
      <c r="D347" s="258"/>
      <c r="E347" s="256"/>
      <c r="F347" s="256"/>
      <c r="G347" s="256"/>
      <c r="H347" s="221"/>
    </row>
    <row r="348" spans="1:8" ht="30.75" customHeight="1" thickBot="1" x14ac:dyDescent="0.3">
      <c r="A348" s="291"/>
      <c r="B348" s="292"/>
      <c r="C348" s="285" t="s">
        <v>136</v>
      </c>
      <c r="D348" s="258">
        <f>D338+D343</f>
        <v>3000</v>
      </c>
      <c r="E348" s="258">
        <f>E338+E343</f>
        <v>0</v>
      </c>
      <c r="F348" s="258">
        <f>F338+F343</f>
        <v>0</v>
      </c>
      <c r="G348" s="258">
        <f>G338+G343</f>
        <v>0</v>
      </c>
      <c r="H348" s="221"/>
    </row>
    <row r="349" spans="1:8" ht="78.75" customHeight="1" thickBot="1" x14ac:dyDescent="0.3">
      <c r="A349" s="291"/>
      <c r="B349" s="291"/>
      <c r="C349" s="293" t="s">
        <v>217</v>
      </c>
      <c r="D349" s="294" t="s">
        <v>394</v>
      </c>
      <c r="E349" s="282" t="s">
        <v>202</v>
      </c>
      <c r="F349" s="283" t="s">
        <v>395</v>
      </c>
      <c r="G349" s="284"/>
      <c r="H349" s="221"/>
    </row>
    <row r="350" spans="1:8" ht="39.75" customHeight="1" thickBot="1" x14ac:dyDescent="0.3">
      <c r="A350" s="221"/>
      <c r="B350" s="221"/>
      <c r="C350" s="250" t="s">
        <v>93</v>
      </c>
      <c r="D350" s="992" t="s">
        <v>396</v>
      </c>
      <c r="E350" s="993"/>
      <c r="F350" s="993"/>
      <c r="G350" s="994"/>
      <c r="H350" s="221"/>
    </row>
    <row r="351" spans="1:8" ht="24" customHeight="1" thickBot="1" x14ac:dyDescent="0.3">
      <c r="A351" s="221"/>
      <c r="B351" s="221"/>
      <c r="C351" s="250" t="s">
        <v>95</v>
      </c>
      <c r="D351" s="1004" t="s">
        <v>378</v>
      </c>
      <c r="E351" s="1005"/>
      <c r="F351" s="1005"/>
      <c r="G351" s="1006"/>
      <c r="H351" s="221"/>
    </row>
    <row r="352" spans="1:8" ht="21" customHeight="1" x14ac:dyDescent="0.25">
      <c r="A352" s="221"/>
      <c r="B352" s="221"/>
      <c r="C352" s="1007"/>
      <c r="D352" s="251">
        <v>2019</v>
      </c>
      <c r="E352" s="251">
        <v>2020</v>
      </c>
      <c r="F352" s="251">
        <v>2021</v>
      </c>
      <c r="G352" s="251">
        <v>2022</v>
      </c>
      <c r="H352" s="221"/>
    </row>
    <row r="353" spans="1:8" ht="21.75" customHeight="1" thickBot="1" x14ac:dyDescent="0.3">
      <c r="A353" s="221"/>
      <c r="B353" s="221"/>
      <c r="C353" s="1008"/>
      <c r="D353" s="252" t="s">
        <v>1</v>
      </c>
      <c r="E353" s="252" t="s">
        <v>71</v>
      </c>
      <c r="F353" s="252" t="s">
        <v>71</v>
      </c>
      <c r="G353" s="252" t="s">
        <v>71</v>
      </c>
      <c r="H353" s="221"/>
    </row>
    <row r="354" spans="1:8" ht="45" customHeight="1" thickBot="1" x14ac:dyDescent="0.3">
      <c r="A354" s="221"/>
      <c r="B354" s="221"/>
      <c r="C354" s="250" t="s">
        <v>97</v>
      </c>
      <c r="D354" s="250"/>
      <c r="E354" s="253">
        <v>1</v>
      </c>
      <c r="F354" s="509">
        <v>1</v>
      </c>
      <c r="G354" s="250"/>
      <c r="H354" s="221"/>
    </row>
    <row r="355" spans="1:8" ht="30.75" thickBot="1" x14ac:dyDescent="0.3">
      <c r="A355" s="221"/>
      <c r="B355" s="221"/>
      <c r="C355" s="250" t="s">
        <v>98</v>
      </c>
      <c r="D355" s="253">
        <f>D373</f>
        <v>0</v>
      </c>
      <c r="E355" s="253">
        <v>5000</v>
      </c>
      <c r="F355" s="253">
        <v>5000</v>
      </c>
      <c r="G355" s="253">
        <f>G373</f>
        <v>0</v>
      </c>
      <c r="H355" s="221"/>
    </row>
    <row r="356" spans="1:8" ht="25.5" customHeight="1" thickBot="1" x14ac:dyDescent="0.3">
      <c r="A356" s="221"/>
      <c r="B356" s="221"/>
      <c r="C356" s="250" t="s">
        <v>99</v>
      </c>
      <c r="D356" s="253" t="e">
        <f>D355/D354</f>
        <v>#DIV/0!</v>
      </c>
      <c r="E356" s="253">
        <f>E355/E354</f>
        <v>5000</v>
      </c>
      <c r="F356" s="253">
        <f>F355/F354</f>
        <v>5000</v>
      </c>
      <c r="G356" s="253" t="e">
        <f>G355/G354</f>
        <v>#DIV/0!</v>
      </c>
      <c r="H356" s="221"/>
    </row>
    <row r="357" spans="1:8" ht="30.75" thickBot="1" x14ac:dyDescent="0.3">
      <c r="A357" s="221"/>
      <c r="B357" s="221"/>
      <c r="C357" s="250" t="s">
        <v>100</v>
      </c>
      <c r="D357" s="509" t="s">
        <v>101</v>
      </c>
      <c r="E357" s="254" t="e">
        <f>E354/D354-1</f>
        <v>#DIV/0!</v>
      </c>
      <c r="F357" s="254">
        <f t="shared" ref="F357:G359" si="10">F354/E354-1</f>
        <v>0</v>
      </c>
      <c r="G357" s="254">
        <f t="shared" si="10"/>
        <v>-1</v>
      </c>
      <c r="H357" s="221"/>
    </row>
    <row r="358" spans="1:8" ht="18" customHeight="1" thickBot="1" x14ac:dyDescent="0.3">
      <c r="A358" s="221"/>
      <c r="B358" s="221"/>
      <c r="C358" s="250" t="s">
        <v>102</v>
      </c>
      <c r="D358" s="509" t="s">
        <v>101</v>
      </c>
      <c r="E358" s="254" t="e">
        <f>E355/D355-1</f>
        <v>#DIV/0!</v>
      </c>
      <c r="F358" s="254">
        <f t="shared" si="10"/>
        <v>0</v>
      </c>
      <c r="G358" s="254">
        <f t="shared" si="10"/>
        <v>-1</v>
      </c>
      <c r="H358" s="221"/>
    </row>
    <row r="359" spans="1:8" ht="30.75" thickBot="1" x14ac:dyDescent="0.3">
      <c r="A359" s="221"/>
      <c r="B359" s="221"/>
      <c r="C359" s="250" t="s">
        <v>103</v>
      </c>
      <c r="D359" s="509" t="s">
        <v>101</v>
      </c>
      <c r="E359" s="254" t="e">
        <f>E356/D356-1</f>
        <v>#DIV/0!</v>
      </c>
      <c r="F359" s="254">
        <f t="shared" si="10"/>
        <v>0</v>
      </c>
      <c r="G359" s="254" t="e">
        <f t="shared" si="10"/>
        <v>#DIV/0!</v>
      </c>
      <c r="H359" s="221"/>
    </row>
    <row r="360" spans="1:8" ht="15.75" thickBot="1" x14ac:dyDescent="0.3">
      <c r="A360" s="221"/>
      <c r="B360" s="221"/>
      <c r="C360" s="1025" t="s">
        <v>397</v>
      </c>
      <c r="D360" s="1026"/>
      <c r="E360" s="1026"/>
      <c r="F360" s="1026"/>
      <c r="G360" s="1027"/>
      <c r="H360" s="221"/>
    </row>
    <row r="361" spans="1:8" x14ac:dyDescent="0.25">
      <c r="A361" s="221"/>
      <c r="B361" s="221"/>
      <c r="C361" s="1007"/>
      <c r="D361" s="251">
        <v>2019</v>
      </c>
      <c r="E361" s="251">
        <v>2020</v>
      </c>
      <c r="F361" s="251">
        <v>2021</v>
      </c>
      <c r="G361" s="251">
        <v>2022</v>
      </c>
      <c r="H361" s="221"/>
    </row>
    <row r="362" spans="1:8" ht="15.75" thickBot="1" x14ac:dyDescent="0.3">
      <c r="A362" s="221"/>
      <c r="B362" s="221"/>
      <c r="C362" s="1008"/>
      <c r="D362" s="252" t="s">
        <v>1</v>
      </c>
      <c r="E362" s="252" t="s">
        <v>71</v>
      </c>
      <c r="F362" s="252" t="s">
        <v>71</v>
      </c>
      <c r="G362" s="252" t="s">
        <v>71</v>
      </c>
      <c r="H362" s="221"/>
    </row>
    <row r="363" spans="1:8" ht="30.75" thickBot="1" x14ac:dyDescent="0.3">
      <c r="A363" s="221"/>
      <c r="B363" s="221"/>
      <c r="C363" s="255" t="s">
        <v>159</v>
      </c>
      <c r="D363" s="256">
        <f>D364+D365+D366+D367</f>
        <v>0</v>
      </c>
      <c r="E363" s="256">
        <f>E364+E365+E366+E367</f>
        <v>0</v>
      </c>
      <c r="F363" s="256">
        <f>F364+F365+F366+F367</f>
        <v>0</v>
      </c>
      <c r="G363" s="256">
        <f>G364+G365+G366+G367</f>
        <v>0</v>
      </c>
      <c r="H363" s="221"/>
    </row>
    <row r="364" spans="1:8" ht="15.75" customHeight="1" thickBot="1" x14ac:dyDescent="0.3">
      <c r="A364" s="221"/>
      <c r="B364" s="221"/>
      <c r="C364" s="257" t="s">
        <v>106</v>
      </c>
      <c r="D364" s="256"/>
      <c r="E364" s="256"/>
      <c r="F364" s="256"/>
      <c r="G364" s="256"/>
      <c r="H364" s="221"/>
    </row>
    <row r="365" spans="1:8" ht="15.75" thickBot="1" x14ac:dyDescent="0.3">
      <c r="A365" s="221"/>
      <c r="B365" s="221"/>
      <c r="C365" s="257" t="s">
        <v>160</v>
      </c>
      <c r="D365" s="256"/>
      <c r="E365" s="256"/>
      <c r="F365" s="256"/>
      <c r="G365" s="256"/>
      <c r="H365" s="221"/>
    </row>
    <row r="366" spans="1:8" ht="15.75" thickBot="1" x14ac:dyDescent="0.3">
      <c r="A366" s="221"/>
      <c r="B366" s="221"/>
      <c r="C366" s="257" t="s">
        <v>161</v>
      </c>
      <c r="D366" s="256"/>
      <c r="E366" s="256"/>
      <c r="F366" s="256"/>
      <c r="G366" s="256"/>
      <c r="H366" s="221"/>
    </row>
    <row r="367" spans="1:8" ht="15.75" thickBot="1" x14ac:dyDescent="0.3">
      <c r="A367" s="221"/>
      <c r="B367" s="221"/>
      <c r="C367" s="257" t="s">
        <v>162</v>
      </c>
      <c r="D367" s="256"/>
      <c r="E367" s="256"/>
      <c r="F367" s="256"/>
      <c r="G367" s="256"/>
      <c r="H367" s="221"/>
    </row>
    <row r="368" spans="1:8" ht="30.75" thickBot="1" x14ac:dyDescent="0.3">
      <c r="A368" s="221"/>
      <c r="B368" s="221"/>
      <c r="C368" s="255" t="s">
        <v>163</v>
      </c>
      <c r="D368" s="258">
        <f>D369+D370+D371+D372</f>
        <v>0</v>
      </c>
      <c r="E368" s="258">
        <f>E369+E370+E371+E372</f>
        <v>5000</v>
      </c>
      <c r="F368" s="258">
        <f>F369+F370+F371+F372</f>
        <v>5000</v>
      </c>
      <c r="G368" s="258">
        <f>G369+G370+G371+G372</f>
        <v>0</v>
      </c>
      <c r="H368" s="221"/>
    </row>
    <row r="369" spans="1:8" ht="16.5" customHeight="1" thickBot="1" x14ac:dyDescent="0.3">
      <c r="A369" s="221"/>
      <c r="B369" s="221"/>
      <c r="C369" s="257" t="s">
        <v>106</v>
      </c>
      <c r="D369" s="258"/>
      <c r="E369" s="256">
        <v>5000</v>
      </c>
      <c r="F369" s="256">
        <v>5000</v>
      </c>
      <c r="G369" s="256"/>
      <c r="H369" s="221"/>
    </row>
    <row r="370" spans="1:8" ht="17.25" customHeight="1" thickBot="1" x14ac:dyDescent="0.3">
      <c r="A370" s="221"/>
      <c r="B370" s="221"/>
      <c r="C370" s="257" t="s">
        <v>160</v>
      </c>
      <c r="D370" s="258"/>
      <c r="E370" s="256"/>
      <c r="F370" s="256"/>
      <c r="G370" s="256"/>
      <c r="H370" s="221"/>
    </row>
    <row r="371" spans="1:8" ht="18.75" customHeight="1" thickBot="1" x14ac:dyDescent="0.3">
      <c r="A371" s="221"/>
      <c r="B371" s="221"/>
      <c r="C371" s="257" t="s">
        <v>161</v>
      </c>
      <c r="D371" s="258"/>
      <c r="E371" s="256"/>
      <c r="F371" s="256"/>
      <c r="G371" s="256"/>
      <c r="H371" s="221"/>
    </row>
    <row r="372" spans="1:8" ht="24.75" customHeight="1" thickBot="1" x14ac:dyDescent="0.3">
      <c r="A372" s="221"/>
      <c r="B372" s="221"/>
      <c r="C372" s="257" t="s">
        <v>162</v>
      </c>
      <c r="D372" s="258"/>
      <c r="E372" s="256"/>
      <c r="F372" s="256"/>
      <c r="G372" s="256"/>
      <c r="H372" s="221"/>
    </row>
    <row r="373" spans="1:8" ht="30.75" thickBot="1" x14ac:dyDescent="0.3">
      <c r="A373" s="221"/>
      <c r="B373" s="221"/>
      <c r="C373" s="285" t="s">
        <v>373</v>
      </c>
      <c r="D373" s="258">
        <f>D363+D368</f>
        <v>0</v>
      </c>
      <c r="E373" s="258">
        <f>E363+E368</f>
        <v>5000</v>
      </c>
      <c r="F373" s="258">
        <f>F363+F368</f>
        <v>5000</v>
      </c>
      <c r="G373" s="258">
        <f>G363+G368</f>
        <v>0</v>
      </c>
      <c r="H373" s="221"/>
    </row>
    <row r="374" spans="1:8" ht="90" customHeight="1" thickBot="1" x14ac:dyDescent="0.3">
      <c r="A374" s="221"/>
      <c r="B374" s="221"/>
      <c r="C374" s="293" t="s">
        <v>224</v>
      </c>
      <c r="D374" s="294" t="s">
        <v>398</v>
      </c>
      <c r="E374" s="282" t="s">
        <v>202</v>
      </c>
      <c r="F374" s="283" t="s">
        <v>383</v>
      </c>
      <c r="G374" s="284"/>
      <c r="H374" s="221"/>
    </row>
    <row r="375" spans="1:8" ht="46.5" customHeight="1" thickBot="1" x14ac:dyDescent="0.3">
      <c r="A375" s="221"/>
      <c r="B375" s="221"/>
      <c r="C375" s="250" t="s">
        <v>93</v>
      </c>
      <c r="D375" s="992" t="s">
        <v>399</v>
      </c>
      <c r="E375" s="993"/>
      <c r="F375" s="993"/>
      <c r="G375" s="994"/>
      <c r="H375" s="221"/>
    </row>
    <row r="376" spans="1:8" ht="19.5" customHeight="1" thickBot="1" x14ac:dyDescent="0.3">
      <c r="A376" s="221"/>
      <c r="B376" s="221"/>
      <c r="C376" s="250" t="s">
        <v>95</v>
      </c>
      <c r="D376" s="1004" t="s">
        <v>392</v>
      </c>
      <c r="E376" s="1005"/>
      <c r="F376" s="1005"/>
      <c r="G376" s="1006"/>
      <c r="H376" s="221"/>
    </row>
    <row r="377" spans="1:8" x14ac:dyDescent="0.25">
      <c r="A377" s="221"/>
      <c r="B377" s="221"/>
      <c r="C377" s="1007"/>
      <c r="D377" s="251">
        <v>2019</v>
      </c>
      <c r="E377" s="251">
        <v>2020</v>
      </c>
      <c r="F377" s="251">
        <v>2021</v>
      </c>
      <c r="G377" s="251">
        <v>2022</v>
      </c>
      <c r="H377" s="221"/>
    </row>
    <row r="378" spans="1:8" ht="15.75" thickBot="1" x14ac:dyDescent="0.3">
      <c r="A378" s="221"/>
      <c r="B378" s="221"/>
      <c r="C378" s="1008"/>
      <c r="D378" s="252" t="s">
        <v>1</v>
      </c>
      <c r="E378" s="252" t="s">
        <v>71</v>
      </c>
      <c r="F378" s="252" t="s">
        <v>71</v>
      </c>
      <c r="G378" s="252" t="s">
        <v>71</v>
      </c>
      <c r="H378" s="221"/>
    </row>
    <row r="379" spans="1:8" ht="15.75" thickBot="1" x14ac:dyDescent="0.3">
      <c r="A379" s="221"/>
      <c r="B379" s="221"/>
      <c r="C379" s="250" t="s">
        <v>97</v>
      </c>
      <c r="D379" s="250"/>
      <c r="E379" s="253">
        <v>1040</v>
      </c>
      <c r="F379" s="253">
        <v>5000</v>
      </c>
      <c r="G379" s="250"/>
      <c r="H379" s="221"/>
    </row>
    <row r="380" spans="1:8" ht="30.75" thickBot="1" x14ac:dyDescent="0.3">
      <c r="A380" s="221"/>
      <c r="B380" s="221"/>
      <c r="C380" s="250" t="s">
        <v>98</v>
      </c>
      <c r="D380" s="253">
        <f>D398</f>
        <v>0</v>
      </c>
      <c r="E380" s="253">
        <v>2450</v>
      </c>
      <c r="F380" s="253">
        <v>10000</v>
      </c>
      <c r="G380" s="253">
        <f>G398</f>
        <v>0</v>
      </c>
      <c r="H380" s="221"/>
    </row>
    <row r="381" spans="1:8" ht="30.75" thickBot="1" x14ac:dyDescent="0.3">
      <c r="A381" s="221"/>
      <c r="B381" s="221"/>
      <c r="C381" s="250" t="s">
        <v>99</v>
      </c>
      <c r="D381" s="253" t="e">
        <f>D380/D379</f>
        <v>#DIV/0!</v>
      </c>
      <c r="E381" s="253">
        <f>E380/E379</f>
        <v>2.3557692307692308</v>
      </c>
      <c r="F381" s="253">
        <f>F380/F379</f>
        <v>2</v>
      </c>
      <c r="G381" s="253" t="e">
        <f>G380/G379</f>
        <v>#DIV/0!</v>
      </c>
      <c r="H381" s="221"/>
    </row>
    <row r="382" spans="1:8" ht="30.75" thickBot="1" x14ac:dyDescent="0.3">
      <c r="A382" s="221"/>
      <c r="B382" s="221"/>
      <c r="C382" s="250" t="s">
        <v>100</v>
      </c>
      <c r="D382" s="509" t="s">
        <v>101</v>
      </c>
      <c r="E382" s="254" t="e">
        <f>E379/D379-1</f>
        <v>#DIV/0!</v>
      </c>
      <c r="F382" s="254">
        <f t="shared" ref="F382:G384" si="11">F379/E379-1</f>
        <v>3.8076923076923075</v>
      </c>
      <c r="G382" s="254">
        <f t="shared" si="11"/>
        <v>-1</v>
      </c>
      <c r="H382" s="221"/>
    </row>
    <row r="383" spans="1:8" ht="30.75" thickBot="1" x14ac:dyDescent="0.3">
      <c r="A383" s="221"/>
      <c r="B383" s="221"/>
      <c r="C383" s="250" t="s">
        <v>102</v>
      </c>
      <c r="D383" s="509" t="s">
        <v>101</v>
      </c>
      <c r="E383" s="254" t="e">
        <f>E380/D380-1</f>
        <v>#DIV/0!</v>
      </c>
      <c r="F383" s="254">
        <f t="shared" si="11"/>
        <v>3.0816326530612246</v>
      </c>
      <c r="G383" s="254">
        <f t="shared" si="11"/>
        <v>-1</v>
      </c>
      <c r="H383" s="221"/>
    </row>
    <row r="384" spans="1:8" ht="30.75" thickBot="1" x14ac:dyDescent="0.3">
      <c r="A384" s="221"/>
      <c r="B384" s="221"/>
      <c r="C384" s="250" t="s">
        <v>103</v>
      </c>
      <c r="D384" s="509" t="s">
        <v>101</v>
      </c>
      <c r="E384" s="254" t="e">
        <f>E381/D381-1</f>
        <v>#DIV/0!</v>
      </c>
      <c r="F384" s="254">
        <f t="shared" si="11"/>
        <v>-0.15102040816326534</v>
      </c>
      <c r="G384" s="254" t="e">
        <f t="shared" si="11"/>
        <v>#DIV/0!</v>
      </c>
      <c r="H384" s="221"/>
    </row>
    <row r="385" spans="1:8" ht="15.75" customHeight="1" thickBot="1" x14ac:dyDescent="0.3">
      <c r="A385" s="221"/>
      <c r="B385" s="221"/>
      <c r="C385" s="1025" t="s">
        <v>400</v>
      </c>
      <c r="D385" s="1026"/>
      <c r="E385" s="1026"/>
      <c r="F385" s="1026"/>
      <c r="G385" s="1027"/>
      <c r="H385" s="221"/>
    </row>
    <row r="386" spans="1:8" x14ac:dyDescent="0.25">
      <c r="A386" s="221"/>
      <c r="B386" s="221"/>
      <c r="C386" s="1007"/>
      <c r="D386" s="251">
        <v>2019</v>
      </c>
      <c r="E386" s="251">
        <v>2020</v>
      </c>
      <c r="F386" s="251">
        <v>2021</v>
      </c>
      <c r="G386" s="251">
        <v>2022</v>
      </c>
      <c r="H386" s="221"/>
    </row>
    <row r="387" spans="1:8" ht="15.75" thickBot="1" x14ac:dyDescent="0.3">
      <c r="A387" s="221"/>
      <c r="B387" s="221"/>
      <c r="C387" s="1008"/>
      <c r="D387" s="252" t="s">
        <v>1</v>
      </c>
      <c r="E387" s="252" t="s">
        <v>71</v>
      </c>
      <c r="F387" s="252" t="s">
        <v>71</v>
      </c>
      <c r="G387" s="252" t="s">
        <v>71</v>
      </c>
      <c r="H387" s="221"/>
    </row>
    <row r="388" spans="1:8" ht="30.75" thickBot="1" x14ac:dyDescent="0.3">
      <c r="A388" s="221"/>
      <c r="B388" s="221"/>
      <c r="C388" s="255" t="s">
        <v>159</v>
      </c>
      <c r="D388" s="256">
        <f>D389+D390+D391+D392</f>
        <v>0</v>
      </c>
      <c r="E388" s="256">
        <f>E389+E390+E391+E392</f>
        <v>0</v>
      </c>
      <c r="F388" s="256">
        <f>F389+F390+F391+F392</f>
        <v>0</v>
      </c>
      <c r="G388" s="256">
        <f>G389+G390+G391+G392</f>
        <v>0</v>
      </c>
      <c r="H388" s="221"/>
    </row>
    <row r="389" spans="1:8" ht="12.75" customHeight="1" thickBot="1" x14ac:dyDescent="0.3">
      <c r="A389" s="221"/>
      <c r="B389" s="221"/>
      <c r="C389" s="257" t="s">
        <v>106</v>
      </c>
      <c r="D389" s="256"/>
      <c r="E389" s="256"/>
      <c r="F389" s="256"/>
      <c r="G389" s="256"/>
      <c r="H389" s="221"/>
    </row>
    <row r="390" spans="1:8" ht="18.75" customHeight="1" thickBot="1" x14ac:dyDescent="0.3">
      <c r="A390" s="221"/>
      <c r="B390" s="221"/>
      <c r="C390" s="257" t="s">
        <v>160</v>
      </c>
      <c r="D390" s="256"/>
      <c r="E390" s="256"/>
      <c r="F390" s="256"/>
      <c r="G390" s="256"/>
      <c r="H390" s="221"/>
    </row>
    <row r="391" spans="1:8" ht="15.75" customHeight="1" thickBot="1" x14ac:dyDescent="0.3">
      <c r="A391" s="221"/>
      <c r="B391" s="221"/>
      <c r="C391" s="257" t="s">
        <v>161</v>
      </c>
      <c r="D391" s="256"/>
      <c r="E391" s="256"/>
      <c r="F391" s="256"/>
      <c r="G391" s="256"/>
      <c r="H391" s="221"/>
    </row>
    <row r="392" spans="1:8" ht="15.75" thickBot="1" x14ac:dyDescent="0.3">
      <c r="A392" s="221"/>
      <c r="B392" s="221"/>
      <c r="C392" s="257" t="s">
        <v>162</v>
      </c>
      <c r="D392" s="256"/>
      <c r="E392" s="256"/>
      <c r="F392" s="256"/>
      <c r="G392" s="256"/>
      <c r="H392" s="221"/>
    </row>
    <row r="393" spans="1:8" ht="30.75" thickBot="1" x14ac:dyDescent="0.3">
      <c r="A393" s="221"/>
      <c r="B393" s="221"/>
      <c r="C393" s="255" t="s">
        <v>163</v>
      </c>
      <c r="D393" s="258">
        <f>D394+D395+D396+D397</f>
        <v>0</v>
      </c>
      <c r="E393" s="258">
        <f>E394+E395+E396+E397</f>
        <v>2450</v>
      </c>
      <c r="F393" s="258">
        <f>F394+F395+F396+F397</f>
        <v>10000</v>
      </c>
      <c r="G393" s="258">
        <f>G394+G395+G396+G397</f>
        <v>0</v>
      </c>
      <c r="H393" s="221"/>
    </row>
    <row r="394" spans="1:8" ht="15.75" thickBot="1" x14ac:dyDescent="0.3">
      <c r="A394" s="221"/>
      <c r="B394" s="221"/>
      <c r="C394" s="257" t="s">
        <v>106</v>
      </c>
      <c r="D394" s="258"/>
      <c r="E394" s="256">
        <v>2450</v>
      </c>
      <c r="F394" s="256">
        <v>10000</v>
      </c>
      <c r="G394" s="256"/>
      <c r="H394" s="221"/>
    </row>
    <row r="395" spans="1:8" ht="15.75" thickBot="1" x14ac:dyDescent="0.3">
      <c r="A395" s="221"/>
      <c r="B395" s="221"/>
      <c r="C395" s="257" t="s">
        <v>160</v>
      </c>
      <c r="D395" s="258"/>
      <c r="E395" s="256"/>
      <c r="F395" s="256"/>
      <c r="G395" s="256"/>
      <c r="H395" s="221"/>
    </row>
    <row r="396" spans="1:8" ht="15.75" customHeight="1" thickBot="1" x14ac:dyDescent="0.3">
      <c r="A396" s="221"/>
      <c r="B396" s="221"/>
      <c r="C396" s="257" t="s">
        <v>161</v>
      </c>
      <c r="D396" s="258"/>
      <c r="E396" s="256"/>
      <c r="F396" s="256"/>
      <c r="G396" s="256"/>
      <c r="H396" s="221"/>
    </row>
    <row r="397" spans="1:8" ht="19.5" customHeight="1" thickBot="1" x14ac:dyDescent="0.3">
      <c r="A397" s="221"/>
      <c r="B397" s="221"/>
      <c r="C397" s="257" t="s">
        <v>162</v>
      </c>
      <c r="D397" s="258"/>
      <c r="E397" s="256"/>
      <c r="F397" s="256"/>
      <c r="G397" s="256"/>
      <c r="H397" s="221"/>
    </row>
    <row r="398" spans="1:8" ht="30.75" thickBot="1" x14ac:dyDescent="0.3">
      <c r="A398" s="221"/>
      <c r="B398" s="221"/>
      <c r="C398" s="285" t="s">
        <v>401</v>
      </c>
      <c r="D398" s="258">
        <f>D388+D393</f>
        <v>0</v>
      </c>
      <c r="E398" s="258">
        <f>E388+E393</f>
        <v>2450</v>
      </c>
      <c r="F398" s="258">
        <f>F388+F393</f>
        <v>10000</v>
      </c>
      <c r="G398" s="258">
        <f>G388+G393</f>
        <v>0</v>
      </c>
      <c r="H398" s="221"/>
    </row>
    <row r="399" spans="1:8" ht="45.75" thickBot="1" x14ac:dyDescent="0.3">
      <c r="A399" s="221"/>
      <c r="B399" s="221"/>
      <c r="C399" s="293" t="s">
        <v>227</v>
      </c>
      <c r="D399" s="294" t="s">
        <v>402</v>
      </c>
      <c r="E399" s="282" t="s">
        <v>202</v>
      </c>
      <c r="F399" s="283"/>
      <c r="G399" s="284"/>
      <c r="H399" s="221"/>
    </row>
    <row r="400" spans="1:8" ht="41.25" customHeight="1" thickBot="1" x14ac:dyDescent="0.3">
      <c r="A400" s="221"/>
      <c r="B400" s="221"/>
      <c r="C400" s="250" t="s">
        <v>93</v>
      </c>
      <c r="D400" s="992" t="s">
        <v>403</v>
      </c>
      <c r="E400" s="993"/>
      <c r="F400" s="993"/>
      <c r="G400" s="994"/>
      <c r="H400" s="221"/>
    </row>
    <row r="401" spans="1:8" ht="15.75" thickBot="1" x14ac:dyDescent="0.3">
      <c r="A401" s="221"/>
      <c r="B401" s="221"/>
      <c r="C401" s="250" t="s">
        <v>95</v>
      </c>
      <c r="D401" s="1004" t="s">
        <v>392</v>
      </c>
      <c r="E401" s="1005"/>
      <c r="F401" s="1005"/>
      <c r="G401" s="1006"/>
      <c r="H401" s="221"/>
    </row>
    <row r="402" spans="1:8" x14ac:dyDescent="0.25">
      <c r="A402" s="221"/>
      <c r="B402" s="221"/>
      <c r="C402" s="1007"/>
      <c r="D402" s="251">
        <v>2019</v>
      </c>
      <c r="E402" s="251">
        <v>2020</v>
      </c>
      <c r="F402" s="251">
        <v>2021</v>
      </c>
      <c r="G402" s="251">
        <v>2022</v>
      </c>
      <c r="H402" s="221"/>
    </row>
    <row r="403" spans="1:8" ht="15.75" thickBot="1" x14ac:dyDescent="0.3">
      <c r="A403" s="221"/>
      <c r="B403" s="221"/>
      <c r="C403" s="1008"/>
      <c r="D403" s="252" t="s">
        <v>1</v>
      </c>
      <c r="E403" s="252" t="s">
        <v>71</v>
      </c>
      <c r="F403" s="252" t="s">
        <v>71</v>
      </c>
      <c r="G403" s="252" t="s">
        <v>71</v>
      </c>
      <c r="H403" s="221"/>
    </row>
    <row r="404" spans="1:8" ht="15.75" customHeight="1" thickBot="1" x14ac:dyDescent="0.3">
      <c r="A404" s="221"/>
      <c r="B404" s="221"/>
      <c r="C404" s="250" t="s">
        <v>97</v>
      </c>
      <c r="D404" s="250"/>
      <c r="E404" s="253">
        <v>1</v>
      </c>
      <c r="F404" s="253"/>
      <c r="G404" s="253">
        <v>5500</v>
      </c>
      <c r="H404" s="221"/>
    </row>
    <row r="405" spans="1:8" ht="30.75" thickBot="1" x14ac:dyDescent="0.3">
      <c r="A405" s="221"/>
      <c r="B405" s="221"/>
      <c r="C405" s="250" t="s">
        <v>98</v>
      </c>
      <c r="D405" s="253">
        <f>D423</f>
        <v>0</v>
      </c>
      <c r="E405" s="253">
        <v>500</v>
      </c>
      <c r="F405" s="253"/>
      <c r="G405" s="253">
        <v>16000</v>
      </c>
      <c r="H405" s="221"/>
    </row>
    <row r="406" spans="1:8" ht="15.75" customHeight="1" thickBot="1" x14ac:dyDescent="0.3">
      <c r="A406" s="221"/>
      <c r="B406" s="221"/>
      <c r="C406" s="250" t="s">
        <v>99</v>
      </c>
      <c r="D406" s="253" t="e">
        <f>D405/D404</f>
        <v>#DIV/0!</v>
      </c>
      <c r="E406" s="253">
        <f>E405/E404</f>
        <v>500</v>
      </c>
      <c r="F406" s="253" t="e">
        <f>F405/F404</f>
        <v>#DIV/0!</v>
      </c>
      <c r="G406" s="253">
        <f>G405/G404</f>
        <v>2.9090909090909092</v>
      </c>
      <c r="H406" s="221"/>
    </row>
    <row r="407" spans="1:8" ht="30.75" thickBot="1" x14ac:dyDescent="0.3">
      <c r="A407" s="221"/>
      <c r="B407" s="221"/>
      <c r="C407" s="250" t="s">
        <v>100</v>
      </c>
      <c r="D407" s="509" t="s">
        <v>101</v>
      </c>
      <c r="E407" s="254" t="e">
        <f>E404/D404-1</f>
        <v>#DIV/0!</v>
      </c>
      <c r="F407" s="254">
        <f t="shared" ref="F407:G409" si="12">F404/E404-1</f>
        <v>-1</v>
      </c>
      <c r="G407" s="254" t="e">
        <f t="shared" si="12"/>
        <v>#DIV/0!</v>
      </c>
      <c r="H407" s="221"/>
    </row>
    <row r="408" spans="1:8" ht="30.75" thickBot="1" x14ac:dyDescent="0.3">
      <c r="A408" s="221"/>
      <c r="B408" s="221"/>
      <c r="C408" s="250" t="s">
        <v>102</v>
      </c>
      <c r="D408" s="509" t="s">
        <v>101</v>
      </c>
      <c r="E408" s="254" t="e">
        <f>E405/D405-1</f>
        <v>#DIV/0!</v>
      </c>
      <c r="F408" s="254">
        <f t="shared" si="12"/>
        <v>-1</v>
      </c>
      <c r="G408" s="254" t="e">
        <f t="shared" si="12"/>
        <v>#DIV/0!</v>
      </c>
      <c r="H408" s="221"/>
    </row>
    <row r="409" spans="1:8" ht="30.75" thickBot="1" x14ac:dyDescent="0.3">
      <c r="A409" s="221"/>
      <c r="B409" s="221"/>
      <c r="C409" s="250" t="s">
        <v>103</v>
      </c>
      <c r="D409" s="509" t="s">
        <v>101</v>
      </c>
      <c r="E409" s="254" t="e">
        <f>E406/D406-1</f>
        <v>#DIV/0!</v>
      </c>
      <c r="F409" s="254" t="e">
        <f t="shared" si="12"/>
        <v>#DIV/0!</v>
      </c>
      <c r="G409" s="254" t="e">
        <f t="shared" si="12"/>
        <v>#DIV/0!</v>
      </c>
      <c r="H409" s="221"/>
    </row>
    <row r="410" spans="1:8" ht="17.25" customHeight="1" thickBot="1" x14ac:dyDescent="0.3">
      <c r="A410" s="221"/>
      <c r="B410" s="221"/>
      <c r="C410" s="1025" t="s">
        <v>404</v>
      </c>
      <c r="D410" s="1026"/>
      <c r="E410" s="1026"/>
      <c r="F410" s="1026"/>
      <c r="G410" s="1027"/>
      <c r="H410" s="221"/>
    </row>
    <row r="411" spans="1:8" ht="13.5" customHeight="1" x14ac:dyDescent="0.25">
      <c r="A411" s="221"/>
      <c r="B411" s="221"/>
      <c r="C411" s="1007"/>
      <c r="D411" s="251">
        <v>2019</v>
      </c>
      <c r="E411" s="251">
        <v>2020</v>
      </c>
      <c r="F411" s="251">
        <v>2021</v>
      </c>
      <c r="G411" s="251">
        <v>2022</v>
      </c>
      <c r="H411" s="221"/>
    </row>
    <row r="412" spans="1:8" ht="16.5" customHeight="1" thickBot="1" x14ac:dyDescent="0.3">
      <c r="A412" s="221"/>
      <c r="B412" s="221"/>
      <c r="C412" s="1008"/>
      <c r="D412" s="252" t="s">
        <v>1</v>
      </c>
      <c r="E412" s="252" t="s">
        <v>71</v>
      </c>
      <c r="F412" s="252" t="s">
        <v>71</v>
      </c>
      <c r="G412" s="252" t="s">
        <v>71</v>
      </c>
      <c r="H412" s="221"/>
    </row>
    <row r="413" spans="1:8" ht="19.5" customHeight="1" thickBot="1" x14ac:dyDescent="0.3">
      <c r="A413" s="221"/>
      <c r="B413" s="221"/>
      <c r="C413" s="255" t="s">
        <v>159</v>
      </c>
      <c r="D413" s="256">
        <f>D414+D415+D416+D417</f>
        <v>0</v>
      </c>
      <c r="E413" s="256">
        <f>E414+E415+E416+E417</f>
        <v>0</v>
      </c>
      <c r="F413" s="256">
        <f>F414+F415+F416+F417</f>
        <v>0</v>
      </c>
      <c r="G413" s="256">
        <f>G414+G415+G416+G417</f>
        <v>0</v>
      </c>
      <c r="H413" s="221"/>
    </row>
    <row r="414" spans="1:8" ht="17.25" customHeight="1" thickBot="1" x14ac:dyDescent="0.3">
      <c r="A414" s="221"/>
      <c r="B414" s="221"/>
      <c r="C414" s="257" t="s">
        <v>106</v>
      </c>
      <c r="D414" s="256"/>
      <c r="E414" s="256"/>
      <c r="F414" s="256"/>
      <c r="G414" s="256"/>
      <c r="H414" s="221"/>
    </row>
    <row r="415" spans="1:8" ht="18.75" customHeight="1" thickBot="1" x14ac:dyDescent="0.3">
      <c r="A415" s="221"/>
      <c r="B415" s="221"/>
      <c r="C415" s="257" t="s">
        <v>160</v>
      </c>
      <c r="D415" s="256"/>
      <c r="E415" s="256"/>
      <c r="F415" s="256"/>
      <c r="G415" s="256"/>
      <c r="H415" s="221"/>
    </row>
    <row r="416" spans="1:8" ht="15.75" thickBot="1" x14ac:dyDescent="0.3">
      <c r="A416" s="221"/>
      <c r="B416" s="221"/>
      <c r="C416" s="257" t="s">
        <v>161</v>
      </c>
      <c r="D416" s="256"/>
      <c r="E416" s="256"/>
      <c r="F416" s="256"/>
      <c r="G416" s="256"/>
      <c r="H416" s="221"/>
    </row>
    <row r="417" spans="1:8" ht="15.75" customHeight="1" thickBot="1" x14ac:dyDescent="0.3">
      <c r="A417" s="221"/>
      <c r="B417" s="221"/>
      <c r="C417" s="257" t="s">
        <v>162</v>
      </c>
      <c r="D417" s="256"/>
      <c r="E417" s="256"/>
      <c r="F417" s="256"/>
      <c r="G417" s="256"/>
      <c r="H417" s="221"/>
    </row>
    <row r="418" spans="1:8" ht="21.75" customHeight="1" thickBot="1" x14ac:dyDescent="0.3">
      <c r="A418" s="221"/>
      <c r="B418" s="221"/>
      <c r="C418" s="255" t="s">
        <v>163</v>
      </c>
      <c r="D418" s="258">
        <f>D419+D420+D421+D422</f>
        <v>0</v>
      </c>
      <c r="E418" s="258">
        <f>E419+E420+E421+E422</f>
        <v>500</v>
      </c>
      <c r="F418" s="258">
        <f>F419+F420+F421+F422</f>
        <v>0</v>
      </c>
      <c r="G418" s="258">
        <f>G419+G420+G421+G422</f>
        <v>16000</v>
      </c>
      <c r="H418" s="221"/>
    </row>
    <row r="419" spans="1:8" ht="15.75" thickBot="1" x14ac:dyDescent="0.3">
      <c r="A419" s="221"/>
      <c r="B419" s="221"/>
      <c r="C419" s="257" t="s">
        <v>106</v>
      </c>
      <c r="D419" s="258"/>
      <c r="E419" s="256">
        <v>500</v>
      </c>
      <c r="F419" s="256"/>
      <c r="G419" s="256">
        <v>16000</v>
      </c>
      <c r="H419" s="221"/>
    </row>
    <row r="420" spans="1:8" ht="15.75" thickBot="1" x14ac:dyDescent="0.3">
      <c r="A420" s="221"/>
      <c r="B420" s="221"/>
      <c r="C420" s="257" t="s">
        <v>160</v>
      </c>
      <c r="D420" s="258"/>
      <c r="E420" s="256"/>
      <c r="F420" s="256"/>
      <c r="G420" s="256"/>
      <c r="H420" s="221"/>
    </row>
    <row r="421" spans="1:8" ht="15.75" thickBot="1" x14ac:dyDescent="0.3">
      <c r="A421" s="221"/>
      <c r="B421" s="221"/>
      <c r="C421" s="257" t="s">
        <v>161</v>
      </c>
      <c r="D421" s="258"/>
      <c r="E421" s="256"/>
      <c r="F421" s="256"/>
      <c r="G421" s="256"/>
      <c r="H421" s="221"/>
    </row>
    <row r="422" spans="1:8" ht="15.75" thickBot="1" x14ac:dyDescent="0.3">
      <c r="A422" s="221"/>
      <c r="B422" s="221"/>
      <c r="C422" s="257" t="s">
        <v>162</v>
      </c>
      <c r="D422" s="258"/>
      <c r="E422" s="256"/>
      <c r="F422" s="256"/>
      <c r="G422" s="256"/>
      <c r="H422" s="221"/>
    </row>
    <row r="423" spans="1:8" ht="30.75" thickBot="1" x14ac:dyDescent="0.3">
      <c r="A423" s="221"/>
      <c r="B423" s="221"/>
      <c r="C423" s="285" t="s">
        <v>405</v>
      </c>
      <c r="D423" s="258">
        <f>D413+D418</f>
        <v>0</v>
      </c>
      <c r="E423" s="258">
        <f>E413+E418</f>
        <v>500</v>
      </c>
      <c r="F423" s="258">
        <f>F413+F418</f>
        <v>0</v>
      </c>
      <c r="G423" s="258">
        <f>G413+G418</f>
        <v>16000</v>
      </c>
      <c r="H423" s="221"/>
    </row>
    <row r="424" spans="1:8" ht="30.75" thickBot="1" x14ac:dyDescent="0.3">
      <c r="A424" s="221"/>
      <c r="B424" s="221"/>
      <c r="C424" s="280" t="s">
        <v>374</v>
      </c>
      <c r="D424" s="1051" t="s">
        <v>406</v>
      </c>
      <c r="E424" s="1052"/>
      <c r="F424" s="1052"/>
      <c r="G424" s="1053"/>
      <c r="H424" s="221"/>
    </row>
    <row r="425" spans="1:8" ht="45.75" thickBot="1" x14ac:dyDescent="0.3">
      <c r="A425" s="221"/>
      <c r="B425" s="221"/>
      <c r="C425" s="248" t="s">
        <v>230</v>
      </c>
      <c r="D425" s="281" t="s">
        <v>407</v>
      </c>
      <c r="E425" s="282" t="s">
        <v>202</v>
      </c>
      <c r="F425" s="283" t="s">
        <v>408</v>
      </c>
      <c r="G425" s="284"/>
      <c r="H425" s="221"/>
    </row>
    <row r="426" spans="1:8" ht="15.75" thickBot="1" x14ac:dyDescent="0.3">
      <c r="A426" s="221"/>
      <c r="B426" s="221"/>
      <c r="C426" s="250" t="s">
        <v>93</v>
      </c>
      <c r="D426" s="992" t="s">
        <v>409</v>
      </c>
      <c r="E426" s="993"/>
      <c r="F426" s="993"/>
      <c r="G426" s="994"/>
      <c r="H426" s="221"/>
    </row>
    <row r="427" spans="1:8" ht="15.75" customHeight="1" thickBot="1" x14ac:dyDescent="0.3">
      <c r="A427" s="221"/>
      <c r="B427" s="221"/>
      <c r="C427" s="250" t="s">
        <v>95</v>
      </c>
      <c r="D427" s="1004" t="s">
        <v>157</v>
      </c>
      <c r="E427" s="1005"/>
      <c r="F427" s="1005"/>
      <c r="G427" s="1006"/>
      <c r="H427" s="221"/>
    </row>
    <row r="428" spans="1:8" x14ac:dyDescent="0.25">
      <c r="A428" s="221"/>
      <c r="B428" s="221"/>
      <c r="C428" s="1007"/>
      <c r="D428" s="251">
        <v>2019</v>
      </c>
      <c r="E428" s="251">
        <v>2020</v>
      </c>
      <c r="F428" s="251">
        <v>2021</v>
      </c>
      <c r="G428" s="251">
        <v>2022</v>
      </c>
      <c r="H428" s="221"/>
    </row>
    <row r="429" spans="1:8" ht="15.75" thickBot="1" x14ac:dyDescent="0.3">
      <c r="A429" s="221"/>
      <c r="B429" s="221"/>
      <c r="C429" s="1008"/>
      <c r="D429" s="252" t="s">
        <v>1</v>
      </c>
      <c r="E429" s="252" t="s">
        <v>71</v>
      </c>
      <c r="F429" s="252" t="s">
        <v>71</v>
      </c>
      <c r="G429" s="252" t="s">
        <v>71</v>
      </c>
      <c r="H429" s="221"/>
    </row>
    <row r="430" spans="1:8" ht="15.75" thickBot="1" x14ac:dyDescent="0.3">
      <c r="A430" s="221"/>
      <c r="B430" s="221"/>
      <c r="C430" s="250" t="s">
        <v>97</v>
      </c>
      <c r="D430" s="253"/>
      <c r="E430" s="509">
        <v>1</v>
      </c>
      <c r="F430" s="250"/>
      <c r="G430" s="250"/>
      <c r="H430" s="221"/>
    </row>
    <row r="431" spans="1:8" ht="16.5" customHeight="1" thickBot="1" x14ac:dyDescent="0.3">
      <c r="A431" s="221"/>
      <c r="B431" s="221"/>
      <c r="C431" s="250" t="s">
        <v>98</v>
      </c>
      <c r="D431" s="253"/>
      <c r="E431" s="253">
        <v>500</v>
      </c>
      <c r="F431" s="253">
        <f>F449</f>
        <v>0</v>
      </c>
      <c r="G431" s="253">
        <f>G449</f>
        <v>0</v>
      </c>
      <c r="H431" s="221"/>
    </row>
    <row r="432" spans="1:8" ht="15" customHeight="1" thickBot="1" x14ac:dyDescent="0.3">
      <c r="A432" s="221"/>
      <c r="B432" s="221"/>
      <c r="C432" s="250" t="s">
        <v>99</v>
      </c>
      <c r="D432" s="253"/>
      <c r="E432" s="253">
        <f>E431/E430</f>
        <v>500</v>
      </c>
      <c r="F432" s="253" t="e">
        <f>F431/F430</f>
        <v>#DIV/0!</v>
      </c>
      <c r="G432" s="253" t="e">
        <f>G431/G430</f>
        <v>#DIV/0!</v>
      </c>
      <c r="H432" s="221"/>
    </row>
    <row r="433" spans="1:8" ht="18" customHeight="1" thickBot="1" x14ac:dyDescent="0.3">
      <c r="A433" s="221"/>
      <c r="B433" s="221"/>
      <c r="C433" s="250" t="s">
        <v>100</v>
      </c>
      <c r="D433" s="509" t="s">
        <v>101</v>
      </c>
      <c r="E433" s="254" t="e">
        <f>E430/D430-1</f>
        <v>#DIV/0!</v>
      </c>
      <c r="F433" s="254">
        <f t="shared" ref="F433:G435" si="13">F430/E430-1</f>
        <v>-1</v>
      </c>
      <c r="G433" s="254" t="e">
        <f t="shared" si="13"/>
        <v>#DIV/0!</v>
      </c>
      <c r="H433" s="221"/>
    </row>
    <row r="434" spans="1:8" ht="30.75" thickBot="1" x14ac:dyDescent="0.3">
      <c r="A434" s="221"/>
      <c r="B434" s="221"/>
      <c r="C434" s="250" t="s">
        <v>102</v>
      </c>
      <c r="D434" s="509" t="s">
        <v>101</v>
      </c>
      <c r="E434" s="254" t="e">
        <f>E431/D431-1</f>
        <v>#DIV/0!</v>
      </c>
      <c r="F434" s="254">
        <f t="shared" si="13"/>
        <v>-1</v>
      </c>
      <c r="G434" s="254" t="e">
        <f t="shared" si="13"/>
        <v>#DIV/0!</v>
      </c>
      <c r="H434" s="221"/>
    </row>
    <row r="435" spans="1:8" ht="30.75" thickBot="1" x14ac:dyDescent="0.3">
      <c r="A435" s="221"/>
      <c r="B435" s="221"/>
      <c r="C435" s="250" t="s">
        <v>103</v>
      </c>
      <c r="D435" s="509" t="s">
        <v>101</v>
      </c>
      <c r="E435" s="254" t="e">
        <f>E432/D432-1</f>
        <v>#DIV/0!</v>
      </c>
      <c r="F435" s="254" t="e">
        <f t="shared" si="13"/>
        <v>#DIV/0!</v>
      </c>
      <c r="G435" s="254" t="e">
        <f t="shared" si="13"/>
        <v>#DIV/0!</v>
      </c>
      <c r="H435" s="221"/>
    </row>
    <row r="436" spans="1:8" ht="18" customHeight="1" thickBot="1" x14ac:dyDescent="0.3">
      <c r="A436" s="221"/>
      <c r="B436" s="221"/>
      <c r="C436" s="1025" t="s">
        <v>410</v>
      </c>
      <c r="D436" s="1026"/>
      <c r="E436" s="1026"/>
      <c r="F436" s="1026"/>
      <c r="G436" s="1027"/>
      <c r="H436" s="221"/>
    </row>
    <row r="437" spans="1:8" x14ac:dyDescent="0.25">
      <c r="A437" s="221"/>
      <c r="B437" s="221"/>
      <c r="C437" s="1007"/>
      <c r="D437" s="251">
        <v>2019</v>
      </c>
      <c r="E437" s="251">
        <v>2020</v>
      </c>
      <c r="F437" s="251">
        <v>2021</v>
      </c>
      <c r="G437" s="251">
        <v>2022</v>
      </c>
      <c r="H437" s="221"/>
    </row>
    <row r="438" spans="1:8" ht="15.75" customHeight="1" thickBot="1" x14ac:dyDescent="0.3">
      <c r="A438" s="221"/>
      <c r="B438" s="221"/>
      <c r="C438" s="1008"/>
      <c r="D438" s="252" t="s">
        <v>1</v>
      </c>
      <c r="E438" s="252" t="s">
        <v>71</v>
      </c>
      <c r="F438" s="252" t="s">
        <v>71</v>
      </c>
      <c r="G438" s="252" t="s">
        <v>71</v>
      </c>
      <c r="H438" s="221"/>
    </row>
    <row r="439" spans="1:8" ht="33.75" customHeight="1" thickBot="1" x14ac:dyDescent="0.3">
      <c r="A439" s="221"/>
      <c r="B439" s="221"/>
      <c r="C439" s="255" t="s">
        <v>159</v>
      </c>
      <c r="D439" s="256">
        <f>D440+D441+D442+D443</f>
        <v>0</v>
      </c>
      <c r="E439" s="256">
        <f>E440+E441+E442+E443</f>
        <v>0</v>
      </c>
      <c r="F439" s="256">
        <f>F440+F441+F442+F443</f>
        <v>0</v>
      </c>
      <c r="G439" s="256">
        <f>G440+G441+G442+G443</f>
        <v>0</v>
      </c>
      <c r="H439" s="221"/>
    </row>
    <row r="440" spans="1:8" ht="15.75" thickBot="1" x14ac:dyDescent="0.3">
      <c r="A440" s="221"/>
      <c r="B440" s="221"/>
      <c r="C440" s="257" t="s">
        <v>106</v>
      </c>
      <c r="D440" s="256"/>
      <c r="E440" s="256"/>
      <c r="F440" s="256"/>
      <c r="G440" s="256"/>
      <c r="H440" s="221"/>
    </row>
    <row r="441" spans="1:8" ht="15.75" thickBot="1" x14ac:dyDescent="0.3">
      <c r="A441" s="221"/>
      <c r="B441" s="221"/>
      <c r="C441" s="257" t="s">
        <v>160</v>
      </c>
      <c r="D441" s="256"/>
      <c r="E441" s="256"/>
      <c r="F441" s="256"/>
      <c r="G441" s="256"/>
      <c r="H441" s="221"/>
    </row>
    <row r="442" spans="1:8" ht="15" customHeight="1" thickBot="1" x14ac:dyDescent="0.3">
      <c r="A442" s="221"/>
      <c r="B442" s="221"/>
      <c r="C442" s="257" t="s">
        <v>161</v>
      </c>
      <c r="D442" s="256"/>
      <c r="E442" s="256"/>
      <c r="F442" s="256"/>
      <c r="G442" s="256"/>
      <c r="H442" s="221"/>
    </row>
    <row r="443" spans="1:8" ht="15.75" thickBot="1" x14ac:dyDescent="0.3">
      <c r="A443" s="221"/>
      <c r="B443" s="221"/>
      <c r="C443" s="257" t="s">
        <v>162</v>
      </c>
      <c r="D443" s="256"/>
      <c r="E443" s="256"/>
      <c r="F443" s="256"/>
      <c r="G443" s="256"/>
      <c r="H443" s="221"/>
    </row>
    <row r="444" spans="1:8" ht="30.75" thickBot="1" x14ac:dyDescent="0.3">
      <c r="A444" s="221"/>
      <c r="B444" s="221"/>
      <c r="C444" s="255" t="s">
        <v>163</v>
      </c>
      <c r="D444" s="258">
        <f>D445+D446+D447+D448</f>
        <v>0</v>
      </c>
      <c r="E444" s="258">
        <f>E445+E446+E447+E448</f>
        <v>500</v>
      </c>
      <c r="F444" s="258">
        <f>F445+F446+F447+F448</f>
        <v>0</v>
      </c>
      <c r="G444" s="258">
        <f>G445+G446+G447+G448</f>
        <v>0</v>
      </c>
      <c r="H444" s="221"/>
    </row>
    <row r="445" spans="1:8" ht="15.75" thickBot="1" x14ac:dyDescent="0.3">
      <c r="A445" s="221"/>
      <c r="B445" s="221"/>
      <c r="C445" s="257" t="s">
        <v>106</v>
      </c>
      <c r="D445" s="258"/>
      <c r="E445" s="258">
        <v>500</v>
      </c>
      <c r="F445" s="258"/>
      <c r="G445" s="258"/>
      <c r="H445" s="221"/>
    </row>
    <row r="446" spans="1:8" ht="15.75" thickBot="1" x14ac:dyDescent="0.3">
      <c r="A446" s="221"/>
      <c r="B446" s="221"/>
      <c r="C446" s="257" t="s">
        <v>160</v>
      </c>
      <c r="D446" s="258"/>
      <c r="E446" s="258"/>
      <c r="F446" s="258"/>
      <c r="G446" s="258"/>
      <c r="H446" s="221"/>
    </row>
    <row r="447" spans="1:8" ht="15" customHeight="1" thickBot="1" x14ac:dyDescent="0.3">
      <c r="A447" s="221"/>
      <c r="B447" s="221"/>
      <c r="C447" s="257" t="s">
        <v>161</v>
      </c>
      <c r="D447" s="258"/>
      <c r="E447" s="258"/>
      <c r="F447" s="258"/>
      <c r="G447" s="258"/>
      <c r="H447" s="221"/>
    </row>
    <row r="448" spans="1:8" ht="15" customHeight="1" thickBot="1" x14ac:dyDescent="0.3">
      <c r="A448" s="221"/>
      <c r="B448" s="221"/>
      <c r="C448" s="260" t="s">
        <v>162</v>
      </c>
      <c r="D448" s="258"/>
      <c r="E448" s="258"/>
      <c r="F448" s="258"/>
      <c r="G448" s="258"/>
      <c r="H448" s="221"/>
    </row>
    <row r="449" spans="1:8" ht="34.5" customHeight="1" thickBot="1" x14ac:dyDescent="0.3">
      <c r="A449" s="221"/>
      <c r="B449" s="221"/>
      <c r="C449" s="262" t="s">
        <v>411</v>
      </c>
      <c r="D449" s="258">
        <f>D439+D444</f>
        <v>0</v>
      </c>
      <c r="E449" s="258">
        <f>E439+E444</f>
        <v>500</v>
      </c>
      <c r="F449" s="258">
        <f>F439+F444</f>
        <v>0</v>
      </c>
      <c r="G449" s="258">
        <f>G439+G444</f>
        <v>0</v>
      </c>
      <c r="H449" s="221"/>
    </row>
    <row r="450" spans="1:8" ht="63.75" customHeight="1" thickBot="1" x14ac:dyDescent="0.3">
      <c r="A450" s="221"/>
      <c r="B450" s="291"/>
      <c r="C450" s="248" t="s">
        <v>233</v>
      </c>
      <c r="D450" s="281" t="s">
        <v>412</v>
      </c>
      <c r="E450" s="282" t="s">
        <v>202</v>
      </c>
      <c r="F450" s="283"/>
      <c r="G450" s="284"/>
      <c r="H450" s="221"/>
    </row>
    <row r="451" spans="1:8" ht="68.25" customHeight="1" thickBot="1" x14ac:dyDescent="0.3">
      <c r="A451" s="221"/>
      <c r="B451" s="221"/>
      <c r="C451" s="250" t="s">
        <v>93</v>
      </c>
      <c r="D451" s="992" t="s">
        <v>413</v>
      </c>
      <c r="E451" s="993"/>
      <c r="F451" s="993"/>
      <c r="G451" s="994"/>
      <c r="H451" s="221"/>
    </row>
    <row r="452" spans="1:8" ht="15" customHeight="1" thickBot="1" x14ac:dyDescent="0.3">
      <c r="A452" s="221"/>
      <c r="B452" s="221"/>
      <c r="C452" s="250" t="s">
        <v>95</v>
      </c>
      <c r="D452" s="1004" t="s">
        <v>378</v>
      </c>
      <c r="E452" s="1005"/>
      <c r="F452" s="1005"/>
      <c r="G452" s="1006"/>
      <c r="H452" s="221"/>
    </row>
    <row r="453" spans="1:8" ht="15.75" customHeight="1" x14ac:dyDescent="0.25">
      <c r="A453" s="221"/>
      <c r="B453" s="221"/>
      <c r="C453" s="1007"/>
      <c r="D453" s="251">
        <v>2019</v>
      </c>
      <c r="E453" s="251">
        <v>2020</v>
      </c>
      <c r="F453" s="251">
        <v>2021</v>
      </c>
      <c r="G453" s="251">
        <v>2022</v>
      </c>
      <c r="H453" s="221"/>
    </row>
    <row r="454" spans="1:8" ht="14.25" customHeight="1" thickBot="1" x14ac:dyDescent="0.3">
      <c r="A454" s="221"/>
      <c r="B454" s="221"/>
      <c r="C454" s="1008"/>
      <c r="D454" s="252" t="s">
        <v>1</v>
      </c>
      <c r="E454" s="252" t="s">
        <v>71</v>
      </c>
      <c r="F454" s="252" t="s">
        <v>71</v>
      </c>
      <c r="G454" s="252" t="s">
        <v>71</v>
      </c>
      <c r="H454" s="221"/>
    </row>
    <row r="455" spans="1:8" ht="15.75" thickBot="1" x14ac:dyDescent="0.3">
      <c r="A455" s="221"/>
      <c r="B455" s="221"/>
      <c r="C455" s="250" t="s">
        <v>97</v>
      </c>
      <c r="D455" s="253"/>
      <c r="E455" s="509">
        <v>290</v>
      </c>
      <c r="F455" s="250"/>
      <c r="G455" s="250"/>
      <c r="H455" s="221"/>
    </row>
    <row r="456" spans="1:8" ht="28.5" customHeight="1" thickBot="1" x14ac:dyDescent="0.3">
      <c r="A456" s="221"/>
      <c r="B456" s="221"/>
      <c r="C456" s="250" t="s">
        <v>98</v>
      </c>
      <c r="D456" s="253"/>
      <c r="E456" s="253">
        <v>6150</v>
      </c>
      <c r="F456" s="253">
        <v>5000</v>
      </c>
      <c r="G456" s="253">
        <f>G474</f>
        <v>0</v>
      </c>
      <c r="H456" s="221"/>
    </row>
    <row r="457" spans="1:8" ht="16.5" customHeight="1" thickBot="1" x14ac:dyDescent="0.3">
      <c r="A457" s="221"/>
      <c r="B457" s="221"/>
      <c r="C457" s="250" t="s">
        <v>99</v>
      </c>
      <c r="D457" s="253"/>
      <c r="E457" s="253">
        <f>E456/E455</f>
        <v>21.206896551724139</v>
      </c>
      <c r="F457" s="253" t="e">
        <f>F456/F455</f>
        <v>#DIV/0!</v>
      </c>
      <c r="G457" s="253" t="e">
        <f>G456/G455</f>
        <v>#DIV/0!</v>
      </c>
      <c r="H457" s="221"/>
    </row>
    <row r="458" spans="1:8" ht="30.75" thickBot="1" x14ac:dyDescent="0.3">
      <c r="A458" s="221"/>
      <c r="B458" s="221"/>
      <c r="C458" s="250" t="s">
        <v>100</v>
      </c>
      <c r="D458" s="509" t="s">
        <v>101</v>
      </c>
      <c r="E458" s="254" t="e">
        <f>E455/D455-1</f>
        <v>#DIV/0!</v>
      </c>
      <c r="F458" s="254">
        <f>F455/E455</f>
        <v>0</v>
      </c>
      <c r="G458" s="254" t="e">
        <f t="shared" ref="F458:G460" si="14">G455/F455-1</f>
        <v>#DIV/0!</v>
      </c>
      <c r="H458" s="221"/>
    </row>
    <row r="459" spans="1:8" ht="15.75" customHeight="1" thickBot="1" x14ac:dyDescent="0.3">
      <c r="A459" s="221"/>
      <c r="B459" s="221"/>
      <c r="C459" s="250" t="s">
        <v>102</v>
      </c>
      <c r="D459" s="509" t="s">
        <v>101</v>
      </c>
      <c r="E459" s="254" t="e">
        <f>E456/D456-1</f>
        <v>#DIV/0!</v>
      </c>
      <c r="F459" s="254">
        <f>F456/E456</f>
        <v>0.81300813008130079</v>
      </c>
      <c r="G459" s="254">
        <f t="shared" si="14"/>
        <v>-1</v>
      </c>
      <c r="H459" s="221"/>
    </row>
    <row r="460" spans="1:8" ht="30.75" thickBot="1" x14ac:dyDescent="0.3">
      <c r="A460" s="221"/>
      <c r="B460" s="221"/>
      <c r="C460" s="250" t="s">
        <v>103</v>
      </c>
      <c r="D460" s="509" t="s">
        <v>101</v>
      </c>
      <c r="E460" s="254" t="e">
        <f>E457/D457-1</f>
        <v>#DIV/0!</v>
      </c>
      <c r="F460" s="254" t="e">
        <f t="shared" si="14"/>
        <v>#DIV/0!</v>
      </c>
      <c r="G460" s="254" t="e">
        <f t="shared" si="14"/>
        <v>#DIV/0!</v>
      </c>
      <c r="H460" s="221"/>
    </row>
    <row r="461" spans="1:8" ht="15.75" customHeight="1" thickBot="1" x14ac:dyDescent="0.3">
      <c r="A461" s="221"/>
      <c r="B461" s="221"/>
      <c r="C461" s="1025" t="s">
        <v>414</v>
      </c>
      <c r="D461" s="1026"/>
      <c r="E461" s="1026"/>
      <c r="F461" s="1026"/>
      <c r="G461" s="1027"/>
      <c r="H461" s="221"/>
    </row>
    <row r="462" spans="1:8" x14ac:dyDescent="0.25">
      <c r="A462" s="221"/>
      <c r="B462" s="221"/>
      <c r="C462" s="1007"/>
      <c r="D462" s="251">
        <v>2019</v>
      </c>
      <c r="E462" s="251">
        <v>2020</v>
      </c>
      <c r="F462" s="251">
        <v>2021</v>
      </c>
      <c r="G462" s="251">
        <v>2022</v>
      </c>
      <c r="H462" s="221"/>
    </row>
    <row r="463" spans="1:8" ht="15.75" thickBot="1" x14ac:dyDescent="0.3">
      <c r="A463" s="221"/>
      <c r="B463" s="221"/>
      <c r="C463" s="1008"/>
      <c r="D463" s="252" t="s">
        <v>1</v>
      </c>
      <c r="E463" s="252" t="s">
        <v>71</v>
      </c>
      <c r="F463" s="252" t="s">
        <v>71</v>
      </c>
      <c r="G463" s="252" t="s">
        <v>71</v>
      </c>
      <c r="H463" s="221"/>
    </row>
    <row r="464" spans="1:8" ht="30.75" thickBot="1" x14ac:dyDescent="0.3">
      <c r="A464" s="221"/>
      <c r="B464" s="221"/>
      <c r="C464" s="255" t="s">
        <v>159</v>
      </c>
      <c r="D464" s="256">
        <f>D465+D466+D467+D468</f>
        <v>0</v>
      </c>
      <c r="E464" s="256">
        <f>E465+E466+E467+E468</f>
        <v>0</v>
      </c>
      <c r="F464" s="256">
        <f>F465+F466+F467+F468</f>
        <v>0</v>
      </c>
      <c r="G464" s="256">
        <f>G465+G466+G467+G468</f>
        <v>0</v>
      </c>
      <c r="H464" s="221"/>
    </row>
    <row r="465" spans="1:9" ht="15.75" thickBot="1" x14ac:dyDescent="0.3">
      <c r="A465" s="221"/>
      <c r="B465" s="221"/>
      <c r="C465" s="257" t="s">
        <v>106</v>
      </c>
      <c r="D465" s="256"/>
      <c r="E465" s="256"/>
      <c r="F465" s="256"/>
      <c r="G465" s="256"/>
      <c r="H465" s="221"/>
    </row>
    <row r="466" spans="1:9" ht="15.75" thickBot="1" x14ac:dyDescent="0.3">
      <c r="A466" s="221"/>
      <c r="B466" s="221"/>
      <c r="C466" s="257" t="s">
        <v>160</v>
      </c>
      <c r="D466" s="256"/>
      <c r="E466" s="256"/>
      <c r="F466" s="256"/>
      <c r="G466" s="256"/>
      <c r="H466" s="221"/>
    </row>
    <row r="467" spans="1:9" ht="15.75" thickBot="1" x14ac:dyDescent="0.3">
      <c r="A467" s="221"/>
      <c r="B467" s="221"/>
      <c r="C467" s="257" t="s">
        <v>161</v>
      </c>
      <c r="D467" s="256"/>
      <c r="E467" s="256"/>
      <c r="F467" s="256"/>
      <c r="G467" s="256"/>
      <c r="H467" s="221"/>
    </row>
    <row r="468" spans="1:9" ht="15.75" thickBot="1" x14ac:dyDescent="0.3">
      <c r="A468" s="221"/>
      <c r="B468" s="221"/>
      <c r="C468" s="257" t="s">
        <v>162</v>
      </c>
      <c r="D468" s="256"/>
      <c r="E468" s="256"/>
      <c r="F468" s="256"/>
      <c r="G468" s="256"/>
      <c r="H468" s="221"/>
    </row>
    <row r="469" spans="1:9" ht="15.75" customHeight="1" thickBot="1" x14ac:dyDescent="0.3">
      <c r="A469" s="221"/>
      <c r="B469" s="221"/>
      <c r="C469" s="255" t="s">
        <v>163</v>
      </c>
      <c r="D469" s="258">
        <f>D470+D471+D472+D473</f>
        <v>0</v>
      </c>
      <c r="E469" s="258">
        <f>E470+E471+E472+E473</f>
        <v>6150</v>
      </c>
      <c r="F469" s="258">
        <f>F470+F471+F472+F473</f>
        <v>5000</v>
      </c>
      <c r="G469" s="258">
        <f>G470+G471+G472+G473</f>
        <v>0</v>
      </c>
      <c r="H469" s="221"/>
    </row>
    <row r="470" spans="1:9" ht="15.75" thickBot="1" x14ac:dyDescent="0.3">
      <c r="A470" s="221"/>
      <c r="B470" s="221"/>
      <c r="C470" s="257" t="s">
        <v>106</v>
      </c>
      <c r="D470" s="258"/>
      <c r="E470" s="258">
        <v>6150</v>
      </c>
      <c r="F470" s="258">
        <v>5000</v>
      </c>
      <c r="G470" s="258"/>
      <c r="H470" s="221"/>
    </row>
    <row r="471" spans="1:9" ht="15.75" thickBot="1" x14ac:dyDescent="0.3">
      <c r="A471" s="221"/>
      <c r="B471" s="221"/>
      <c r="C471" s="257" t="s">
        <v>160</v>
      </c>
      <c r="D471" s="258"/>
      <c r="E471" s="258"/>
      <c r="F471" s="258"/>
      <c r="G471" s="258"/>
      <c r="H471" s="221"/>
    </row>
    <row r="472" spans="1:9" ht="17.25" customHeight="1" thickBot="1" x14ac:dyDescent="0.3">
      <c r="A472" s="221"/>
      <c r="B472" s="221"/>
      <c r="C472" s="257" t="s">
        <v>161</v>
      </c>
      <c r="D472" s="258"/>
      <c r="E472" s="258"/>
      <c r="F472" s="258"/>
      <c r="G472" s="258"/>
      <c r="H472" s="221"/>
    </row>
    <row r="473" spans="1:9" ht="15.75" thickBot="1" x14ac:dyDescent="0.3">
      <c r="A473" s="221"/>
      <c r="B473" s="221"/>
      <c r="C473" s="257" t="s">
        <v>162</v>
      </c>
      <c r="D473" s="258"/>
      <c r="E473" s="258"/>
      <c r="F473" s="258"/>
      <c r="G473" s="258"/>
      <c r="H473" s="221"/>
    </row>
    <row r="474" spans="1:9" ht="30.75" thickBot="1" x14ac:dyDescent="0.3">
      <c r="A474" s="221"/>
      <c r="B474" s="221"/>
      <c r="C474" s="285" t="s">
        <v>415</v>
      </c>
      <c r="D474" s="258">
        <f>D464+D469</f>
        <v>0</v>
      </c>
      <c r="E474" s="258">
        <f>E464+E469</f>
        <v>6150</v>
      </c>
      <c r="F474" s="258">
        <f>F464+F469</f>
        <v>5000</v>
      </c>
      <c r="G474" s="258">
        <f>G464+G469</f>
        <v>0</v>
      </c>
      <c r="H474" s="221"/>
    </row>
    <row r="475" spans="1:9" ht="87.75" customHeight="1" thickBot="1" x14ac:dyDescent="0.3">
      <c r="A475" s="221"/>
      <c r="B475" s="221"/>
      <c r="C475" s="293" t="s">
        <v>237</v>
      </c>
      <c r="D475" s="294" t="s">
        <v>416</v>
      </c>
      <c r="E475" s="282" t="s">
        <v>202</v>
      </c>
      <c r="F475" s="283"/>
      <c r="G475" s="284"/>
      <c r="H475" s="221"/>
    </row>
    <row r="476" spans="1:9" ht="50.25" customHeight="1" thickBot="1" x14ac:dyDescent="0.3">
      <c r="A476" s="221"/>
      <c r="B476" s="221"/>
      <c r="C476" s="250" t="s">
        <v>93</v>
      </c>
      <c r="D476" s="992" t="s">
        <v>417</v>
      </c>
      <c r="E476" s="993"/>
      <c r="F476" s="993"/>
      <c r="G476" s="994"/>
      <c r="H476" s="221"/>
    </row>
    <row r="477" spans="1:9" ht="0.75" hidden="1" customHeight="1" x14ac:dyDescent="0.25">
      <c r="A477" s="221"/>
      <c r="B477" s="221"/>
      <c r="C477" s="250" t="s">
        <v>95</v>
      </c>
      <c r="D477" s="1004" t="s">
        <v>157</v>
      </c>
      <c r="E477" s="1005"/>
      <c r="F477" s="1005"/>
      <c r="G477" s="1006"/>
      <c r="H477" s="221"/>
    </row>
    <row r="478" spans="1:9" x14ac:dyDescent="0.25">
      <c r="A478" s="221"/>
      <c r="B478" s="221"/>
      <c r="C478" s="1007"/>
      <c r="D478" s="251">
        <v>2019</v>
      </c>
      <c r="E478" s="251">
        <v>2020</v>
      </c>
      <c r="F478" s="251">
        <v>2021</v>
      </c>
      <c r="G478" s="251">
        <v>2022</v>
      </c>
      <c r="H478" s="221"/>
      <c r="I478" s="295"/>
    </row>
    <row r="479" spans="1:9" ht="15.75" thickBot="1" x14ac:dyDescent="0.3">
      <c r="A479" s="221"/>
      <c r="B479" s="221"/>
      <c r="C479" s="1008"/>
      <c r="D479" s="252" t="s">
        <v>1</v>
      </c>
      <c r="E479" s="252" t="s">
        <v>71</v>
      </c>
      <c r="F479" s="252" t="s">
        <v>71</v>
      </c>
      <c r="G479" s="252" t="s">
        <v>71</v>
      </c>
      <c r="H479" s="221"/>
    </row>
    <row r="480" spans="1:9" ht="15.75" customHeight="1" thickBot="1" x14ac:dyDescent="0.3">
      <c r="A480" s="221"/>
      <c r="B480" s="221"/>
      <c r="C480" s="250" t="s">
        <v>97</v>
      </c>
      <c r="D480" s="253">
        <v>5</v>
      </c>
      <c r="E480" s="253">
        <v>1</v>
      </c>
      <c r="F480" s="250"/>
      <c r="G480" s="250"/>
      <c r="H480" s="221"/>
    </row>
    <row r="481" spans="1:8" ht="30.75" thickBot="1" x14ac:dyDescent="0.3">
      <c r="A481" s="221"/>
      <c r="B481" s="221"/>
      <c r="C481" s="250" t="s">
        <v>98</v>
      </c>
      <c r="D481" s="253">
        <v>5580</v>
      </c>
      <c r="E481" s="253"/>
      <c r="F481" s="253">
        <f>F499</f>
        <v>0</v>
      </c>
      <c r="G481" s="253">
        <f>G499</f>
        <v>0</v>
      </c>
      <c r="H481" s="221"/>
    </row>
    <row r="482" spans="1:8" ht="30.75" thickBot="1" x14ac:dyDescent="0.3">
      <c r="A482" s="221"/>
      <c r="B482" s="221"/>
      <c r="C482" s="250" t="s">
        <v>99</v>
      </c>
      <c r="D482" s="253">
        <f>D481/D480</f>
        <v>1116</v>
      </c>
      <c r="E482" s="253"/>
      <c r="F482" s="253" t="e">
        <f>F481/F480</f>
        <v>#DIV/0!</v>
      </c>
      <c r="G482" s="253" t="e">
        <f>G481/G480</f>
        <v>#DIV/0!</v>
      </c>
      <c r="H482" s="221"/>
    </row>
    <row r="483" spans="1:8" ht="30.75" thickBot="1" x14ac:dyDescent="0.3">
      <c r="A483" s="221"/>
      <c r="B483" s="221"/>
      <c r="C483" s="250" t="s">
        <v>100</v>
      </c>
      <c r="D483" s="509" t="s">
        <v>101</v>
      </c>
      <c r="E483" s="254">
        <f>E480/D480</f>
        <v>0.2</v>
      </c>
      <c r="F483" s="254">
        <f>F480/E480</f>
        <v>0</v>
      </c>
      <c r="G483" s="254" t="e">
        <f t="shared" ref="F483:G485" si="15">G480/F480-1</f>
        <v>#DIV/0!</v>
      </c>
      <c r="H483" s="221"/>
    </row>
    <row r="484" spans="1:8" ht="30.75" thickBot="1" x14ac:dyDescent="0.3">
      <c r="A484" s="221"/>
      <c r="B484" s="221"/>
      <c r="C484" s="250" t="s">
        <v>102</v>
      </c>
      <c r="D484" s="509" t="s">
        <v>101</v>
      </c>
      <c r="E484" s="254">
        <f>E481/D481</f>
        <v>0</v>
      </c>
      <c r="F484" s="254" t="e">
        <f t="shared" si="15"/>
        <v>#DIV/0!</v>
      </c>
      <c r="G484" s="254" t="e">
        <f t="shared" si="15"/>
        <v>#DIV/0!</v>
      </c>
      <c r="H484" s="221"/>
    </row>
    <row r="485" spans="1:8" ht="30.75" thickBot="1" x14ac:dyDescent="0.3">
      <c r="A485" s="221"/>
      <c r="B485" s="221"/>
      <c r="C485" s="250" t="s">
        <v>103</v>
      </c>
      <c r="D485" s="509" t="s">
        <v>101</v>
      </c>
      <c r="E485" s="254">
        <f>E482/D482</f>
        <v>0</v>
      </c>
      <c r="F485" s="254" t="e">
        <f t="shared" si="15"/>
        <v>#DIV/0!</v>
      </c>
      <c r="G485" s="254" t="e">
        <f t="shared" si="15"/>
        <v>#DIV/0!</v>
      </c>
      <c r="H485" s="221"/>
    </row>
    <row r="486" spans="1:8" ht="15.75" thickBot="1" x14ac:dyDescent="0.3">
      <c r="A486" s="221"/>
      <c r="B486" s="221"/>
      <c r="C486" s="1025" t="s">
        <v>418</v>
      </c>
      <c r="D486" s="1026"/>
      <c r="E486" s="1026"/>
      <c r="F486" s="1026"/>
      <c r="G486" s="1027"/>
      <c r="H486" s="221"/>
    </row>
    <row r="487" spans="1:8" x14ac:dyDescent="0.25">
      <c r="A487" s="221"/>
      <c r="B487" s="221"/>
      <c r="C487" s="1007"/>
      <c r="D487" s="251">
        <v>2019</v>
      </c>
      <c r="E487" s="251">
        <v>2020</v>
      </c>
      <c r="F487" s="251">
        <v>2021</v>
      </c>
      <c r="G487" s="251">
        <v>2022</v>
      </c>
      <c r="H487" s="221"/>
    </row>
    <row r="488" spans="1:8" ht="15.75" thickBot="1" x14ac:dyDescent="0.3">
      <c r="A488" s="221"/>
      <c r="B488" s="221"/>
      <c r="C488" s="1008"/>
      <c r="D488" s="252" t="s">
        <v>1</v>
      </c>
      <c r="E488" s="252" t="s">
        <v>71</v>
      </c>
      <c r="F488" s="252" t="s">
        <v>71</v>
      </c>
      <c r="G488" s="252" t="s">
        <v>71</v>
      </c>
      <c r="H488" s="221"/>
    </row>
    <row r="489" spans="1:8" ht="30.75" thickBot="1" x14ac:dyDescent="0.3">
      <c r="A489" s="221"/>
      <c r="B489" s="221"/>
      <c r="C489" s="255" t="s">
        <v>159</v>
      </c>
      <c r="D489" s="256">
        <f>D490+D491+D492+D493</f>
        <v>0</v>
      </c>
      <c r="E489" s="256">
        <f>E490+E491+E492+E493</f>
        <v>0</v>
      </c>
      <c r="F489" s="256">
        <f>F490+F491+F492+F493</f>
        <v>0</v>
      </c>
      <c r="G489" s="256">
        <f>G490+G491+G492+G493</f>
        <v>0</v>
      </c>
      <c r="H489" s="221"/>
    </row>
    <row r="490" spans="1:8" ht="25.5" customHeight="1" thickBot="1" x14ac:dyDescent="0.3">
      <c r="A490" s="221"/>
      <c r="B490" s="221"/>
      <c r="C490" s="257" t="s">
        <v>106</v>
      </c>
      <c r="D490" s="256"/>
      <c r="E490" s="256"/>
      <c r="F490" s="256"/>
      <c r="G490" s="256"/>
      <c r="H490" s="221"/>
    </row>
    <row r="491" spans="1:8" ht="15.75" thickBot="1" x14ac:dyDescent="0.3">
      <c r="A491" s="221"/>
      <c r="B491" s="221"/>
      <c r="C491" s="257" t="s">
        <v>160</v>
      </c>
      <c r="D491" s="256"/>
      <c r="E491" s="256"/>
      <c r="F491" s="256"/>
      <c r="G491" s="256"/>
      <c r="H491" s="221"/>
    </row>
    <row r="492" spans="1:8" ht="15.75" thickBot="1" x14ac:dyDescent="0.3">
      <c r="A492" s="221"/>
      <c r="B492" s="221"/>
      <c r="C492" s="257" t="s">
        <v>161</v>
      </c>
      <c r="D492" s="256"/>
      <c r="E492" s="256"/>
      <c r="F492" s="256"/>
      <c r="G492" s="256"/>
      <c r="H492" s="221"/>
    </row>
    <row r="493" spans="1:8" ht="21" customHeight="1" thickBot="1" x14ac:dyDescent="0.3">
      <c r="A493" s="221"/>
      <c r="B493" s="221"/>
      <c r="C493" s="257" t="s">
        <v>162</v>
      </c>
      <c r="D493" s="256"/>
      <c r="E493" s="256"/>
      <c r="F493" s="256"/>
      <c r="G493" s="256"/>
      <c r="H493" s="221"/>
    </row>
    <row r="494" spans="1:8" ht="30.75" thickBot="1" x14ac:dyDescent="0.3">
      <c r="A494" s="221"/>
      <c r="B494" s="221"/>
      <c r="C494" s="255" t="s">
        <v>163</v>
      </c>
      <c r="D494" s="258">
        <f>D495+D496+D497+D498</f>
        <v>5580</v>
      </c>
      <c r="E494" s="258">
        <f>E495+E496+E497+E498</f>
        <v>0</v>
      </c>
      <c r="F494" s="258">
        <f>F495+F496+F497+F498</f>
        <v>0</v>
      </c>
      <c r="G494" s="258">
        <f>G495+G496+G497+G498</f>
        <v>0</v>
      </c>
      <c r="H494" s="221"/>
    </row>
    <row r="495" spans="1:8" ht="15.75" thickBot="1" x14ac:dyDescent="0.3">
      <c r="A495" s="221"/>
      <c r="B495" s="221"/>
      <c r="C495" s="257" t="s">
        <v>106</v>
      </c>
      <c r="D495" s="258">
        <v>5580</v>
      </c>
      <c r="E495" s="258"/>
      <c r="F495" s="258"/>
      <c r="G495" s="258"/>
      <c r="H495" s="221"/>
    </row>
    <row r="496" spans="1:8" ht="15.75" thickBot="1" x14ac:dyDescent="0.3">
      <c r="A496" s="221"/>
      <c r="B496" s="221"/>
      <c r="C496" s="257" t="s">
        <v>160</v>
      </c>
      <c r="D496" s="258"/>
      <c r="E496" s="258"/>
      <c r="F496" s="258"/>
      <c r="G496" s="258"/>
      <c r="H496" s="221"/>
    </row>
    <row r="497" spans="1:8" ht="15.75" customHeight="1" thickBot="1" x14ac:dyDescent="0.3">
      <c r="A497" s="221"/>
      <c r="B497" s="221"/>
      <c r="C497" s="257" t="s">
        <v>161</v>
      </c>
      <c r="D497" s="258"/>
      <c r="E497" s="258"/>
      <c r="F497" s="258"/>
      <c r="G497" s="258"/>
      <c r="H497" s="221"/>
    </row>
    <row r="498" spans="1:8" ht="15.75" customHeight="1" thickBot="1" x14ac:dyDescent="0.3">
      <c r="A498" s="221"/>
      <c r="B498" s="221"/>
      <c r="C498" s="257" t="s">
        <v>162</v>
      </c>
      <c r="D498" s="258"/>
      <c r="E498" s="258"/>
      <c r="F498" s="258"/>
      <c r="G498" s="258"/>
      <c r="H498" s="221"/>
    </row>
    <row r="499" spans="1:8" ht="30.75" thickBot="1" x14ac:dyDescent="0.3">
      <c r="A499" s="221"/>
      <c r="B499" s="221"/>
      <c r="C499" s="285" t="s">
        <v>324</v>
      </c>
      <c r="D499" s="258">
        <f>D489+D494</f>
        <v>5580</v>
      </c>
      <c r="E499" s="258">
        <f>E489+E494</f>
        <v>0</v>
      </c>
      <c r="F499" s="258">
        <f>F489+F494</f>
        <v>0</v>
      </c>
      <c r="G499" s="258">
        <f>G489+G494</f>
        <v>0</v>
      </c>
      <c r="H499" s="221"/>
    </row>
    <row r="500" spans="1:8" ht="45.75" thickBot="1" x14ac:dyDescent="0.3">
      <c r="A500" s="221"/>
      <c r="B500" s="221"/>
      <c r="C500" s="293" t="s">
        <v>239</v>
      </c>
      <c r="D500" s="294" t="s">
        <v>419</v>
      </c>
      <c r="E500" s="282" t="s">
        <v>202</v>
      </c>
      <c r="F500" s="283"/>
      <c r="G500" s="284"/>
      <c r="H500" s="221"/>
    </row>
    <row r="501" spans="1:8" ht="15.75" thickBot="1" x14ac:dyDescent="0.3">
      <c r="A501" s="221"/>
      <c r="B501" s="221"/>
      <c r="C501" s="250" t="s">
        <v>93</v>
      </c>
      <c r="D501" s="992" t="s">
        <v>420</v>
      </c>
      <c r="E501" s="993"/>
      <c r="F501" s="993"/>
      <c r="G501" s="994"/>
      <c r="H501" s="221"/>
    </row>
    <row r="502" spans="1:8" ht="15.75" thickBot="1" x14ac:dyDescent="0.3">
      <c r="A502" s="221"/>
      <c r="B502" s="221"/>
      <c r="C502" s="250" t="s">
        <v>95</v>
      </c>
      <c r="D502" s="1004" t="s">
        <v>157</v>
      </c>
      <c r="E502" s="1005"/>
      <c r="F502" s="1005"/>
      <c r="G502" s="1006"/>
      <c r="H502" s="221"/>
    </row>
    <row r="503" spans="1:8" x14ac:dyDescent="0.25">
      <c r="A503" s="221"/>
      <c r="B503" s="221"/>
      <c r="C503" s="1007"/>
      <c r="D503" s="251">
        <v>2019</v>
      </c>
      <c r="E503" s="251">
        <v>2020</v>
      </c>
      <c r="F503" s="251">
        <v>2021</v>
      </c>
      <c r="G503" s="251">
        <v>2022</v>
      </c>
      <c r="H503" s="221"/>
    </row>
    <row r="504" spans="1:8" ht="15.75" thickBot="1" x14ac:dyDescent="0.3">
      <c r="A504" s="221"/>
      <c r="B504" s="221"/>
      <c r="C504" s="1008"/>
      <c r="D504" s="252" t="s">
        <v>1</v>
      </c>
      <c r="E504" s="252" t="s">
        <v>71</v>
      </c>
      <c r="F504" s="252" t="s">
        <v>71</v>
      </c>
      <c r="G504" s="252" t="s">
        <v>71</v>
      </c>
      <c r="H504" s="221"/>
    </row>
    <row r="505" spans="1:8" ht="15.75" thickBot="1" x14ac:dyDescent="0.3">
      <c r="A505" s="221"/>
      <c r="B505" s="221"/>
      <c r="C505" s="250" t="s">
        <v>97</v>
      </c>
      <c r="D505" s="253">
        <v>2</v>
      </c>
      <c r="E505" s="253"/>
      <c r="F505" s="250"/>
      <c r="G505" s="250"/>
      <c r="H505" s="221"/>
    </row>
    <row r="506" spans="1:8" ht="30.75" thickBot="1" x14ac:dyDescent="0.3">
      <c r="A506" s="221"/>
      <c r="B506" s="221"/>
      <c r="C506" s="250" t="s">
        <v>98</v>
      </c>
      <c r="D506" s="253">
        <v>1500</v>
      </c>
      <c r="E506" s="253"/>
      <c r="F506" s="253">
        <f>F524</f>
        <v>0</v>
      </c>
      <c r="G506" s="253">
        <f>G524</f>
        <v>0</v>
      </c>
      <c r="H506" s="221"/>
    </row>
    <row r="507" spans="1:8" ht="30.75" thickBot="1" x14ac:dyDescent="0.3">
      <c r="A507" s="221"/>
      <c r="B507" s="221"/>
      <c r="C507" s="250" t="s">
        <v>99</v>
      </c>
      <c r="D507" s="253">
        <f>D506/D505</f>
        <v>750</v>
      </c>
      <c r="E507" s="253"/>
      <c r="F507" s="253" t="e">
        <f>F506/F505</f>
        <v>#DIV/0!</v>
      </c>
      <c r="G507" s="253" t="e">
        <f>G506/G505</f>
        <v>#DIV/0!</v>
      </c>
      <c r="H507" s="221"/>
    </row>
    <row r="508" spans="1:8" ht="21" customHeight="1" thickBot="1" x14ac:dyDescent="0.3">
      <c r="A508" s="221"/>
      <c r="B508" s="221"/>
      <c r="C508" s="250" t="s">
        <v>100</v>
      </c>
      <c r="D508" s="509" t="s">
        <v>101</v>
      </c>
      <c r="E508" s="254">
        <f>E505/D505</f>
        <v>0</v>
      </c>
      <c r="F508" s="254" t="e">
        <f t="shared" ref="F508:G510" si="16">F505/E505-1</f>
        <v>#DIV/0!</v>
      </c>
      <c r="G508" s="254" t="e">
        <f t="shared" si="16"/>
        <v>#DIV/0!</v>
      </c>
      <c r="H508" s="221"/>
    </row>
    <row r="509" spans="1:8" ht="30.75" thickBot="1" x14ac:dyDescent="0.3">
      <c r="A509" s="221"/>
      <c r="B509" s="221"/>
      <c r="C509" s="250" t="s">
        <v>102</v>
      </c>
      <c r="D509" s="509" t="s">
        <v>101</v>
      </c>
      <c r="E509" s="254">
        <f>E506/D506</f>
        <v>0</v>
      </c>
      <c r="F509" s="254" t="e">
        <f t="shared" si="16"/>
        <v>#DIV/0!</v>
      </c>
      <c r="G509" s="254" t="e">
        <f t="shared" si="16"/>
        <v>#DIV/0!</v>
      </c>
      <c r="H509" s="221"/>
    </row>
    <row r="510" spans="1:8" ht="30.75" thickBot="1" x14ac:dyDescent="0.3">
      <c r="A510" s="221"/>
      <c r="B510" s="221"/>
      <c r="C510" s="250" t="s">
        <v>103</v>
      </c>
      <c r="D510" s="509" t="s">
        <v>101</v>
      </c>
      <c r="E510" s="254">
        <f>E507/D507</f>
        <v>0</v>
      </c>
      <c r="F510" s="254" t="e">
        <f t="shared" si="16"/>
        <v>#DIV/0!</v>
      </c>
      <c r="G510" s="254" t="e">
        <f t="shared" si="16"/>
        <v>#DIV/0!</v>
      </c>
      <c r="H510" s="221"/>
    </row>
    <row r="511" spans="1:8" ht="19.5" customHeight="1" thickBot="1" x14ac:dyDescent="0.3">
      <c r="A511" s="221"/>
      <c r="B511" s="221"/>
      <c r="C511" s="1025" t="s">
        <v>421</v>
      </c>
      <c r="D511" s="1026"/>
      <c r="E511" s="1026"/>
      <c r="F511" s="1026"/>
      <c r="G511" s="1027"/>
      <c r="H511" s="221"/>
    </row>
    <row r="512" spans="1:8" x14ac:dyDescent="0.25">
      <c r="A512" s="221"/>
      <c r="B512" s="221"/>
      <c r="C512" s="1007"/>
      <c r="D512" s="251">
        <v>2019</v>
      </c>
      <c r="E512" s="251">
        <v>2020</v>
      </c>
      <c r="F512" s="251">
        <v>2021</v>
      </c>
      <c r="G512" s="251">
        <v>2022</v>
      </c>
      <c r="H512" s="221"/>
    </row>
    <row r="513" spans="1:9" ht="15.75" thickBot="1" x14ac:dyDescent="0.3">
      <c r="A513" s="221"/>
      <c r="B513" s="221"/>
      <c r="C513" s="1008"/>
      <c r="D513" s="252" t="s">
        <v>1</v>
      </c>
      <c r="E513" s="252" t="s">
        <v>71</v>
      </c>
      <c r="F513" s="252" t="s">
        <v>71</v>
      </c>
      <c r="G513" s="252" t="s">
        <v>71</v>
      </c>
      <c r="H513" s="221"/>
    </row>
    <row r="514" spans="1:9" ht="30.75" thickBot="1" x14ac:dyDescent="0.3">
      <c r="A514" s="221"/>
      <c r="B514" s="221"/>
      <c r="C514" s="255" t="s">
        <v>159</v>
      </c>
      <c r="D514" s="256">
        <f>D515+D516+D517+D518</f>
        <v>0</v>
      </c>
      <c r="E514" s="256">
        <f>E515+E516+E517+E518</f>
        <v>0</v>
      </c>
      <c r="F514" s="256">
        <f>F515+F516+F517+F518</f>
        <v>0</v>
      </c>
      <c r="G514" s="256">
        <f>G515+G516+G517+G518</f>
        <v>0</v>
      </c>
      <c r="H514" s="221"/>
    </row>
    <row r="515" spans="1:9" ht="15.75" customHeight="1" thickBot="1" x14ac:dyDescent="0.3">
      <c r="A515" s="221"/>
      <c r="B515" s="221"/>
      <c r="C515" s="257" t="s">
        <v>106</v>
      </c>
      <c r="D515" s="256"/>
      <c r="E515" s="256"/>
      <c r="F515" s="256"/>
      <c r="G515" s="256"/>
      <c r="H515" s="221"/>
    </row>
    <row r="516" spans="1:9" ht="15.75" customHeight="1" thickBot="1" x14ac:dyDescent="0.3">
      <c r="A516" s="221"/>
      <c r="B516" s="221"/>
      <c r="C516" s="257" t="s">
        <v>160</v>
      </c>
      <c r="D516" s="256"/>
      <c r="E516" s="256"/>
      <c r="F516" s="256"/>
      <c r="G516" s="256"/>
      <c r="H516" s="221"/>
    </row>
    <row r="517" spans="1:9" ht="15.75" thickBot="1" x14ac:dyDescent="0.3">
      <c r="A517" s="221"/>
      <c r="B517" s="221"/>
      <c r="C517" s="257" t="s">
        <v>161</v>
      </c>
      <c r="D517" s="256"/>
      <c r="E517" s="256"/>
      <c r="F517" s="256"/>
      <c r="G517" s="256"/>
      <c r="H517" s="221"/>
    </row>
    <row r="518" spans="1:9" ht="15.75" thickBot="1" x14ac:dyDescent="0.3">
      <c r="A518" s="221"/>
      <c r="B518" s="221"/>
      <c r="C518" s="257" t="s">
        <v>162</v>
      </c>
      <c r="D518" s="256"/>
      <c r="E518" s="256"/>
      <c r="F518" s="256"/>
      <c r="G518" s="256"/>
      <c r="H518" s="221"/>
    </row>
    <row r="519" spans="1:9" ht="30.75" thickBot="1" x14ac:dyDescent="0.3">
      <c r="A519" s="221"/>
      <c r="B519" s="221"/>
      <c r="C519" s="255" t="s">
        <v>163</v>
      </c>
      <c r="D519" s="258">
        <f>D520+D521+D522+D523</f>
        <v>1500</v>
      </c>
      <c r="E519" s="258">
        <f>E520+E521+E522+E523</f>
        <v>0</v>
      </c>
      <c r="F519" s="258">
        <f>F520+F521+F522+F523</f>
        <v>0</v>
      </c>
      <c r="G519" s="258">
        <f>G520+G521+G522+G523</f>
        <v>0</v>
      </c>
      <c r="H519" s="221"/>
    </row>
    <row r="520" spans="1:9" ht="18" customHeight="1" thickBot="1" x14ac:dyDescent="0.3">
      <c r="A520" s="221"/>
      <c r="B520" s="221"/>
      <c r="C520" s="257" t="s">
        <v>106</v>
      </c>
      <c r="D520" s="258">
        <v>1500</v>
      </c>
      <c r="E520" s="258"/>
      <c r="F520" s="258"/>
      <c r="G520" s="258"/>
      <c r="H520" s="221"/>
    </row>
    <row r="521" spans="1:9" ht="15.75" thickBot="1" x14ac:dyDescent="0.3">
      <c r="A521" s="221"/>
      <c r="B521" s="221"/>
      <c r="C521" s="257" t="s">
        <v>160</v>
      </c>
      <c r="D521" s="258"/>
      <c r="E521" s="258"/>
      <c r="F521" s="258"/>
      <c r="G521" s="258"/>
      <c r="H521" s="221"/>
    </row>
    <row r="522" spans="1:9" ht="15.75" thickBot="1" x14ac:dyDescent="0.3">
      <c r="A522" s="221"/>
      <c r="B522" s="221"/>
      <c r="C522" s="257" t="s">
        <v>161</v>
      </c>
      <c r="D522" s="258"/>
      <c r="E522" s="258"/>
      <c r="F522" s="258"/>
      <c r="G522" s="258"/>
      <c r="H522" s="221"/>
    </row>
    <row r="523" spans="1:9" ht="15.75" thickBot="1" x14ac:dyDescent="0.3">
      <c r="A523" s="221"/>
      <c r="B523" s="221"/>
      <c r="C523" s="257" t="s">
        <v>162</v>
      </c>
      <c r="D523" s="258"/>
      <c r="E523" s="258"/>
      <c r="F523" s="258"/>
      <c r="G523" s="258"/>
      <c r="H523" s="221"/>
    </row>
    <row r="524" spans="1:9" ht="30.75" thickBot="1" x14ac:dyDescent="0.3">
      <c r="A524" s="221"/>
      <c r="B524" s="221"/>
      <c r="C524" s="285" t="s">
        <v>327</v>
      </c>
      <c r="D524" s="258">
        <f>D514+D519</f>
        <v>1500</v>
      </c>
      <c r="E524" s="258">
        <f>E514+E519</f>
        <v>0</v>
      </c>
      <c r="F524" s="258">
        <f>F514+F519</f>
        <v>0</v>
      </c>
      <c r="G524" s="258">
        <f>G514+G519</f>
        <v>0</v>
      </c>
      <c r="H524" s="221"/>
    </row>
    <row r="525" spans="1:9" ht="45.75" thickBot="1" x14ac:dyDescent="0.3">
      <c r="A525" s="221"/>
      <c r="B525" s="221"/>
      <c r="C525" s="293" t="s">
        <v>241</v>
      </c>
      <c r="D525" s="294" t="s">
        <v>422</v>
      </c>
      <c r="E525" s="282" t="s">
        <v>202</v>
      </c>
      <c r="F525" s="283"/>
      <c r="G525" s="284"/>
      <c r="H525" s="221"/>
      <c r="I525" s="144"/>
    </row>
    <row r="526" spans="1:9" ht="15.75" thickBot="1" x14ac:dyDescent="0.3">
      <c r="A526" s="221"/>
      <c r="B526" s="221"/>
      <c r="C526" s="250" t="s">
        <v>93</v>
      </c>
      <c r="D526" s="992" t="s">
        <v>423</v>
      </c>
      <c r="E526" s="993"/>
      <c r="F526" s="993"/>
      <c r="G526" s="994"/>
      <c r="H526" s="221"/>
      <c r="I526" s="144"/>
    </row>
    <row r="527" spans="1:9" ht="15.75" thickBot="1" x14ac:dyDescent="0.3">
      <c r="A527" s="221"/>
      <c r="B527" s="221"/>
      <c r="C527" s="250" t="s">
        <v>95</v>
      </c>
      <c r="D527" s="1004" t="s">
        <v>157</v>
      </c>
      <c r="E527" s="1005"/>
      <c r="F527" s="1005"/>
      <c r="G527" s="1006"/>
      <c r="H527" s="221"/>
    </row>
    <row r="528" spans="1:9" x14ac:dyDescent="0.25">
      <c r="A528" s="221"/>
      <c r="B528" s="221"/>
      <c r="C528" s="1007"/>
      <c r="D528" s="251">
        <v>2019</v>
      </c>
      <c r="E528" s="251">
        <v>2020</v>
      </c>
      <c r="F528" s="251">
        <v>2021</v>
      </c>
      <c r="G528" s="251">
        <v>2022</v>
      </c>
      <c r="H528" s="221"/>
    </row>
    <row r="529" spans="1:8" ht="15" customHeight="1" thickBot="1" x14ac:dyDescent="0.3">
      <c r="A529" s="221"/>
      <c r="B529" s="221"/>
      <c r="C529" s="1008"/>
      <c r="D529" s="252" t="s">
        <v>1</v>
      </c>
      <c r="E529" s="252" t="s">
        <v>71</v>
      </c>
      <c r="F529" s="252" t="s">
        <v>71</v>
      </c>
      <c r="G529" s="252" t="s">
        <v>71</v>
      </c>
      <c r="H529" s="221"/>
    </row>
    <row r="530" spans="1:8" ht="15" customHeight="1" thickBot="1" x14ac:dyDescent="0.3">
      <c r="A530" s="221"/>
      <c r="B530" s="221"/>
      <c r="C530" s="250" t="s">
        <v>97</v>
      </c>
      <c r="D530" s="253"/>
      <c r="E530" s="253"/>
      <c r="F530" s="253"/>
      <c r="G530" s="253">
        <v>4</v>
      </c>
      <c r="H530" s="221"/>
    </row>
    <row r="531" spans="1:8" ht="15" customHeight="1" thickBot="1" x14ac:dyDescent="0.3">
      <c r="A531" s="221"/>
      <c r="B531" s="221"/>
      <c r="C531" s="250" t="s">
        <v>98</v>
      </c>
      <c r="D531" s="253"/>
      <c r="E531" s="253"/>
      <c r="F531" s="253"/>
      <c r="G531" s="253">
        <v>4000</v>
      </c>
      <c r="H531" s="221"/>
    </row>
    <row r="532" spans="1:8" ht="15" customHeight="1" thickBot="1" x14ac:dyDescent="0.3">
      <c r="A532" s="221"/>
      <c r="B532" s="221"/>
      <c r="C532" s="250" t="s">
        <v>99</v>
      </c>
      <c r="D532" s="253" t="e">
        <f>D531/D530</f>
        <v>#DIV/0!</v>
      </c>
      <c r="E532" s="253" t="e">
        <f>E531/E530</f>
        <v>#DIV/0!</v>
      </c>
      <c r="F532" s="253" t="e">
        <f>F531/F530</f>
        <v>#DIV/0!</v>
      </c>
      <c r="G532" s="253">
        <f>G531/G530</f>
        <v>1000</v>
      </c>
      <c r="H532" s="221"/>
    </row>
    <row r="533" spans="1:8" ht="15" customHeight="1" thickBot="1" x14ac:dyDescent="0.3">
      <c r="A533" s="221"/>
      <c r="B533" s="221"/>
      <c r="C533" s="250" t="s">
        <v>100</v>
      </c>
      <c r="D533" s="509" t="s">
        <v>101</v>
      </c>
      <c r="E533" s="254" t="e">
        <f>E530/D530-1</f>
        <v>#DIV/0!</v>
      </c>
      <c r="F533" s="254" t="e">
        <f t="shared" ref="F533:G535" si="17">F530/E530-1</f>
        <v>#DIV/0!</v>
      </c>
      <c r="G533" s="254" t="e">
        <f t="shared" si="17"/>
        <v>#DIV/0!</v>
      </c>
      <c r="H533" s="221"/>
    </row>
    <row r="534" spans="1:8" ht="15" customHeight="1" thickBot="1" x14ac:dyDescent="0.3">
      <c r="A534" s="221"/>
      <c r="B534" s="221"/>
      <c r="C534" s="250" t="s">
        <v>102</v>
      </c>
      <c r="D534" s="509" t="s">
        <v>101</v>
      </c>
      <c r="E534" s="254" t="e">
        <f>E531/D531-1</f>
        <v>#DIV/0!</v>
      </c>
      <c r="F534" s="254" t="e">
        <f t="shared" si="17"/>
        <v>#DIV/0!</v>
      </c>
      <c r="G534" s="254" t="e">
        <f t="shared" si="17"/>
        <v>#DIV/0!</v>
      </c>
      <c r="H534" s="221"/>
    </row>
    <row r="535" spans="1:8" ht="15" customHeight="1" thickBot="1" x14ac:dyDescent="0.3">
      <c r="A535" s="221"/>
      <c r="B535" s="221"/>
      <c r="C535" s="250" t="s">
        <v>103</v>
      </c>
      <c r="D535" s="509" t="s">
        <v>101</v>
      </c>
      <c r="E535" s="254" t="e">
        <f>E532/D532-1</f>
        <v>#DIV/0!</v>
      </c>
      <c r="F535" s="254" t="e">
        <f t="shared" si="17"/>
        <v>#DIV/0!</v>
      </c>
      <c r="G535" s="254" t="e">
        <f t="shared" si="17"/>
        <v>#DIV/0!</v>
      </c>
      <c r="H535" s="221"/>
    </row>
    <row r="536" spans="1:8" ht="15.75" customHeight="1" thickBot="1" x14ac:dyDescent="0.3">
      <c r="A536" s="221"/>
      <c r="B536" s="221"/>
      <c r="C536" s="1025" t="s">
        <v>424</v>
      </c>
      <c r="D536" s="1026"/>
      <c r="E536" s="1026"/>
      <c r="F536" s="1026"/>
      <c r="G536" s="1027"/>
      <c r="H536" s="221"/>
    </row>
    <row r="537" spans="1:8" x14ac:dyDescent="0.25">
      <c r="A537" s="221"/>
      <c r="B537" s="221"/>
      <c r="C537" s="1007"/>
      <c r="D537" s="251">
        <v>2019</v>
      </c>
      <c r="E537" s="251">
        <v>2020</v>
      </c>
      <c r="F537" s="251">
        <v>2021</v>
      </c>
      <c r="G537" s="251">
        <v>2022</v>
      </c>
      <c r="H537" s="221"/>
    </row>
    <row r="538" spans="1:8" ht="15.75" thickBot="1" x14ac:dyDescent="0.3">
      <c r="A538" s="221"/>
      <c r="B538" s="221"/>
      <c r="C538" s="1008"/>
      <c r="D538" s="252" t="s">
        <v>1</v>
      </c>
      <c r="E538" s="252" t="s">
        <v>71</v>
      </c>
      <c r="F538" s="252" t="s">
        <v>71</v>
      </c>
      <c r="G538" s="252" t="s">
        <v>71</v>
      </c>
      <c r="H538" s="221"/>
    </row>
    <row r="539" spans="1:8" ht="30.75" thickBot="1" x14ac:dyDescent="0.3">
      <c r="A539" s="221"/>
      <c r="B539" s="221"/>
      <c r="C539" s="255" t="s">
        <v>159</v>
      </c>
      <c r="D539" s="256">
        <f>D540+D541+D542+D543</f>
        <v>0</v>
      </c>
      <c r="E539" s="256">
        <f>E540+E541+E542+E543</f>
        <v>0</v>
      </c>
      <c r="F539" s="256">
        <f>F540+F541+F542+F543</f>
        <v>0</v>
      </c>
      <c r="G539" s="256">
        <f>G540+G541+G542+G543</f>
        <v>0</v>
      </c>
      <c r="H539" s="221"/>
    </row>
    <row r="540" spans="1:8" ht="15.75" thickBot="1" x14ac:dyDescent="0.3">
      <c r="A540" s="221"/>
      <c r="B540" s="221"/>
      <c r="C540" s="257" t="s">
        <v>106</v>
      </c>
      <c r="D540" s="256"/>
      <c r="E540" s="256"/>
      <c r="F540" s="256"/>
      <c r="G540" s="256"/>
      <c r="H540" s="221"/>
    </row>
    <row r="541" spans="1:8" ht="15.75" thickBot="1" x14ac:dyDescent="0.3">
      <c r="A541" s="221"/>
      <c r="B541" s="221"/>
      <c r="C541" s="257" t="s">
        <v>160</v>
      </c>
      <c r="D541" s="256"/>
      <c r="E541" s="256"/>
      <c r="F541" s="256"/>
      <c r="G541" s="256"/>
      <c r="H541" s="221"/>
    </row>
    <row r="542" spans="1:8" ht="15.75" thickBot="1" x14ac:dyDescent="0.3">
      <c r="A542" s="221"/>
      <c r="B542" s="221"/>
      <c r="C542" s="257" t="s">
        <v>161</v>
      </c>
      <c r="D542" s="256"/>
      <c r="E542" s="256"/>
      <c r="F542" s="256"/>
      <c r="G542" s="256"/>
      <c r="H542" s="221"/>
    </row>
    <row r="543" spans="1:8" ht="15.75" thickBot="1" x14ac:dyDescent="0.3">
      <c r="A543" s="221"/>
      <c r="B543" s="221"/>
      <c r="C543" s="257" t="s">
        <v>162</v>
      </c>
      <c r="D543" s="256"/>
      <c r="E543" s="256"/>
      <c r="F543" s="256"/>
      <c r="G543" s="256"/>
      <c r="H543" s="221"/>
    </row>
    <row r="544" spans="1:8" ht="30.75" thickBot="1" x14ac:dyDescent="0.3">
      <c r="A544" s="221"/>
      <c r="B544" s="221"/>
      <c r="C544" s="255" t="s">
        <v>163</v>
      </c>
      <c r="D544" s="258">
        <f>D545+D546+D547+D548</f>
        <v>0</v>
      </c>
      <c r="E544" s="258">
        <f>E545+E546+E547+E548</f>
        <v>0</v>
      </c>
      <c r="F544" s="258">
        <f>F545+F546+F547+F548</f>
        <v>0</v>
      </c>
      <c r="G544" s="258">
        <f>G545+G546+G547+G548</f>
        <v>4000</v>
      </c>
      <c r="H544" s="221"/>
    </row>
    <row r="545" spans="1:11" ht="15.75" thickBot="1" x14ac:dyDescent="0.3">
      <c r="A545" s="221"/>
      <c r="B545" s="221"/>
      <c r="C545" s="257" t="s">
        <v>106</v>
      </c>
      <c r="D545" s="258"/>
      <c r="E545" s="258"/>
      <c r="F545" s="258"/>
      <c r="G545" s="258">
        <v>4000</v>
      </c>
      <c r="H545" s="221"/>
    </row>
    <row r="546" spans="1:11" ht="15.75" thickBot="1" x14ac:dyDescent="0.3">
      <c r="A546" s="221"/>
      <c r="B546" s="221"/>
      <c r="C546" s="257" t="s">
        <v>160</v>
      </c>
      <c r="D546" s="258"/>
      <c r="E546" s="258"/>
      <c r="F546" s="258"/>
      <c r="G546" s="258"/>
      <c r="H546" s="221"/>
    </row>
    <row r="547" spans="1:11" ht="15.75" thickBot="1" x14ac:dyDescent="0.3">
      <c r="A547" s="221"/>
      <c r="B547" s="221"/>
      <c r="C547" s="257" t="s">
        <v>161</v>
      </c>
      <c r="D547" s="258"/>
      <c r="E547" s="258"/>
      <c r="F547" s="258"/>
      <c r="G547" s="258"/>
      <c r="H547" s="221"/>
    </row>
    <row r="548" spans="1:11" ht="15.75" thickBot="1" x14ac:dyDescent="0.3">
      <c r="A548" s="221"/>
      <c r="B548" s="221"/>
      <c r="C548" s="257" t="s">
        <v>162</v>
      </c>
      <c r="D548" s="258"/>
      <c r="E548" s="258"/>
      <c r="F548" s="258"/>
      <c r="G548" s="258"/>
      <c r="H548" s="221"/>
    </row>
    <row r="549" spans="1:11" ht="30.75" thickBot="1" x14ac:dyDescent="0.3">
      <c r="A549" s="221"/>
      <c r="B549" s="221"/>
      <c r="C549" s="285" t="s">
        <v>328</v>
      </c>
      <c r="D549" s="258">
        <f>D539+D544</f>
        <v>0</v>
      </c>
      <c r="E549" s="258">
        <f>E539+E544</f>
        <v>0</v>
      </c>
      <c r="F549" s="258">
        <f>F539+F544</f>
        <v>0</v>
      </c>
      <c r="G549" s="258">
        <f>G539+G544</f>
        <v>4000</v>
      </c>
      <c r="H549" s="221"/>
    </row>
    <row r="550" spans="1:11" ht="15.75" thickBot="1" x14ac:dyDescent="0.3">
      <c r="A550" s="221"/>
      <c r="B550" s="221"/>
      <c r="C550" s="296"/>
      <c r="D550" s="297"/>
      <c r="E550" s="297"/>
      <c r="F550" s="297"/>
      <c r="G550" s="297"/>
      <c r="H550" s="221"/>
    </row>
    <row r="551" spans="1:11" ht="45.75" thickBot="1" x14ac:dyDescent="0.3">
      <c r="A551" s="221"/>
      <c r="B551" s="221"/>
      <c r="C551" s="239" t="s">
        <v>172</v>
      </c>
      <c r="D551" s="298">
        <f>D37+D74+D111+D148+D185+D225+D254+D305+D330+D355+D380+D405+D431+D456+D481+D506</f>
        <v>508000</v>
      </c>
      <c r="E551" s="298">
        <f>E37+E74+E111+E148+E185+E225+E254+E289+E305+E330+E355+E380+E405+E431+E456+E481+E506</f>
        <v>524000</v>
      </c>
      <c r="F551" s="298">
        <f>F37+F74+F111+F148+F185+F225+F254+F289+F305+F330+F355+F380+F405+F431+F456+F481+F506</f>
        <v>530000</v>
      </c>
      <c r="G551" s="298">
        <f>G37+G74+G111+G148+G185+G225+G254+G289+G305+G330+G355+G380+G405+G431+G456+G481+G506+G531</f>
        <v>535000</v>
      </c>
      <c r="H551" s="221"/>
    </row>
    <row r="552" spans="1:11" ht="45.75" thickBot="1" x14ac:dyDescent="0.3">
      <c r="A552" s="221"/>
      <c r="B552" s="221"/>
      <c r="C552" s="239" t="s">
        <v>173</v>
      </c>
      <c r="D552" s="298">
        <f>D66+D103+D140+D177+D214+D243+D272+D323+D348+D373+D398+D423+D449+D474+D499+D524</f>
        <v>508000</v>
      </c>
      <c r="E552" s="298">
        <f>E66+E103+E140+E177+E214+E243+E272+E298+E323+E348+E373+E398+E423+E449+E474+E499+E524</f>
        <v>524000</v>
      </c>
      <c r="F552" s="298">
        <f>F66+F103+F140+F177+F214+F243+F272+F323+F348+F373+F398+F423+F449+F474+F499+F524</f>
        <v>530000</v>
      </c>
      <c r="G552" s="298">
        <f>G66+G103+G140+G177+G214+G243+G272+G323+G348+G373+G398+G423+G449+G474+G499+G524+G549</f>
        <v>535000</v>
      </c>
      <c r="H552" s="221"/>
      <c r="I552" s="102"/>
    </row>
    <row r="553" spans="1:11" ht="15.75" thickBot="1" x14ac:dyDescent="0.3">
      <c r="A553" s="221"/>
      <c r="B553" s="221"/>
      <c r="C553" s="255" t="s">
        <v>105</v>
      </c>
      <c r="D553" s="299">
        <f>SUM(D554:D555)</f>
        <v>326450</v>
      </c>
      <c r="E553" s="299">
        <f>SUM(E554:E555)</f>
        <v>326450</v>
      </c>
      <c r="F553" s="299">
        <f>SUM(F554:F555)</f>
        <v>326450</v>
      </c>
      <c r="G553" s="299">
        <f>SUM(G554:G555)</f>
        <v>326450</v>
      </c>
      <c r="H553" s="221"/>
    </row>
    <row r="554" spans="1:11" ht="15.75" thickBot="1" x14ac:dyDescent="0.3">
      <c r="A554" s="221"/>
      <c r="B554" s="221"/>
      <c r="C554" s="257" t="s">
        <v>106</v>
      </c>
      <c r="D554" s="258">
        <f>D46+D157</f>
        <v>305750</v>
      </c>
      <c r="E554" s="258">
        <f>E46+E157</f>
        <v>305750</v>
      </c>
      <c r="F554" s="258">
        <f>F46+F157</f>
        <v>305750</v>
      </c>
      <c r="G554" s="258">
        <f>G46+G157</f>
        <v>305750</v>
      </c>
      <c r="H554" s="221"/>
    </row>
    <row r="555" spans="1:11" ht="15.75" thickBot="1" x14ac:dyDescent="0.3">
      <c r="A555" s="221"/>
      <c r="B555" s="221"/>
      <c r="C555" s="257" t="s">
        <v>174</v>
      </c>
      <c r="D555" s="258">
        <f>D47</f>
        <v>20700</v>
      </c>
      <c r="E555" s="258">
        <f>E47</f>
        <v>20700</v>
      </c>
      <c r="F555" s="258">
        <f>F47</f>
        <v>20700</v>
      </c>
      <c r="G555" s="258">
        <f>G47</f>
        <v>20700</v>
      </c>
      <c r="H555" s="221"/>
      <c r="J555" s="102"/>
    </row>
    <row r="556" spans="1:11" ht="45.75" thickBot="1" x14ac:dyDescent="0.3">
      <c r="A556" s="221"/>
      <c r="B556" s="221"/>
      <c r="C556" s="255" t="s">
        <v>108</v>
      </c>
      <c r="D556" s="299">
        <f>SUM(D557:D558)</f>
        <v>56850</v>
      </c>
      <c r="E556" s="299">
        <f>SUM(E557:E558)</f>
        <v>56850</v>
      </c>
      <c r="F556" s="299">
        <f>SUM(F557:F558)</f>
        <v>56850</v>
      </c>
      <c r="G556" s="299">
        <f>SUM(G557:G558)</f>
        <v>56850</v>
      </c>
      <c r="H556" s="221"/>
      <c r="I556" s="102"/>
      <c r="J556" s="102"/>
      <c r="K556" s="102"/>
    </row>
    <row r="557" spans="1:11" ht="15.75" thickBot="1" x14ac:dyDescent="0.3">
      <c r="A557" s="221"/>
      <c r="B557" s="221"/>
      <c r="C557" s="257" t="s">
        <v>106</v>
      </c>
      <c r="D557" s="256">
        <f>D49+D160</f>
        <v>53400</v>
      </c>
      <c r="E557" s="256">
        <f>E49+E160</f>
        <v>53400</v>
      </c>
      <c r="F557" s="256">
        <f>F49+F160</f>
        <v>53400</v>
      </c>
      <c r="G557" s="256">
        <f>G49+G160</f>
        <v>53400</v>
      </c>
      <c r="H557" s="221"/>
      <c r="I557" s="102"/>
    </row>
    <row r="558" spans="1:11" ht="15.75" thickBot="1" x14ac:dyDescent="0.3">
      <c r="A558" s="221"/>
      <c r="B558" s="221"/>
      <c r="C558" s="257" t="s">
        <v>174</v>
      </c>
      <c r="D558" s="258">
        <f>D50</f>
        <v>3450</v>
      </c>
      <c r="E558" s="258">
        <f>E50</f>
        <v>3450</v>
      </c>
      <c r="F558" s="258">
        <f>F50</f>
        <v>3450</v>
      </c>
      <c r="G558" s="258">
        <f>G50</f>
        <v>3450</v>
      </c>
      <c r="H558" s="221"/>
      <c r="I558" s="102"/>
    </row>
    <row r="559" spans="1:11" ht="30.75" thickBot="1" x14ac:dyDescent="0.3">
      <c r="A559" s="221"/>
      <c r="B559" s="221"/>
      <c r="C559" s="255" t="s">
        <v>109</v>
      </c>
      <c r="D559" s="299">
        <f>D560+D561</f>
        <v>104700</v>
      </c>
      <c r="E559" s="299">
        <f>E560+E561</f>
        <v>124700</v>
      </c>
      <c r="F559" s="299">
        <f>F560+F561</f>
        <v>126700</v>
      </c>
      <c r="G559" s="299">
        <f>G560+G561</f>
        <v>131700</v>
      </c>
      <c r="H559" s="221"/>
      <c r="I559" s="300"/>
    </row>
    <row r="560" spans="1:11" ht="15.75" thickBot="1" x14ac:dyDescent="0.3">
      <c r="A560" s="221"/>
      <c r="B560" s="221"/>
      <c r="C560" s="257" t="s">
        <v>106</v>
      </c>
      <c r="D560" s="258">
        <f>D89+D126+D200</f>
        <v>97700</v>
      </c>
      <c r="E560" s="258">
        <f t="shared" ref="E560:G561" si="18">E52+E89+E126+E163+E200</f>
        <v>117700</v>
      </c>
      <c r="F560" s="258">
        <f t="shared" si="18"/>
        <v>119700</v>
      </c>
      <c r="G560" s="258">
        <f t="shared" si="18"/>
        <v>124700</v>
      </c>
      <c r="H560" s="221"/>
    </row>
    <row r="561" spans="1:9" ht="15.75" thickBot="1" x14ac:dyDescent="0.3">
      <c r="A561" s="221"/>
      <c r="B561" s="221"/>
      <c r="C561" s="257" t="s">
        <v>174</v>
      </c>
      <c r="D561" s="258">
        <v>7000</v>
      </c>
      <c r="E561" s="258">
        <f t="shared" si="18"/>
        <v>7000</v>
      </c>
      <c r="F561" s="258">
        <f t="shared" si="18"/>
        <v>7000</v>
      </c>
      <c r="G561" s="258">
        <f t="shared" si="18"/>
        <v>7000</v>
      </c>
      <c r="H561" s="221"/>
    </row>
    <row r="562" spans="1:9" ht="27.75" customHeight="1" thickBot="1" x14ac:dyDescent="0.3">
      <c r="A562" s="221"/>
      <c r="B562" s="221"/>
      <c r="C562" s="255" t="s">
        <v>110</v>
      </c>
      <c r="D562" s="299">
        <v>0</v>
      </c>
      <c r="E562" s="299">
        <v>0</v>
      </c>
      <c r="F562" s="299">
        <v>0</v>
      </c>
      <c r="G562" s="299">
        <v>0</v>
      </c>
      <c r="H562" s="221"/>
    </row>
    <row r="563" spans="1:9" ht="15.75" thickBot="1" x14ac:dyDescent="0.3">
      <c r="A563" s="221"/>
      <c r="B563" s="221"/>
      <c r="C563" s="257" t="s">
        <v>106</v>
      </c>
      <c r="D563" s="256"/>
      <c r="E563" s="256"/>
      <c r="F563" s="256"/>
      <c r="G563" s="256"/>
      <c r="H563" s="221"/>
    </row>
    <row r="564" spans="1:9" ht="15.75" thickBot="1" x14ac:dyDescent="0.3">
      <c r="A564" s="221"/>
      <c r="B564" s="221"/>
      <c r="C564" s="257" t="s">
        <v>174</v>
      </c>
      <c r="D564" s="258">
        <v>0</v>
      </c>
      <c r="E564" s="258">
        <v>0</v>
      </c>
      <c r="F564" s="258">
        <v>0</v>
      </c>
      <c r="G564" s="258">
        <v>0</v>
      </c>
      <c r="H564" s="221"/>
      <c r="I564" s="102"/>
    </row>
    <row r="565" spans="1:9" ht="28.5" customHeight="1" thickBot="1" x14ac:dyDescent="0.3">
      <c r="A565" s="221"/>
      <c r="B565" s="221"/>
      <c r="C565" s="255" t="s">
        <v>111</v>
      </c>
      <c r="D565" s="299">
        <f>D566+D567</f>
        <v>0</v>
      </c>
      <c r="E565" s="299">
        <f>E566+E567</f>
        <v>0</v>
      </c>
      <c r="F565" s="299">
        <f>F566+F567</f>
        <v>0</v>
      </c>
      <c r="G565" s="299">
        <f>G566+G567</f>
        <v>0</v>
      </c>
      <c r="H565" s="221"/>
    </row>
    <row r="566" spans="1:9" ht="15.75" thickBot="1" x14ac:dyDescent="0.3">
      <c r="A566" s="221"/>
      <c r="B566" s="221"/>
      <c r="C566" s="257" t="s">
        <v>106</v>
      </c>
      <c r="D566" s="256">
        <v>0</v>
      </c>
      <c r="E566" s="256">
        <f>E53+E127</f>
        <v>0</v>
      </c>
      <c r="F566" s="256">
        <f>F53+F127</f>
        <v>0</v>
      </c>
      <c r="G566" s="256">
        <f>G53+G127</f>
        <v>0</v>
      </c>
      <c r="H566" s="221"/>
    </row>
    <row r="567" spans="1:9" ht="15.75" thickBot="1" x14ac:dyDescent="0.3">
      <c r="A567" s="221"/>
      <c r="B567" s="221"/>
      <c r="C567" s="257" t="s">
        <v>174</v>
      </c>
      <c r="D567" s="258">
        <f>D54+D91+D128</f>
        <v>0</v>
      </c>
      <c r="E567" s="258">
        <f>E54+E91+E128</f>
        <v>0</v>
      </c>
      <c r="F567" s="258">
        <f>F54+F91+F128</f>
        <v>0</v>
      </c>
      <c r="G567" s="258">
        <f>G54+G91+G128</f>
        <v>0</v>
      </c>
      <c r="H567" s="221"/>
    </row>
    <row r="568" spans="1:9" ht="30.75" thickBot="1" x14ac:dyDescent="0.3">
      <c r="A568" s="221"/>
      <c r="B568" s="221"/>
      <c r="C568" s="255" t="s">
        <v>112</v>
      </c>
      <c r="D568" s="299">
        <f>D569+D570</f>
        <v>0</v>
      </c>
      <c r="E568" s="299">
        <f>E569+E570</f>
        <v>0</v>
      </c>
      <c r="F568" s="299">
        <f>F569+F570</f>
        <v>0</v>
      </c>
      <c r="G568" s="299">
        <f>G569+G570</f>
        <v>0</v>
      </c>
      <c r="H568" s="221"/>
    </row>
    <row r="569" spans="1:9" ht="15.75" thickBot="1" x14ac:dyDescent="0.3">
      <c r="A569" s="221"/>
      <c r="B569" s="221"/>
      <c r="C569" s="257" t="s">
        <v>106</v>
      </c>
      <c r="D569" s="256">
        <f t="shared" ref="D569:G570" si="19">D56+D93+D130</f>
        <v>0</v>
      </c>
      <c r="E569" s="256">
        <f t="shared" si="19"/>
        <v>0</v>
      </c>
      <c r="F569" s="256">
        <f t="shared" si="19"/>
        <v>0</v>
      </c>
      <c r="G569" s="256">
        <f t="shared" si="19"/>
        <v>0</v>
      </c>
      <c r="H569" s="221"/>
    </row>
    <row r="570" spans="1:9" ht="15.75" thickBot="1" x14ac:dyDescent="0.3">
      <c r="A570" s="221"/>
      <c r="B570" s="221"/>
      <c r="C570" s="257" t="s">
        <v>174</v>
      </c>
      <c r="D570" s="258">
        <f t="shared" si="19"/>
        <v>0</v>
      </c>
      <c r="E570" s="258">
        <f t="shared" si="19"/>
        <v>0</v>
      </c>
      <c r="F570" s="258">
        <f t="shared" si="19"/>
        <v>0</v>
      </c>
      <c r="G570" s="258">
        <f t="shared" si="19"/>
        <v>0</v>
      </c>
      <c r="H570" s="221"/>
    </row>
    <row r="571" spans="1:9" ht="47.25" customHeight="1" thickBot="1" x14ac:dyDescent="0.3">
      <c r="A571" s="221"/>
      <c r="B571" s="221"/>
      <c r="C571" s="255" t="s">
        <v>113</v>
      </c>
      <c r="D571" s="299">
        <f>D95+D58</f>
        <v>0</v>
      </c>
      <c r="E571" s="299">
        <f>E95+E58</f>
        <v>0</v>
      </c>
      <c r="F571" s="299">
        <f>F95+F58</f>
        <v>0</v>
      </c>
      <c r="G571" s="299">
        <f>G95+G58</f>
        <v>0</v>
      </c>
      <c r="H571" s="221"/>
    </row>
    <row r="572" spans="1:9" ht="15.75" thickBot="1" x14ac:dyDescent="0.3">
      <c r="A572" s="221"/>
      <c r="B572" s="221"/>
      <c r="C572" s="257" t="s">
        <v>106</v>
      </c>
      <c r="D572" s="256">
        <f t="shared" ref="D572:G573" si="20">D59+D96+D133</f>
        <v>0</v>
      </c>
      <c r="E572" s="256">
        <f t="shared" si="20"/>
        <v>0</v>
      </c>
      <c r="F572" s="256">
        <f t="shared" si="20"/>
        <v>0</v>
      </c>
      <c r="G572" s="256">
        <f t="shared" si="20"/>
        <v>0</v>
      </c>
      <c r="H572" s="221"/>
    </row>
    <row r="573" spans="1:9" ht="15.75" thickBot="1" x14ac:dyDescent="0.3">
      <c r="A573" s="221"/>
      <c r="B573" s="221"/>
      <c r="C573" s="257" t="s">
        <v>174</v>
      </c>
      <c r="D573" s="258">
        <f t="shared" si="20"/>
        <v>0</v>
      </c>
      <c r="E573" s="258">
        <f t="shared" si="20"/>
        <v>0</v>
      </c>
      <c r="F573" s="258">
        <f t="shared" si="20"/>
        <v>0</v>
      </c>
      <c r="G573" s="258">
        <f t="shared" si="20"/>
        <v>0</v>
      </c>
      <c r="H573" s="221"/>
    </row>
    <row r="574" spans="1:9" ht="30.75" thickBot="1" x14ac:dyDescent="0.3">
      <c r="A574" s="221"/>
      <c r="B574" s="221"/>
      <c r="C574" s="255" t="s">
        <v>175</v>
      </c>
      <c r="D574" s="299">
        <f>D575+D576+D577+D578</f>
        <v>420</v>
      </c>
      <c r="E574" s="299">
        <f>E575+E576+E577+E578</f>
        <v>50</v>
      </c>
      <c r="F574" s="299">
        <f>F575+F576+F577+F578</f>
        <v>0</v>
      </c>
      <c r="G574" s="299">
        <f>G575+G576+G577+G578</f>
        <v>0</v>
      </c>
      <c r="H574" s="221"/>
    </row>
    <row r="575" spans="1:9" ht="15.75" thickBot="1" x14ac:dyDescent="0.3">
      <c r="A575" s="221"/>
      <c r="B575" s="221"/>
      <c r="C575" s="257" t="s">
        <v>106</v>
      </c>
      <c r="D575" s="256">
        <f>D263+D364+D389+D414+D440+D465+D490+D515</f>
        <v>420</v>
      </c>
      <c r="E575" s="256">
        <f>E234+E263+E289+E314+E339+E389+E414+E440+E465+E490+E515</f>
        <v>50</v>
      </c>
      <c r="F575" s="256">
        <f>F263+F364+F389+F414+F440+F465+F490+F515</f>
        <v>0</v>
      </c>
      <c r="G575" s="256">
        <f>G263+G364+G389+G414+G440+G465+G490+G515</f>
        <v>0</v>
      </c>
      <c r="H575" s="221"/>
    </row>
    <row r="576" spans="1:9" ht="15.75" thickBot="1" x14ac:dyDescent="0.3">
      <c r="A576" s="221"/>
      <c r="B576" s="221"/>
      <c r="C576" s="257" t="s">
        <v>176</v>
      </c>
      <c r="D576" s="256">
        <v>0</v>
      </c>
      <c r="E576" s="256">
        <v>0</v>
      </c>
      <c r="F576" s="256">
        <v>0</v>
      </c>
      <c r="G576" s="301">
        <v>0</v>
      </c>
      <c r="H576" s="302"/>
    </row>
    <row r="577" spans="1:9" ht="15.75" thickBot="1" x14ac:dyDescent="0.3">
      <c r="A577" s="221"/>
      <c r="B577" s="221"/>
      <c r="C577" s="257" t="s">
        <v>161</v>
      </c>
      <c r="D577" s="256">
        <v>0</v>
      </c>
      <c r="E577" s="256">
        <v>0</v>
      </c>
      <c r="F577" s="256">
        <v>0</v>
      </c>
      <c r="G577" s="256">
        <v>0</v>
      </c>
      <c r="H577" s="221"/>
    </row>
    <row r="578" spans="1:9" ht="15.75" thickBot="1" x14ac:dyDescent="0.3">
      <c r="A578" s="221"/>
      <c r="B578" s="221"/>
      <c r="C578" s="257" t="s">
        <v>162</v>
      </c>
      <c r="D578" s="256">
        <v>0</v>
      </c>
      <c r="E578" s="256">
        <v>0</v>
      </c>
      <c r="F578" s="256">
        <v>0</v>
      </c>
      <c r="G578" s="256">
        <v>0</v>
      </c>
      <c r="H578" s="221"/>
    </row>
    <row r="579" spans="1:9" ht="29.25" customHeight="1" thickBot="1" x14ac:dyDescent="0.3">
      <c r="A579" s="221"/>
      <c r="B579" s="221"/>
      <c r="C579" s="255" t="s">
        <v>177</v>
      </c>
      <c r="D579" s="299">
        <f>D580+D581+D582+D583</f>
        <v>19580</v>
      </c>
      <c r="E579" s="299">
        <f>E580+E581+E582+E583</f>
        <v>15950</v>
      </c>
      <c r="F579" s="299">
        <f>F580+F581+F582+F583</f>
        <v>20000.013888888891</v>
      </c>
      <c r="G579" s="299">
        <f>G580+G581+G582+G583</f>
        <v>20000.013698630137</v>
      </c>
      <c r="H579" s="221"/>
    </row>
    <row r="580" spans="1:9" ht="15.75" thickBot="1" x14ac:dyDescent="0.3">
      <c r="A580" s="221"/>
      <c r="B580" s="221"/>
      <c r="C580" s="257" t="s">
        <v>106</v>
      </c>
      <c r="D580" s="256">
        <f>D239+D268+D319+D344+D369+D394+D419+D445+D470+D495+D520</f>
        <v>19580</v>
      </c>
      <c r="E580" s="256">
        <f>E239+E268+E294+E319+E344+E369+E394+E419+E445+E470+E495+E520</f>
        <v>15950</v>
      </c>
      <c r="F580" s="256">
        <f>F239+F268+F319+F344+F369+F394+F419+F445+F470+F495+F520</f>
        <v>20000</v>
      </c>
      <c r="G580" s="256">
        <f>G239+G268+G319+G344+G369+G394+G419+G445+G470+G495+G520+G545</f>
        <v>20000</v>
      </c>
      <c r="H580" s="221"/>
    </row>
    <row r="581" spans="1:9" ht="15.75" thickBot="1" x14ac:dyDescent="0.3">
      <c r="A581" s="221"/>
      <c r="B581" s="221"/>
      <c r="C581" s="257" t="s">
        <v>176</v>
      </c>
      <c r="D581" s="256">
        <f>D162+D187+D212+D240+D269+D320+D345+D446</f>
        <v>0</v>
      </c>
      <c r="E581" s="256">
        <v>0</v>
      </c>
      <c r="F581" s="256">
        <f>F162+F187+F212+F240+F269+F320+F345+F446</f>
        <v>1.388888888888884E-2</v>
      </c>
      <c r="G581" s="256">
        <f>G162+G187+G212+G240+G269+G320+G345+G446</f>
        <v>1.3698630136986356E-2</v>
      </c>
      <c r="H581" s="221"/>
    </row>
    <row r="582" spans="1:9" ht="15.75" thickBot="1" x14ac:dyDescent="0.3">
      <c r="A582" s="221"/>
      <c r="B582" s="221"/>
      <c r="C582" s="257" t="s">
        <v>161</v>
      </c>
      <c r="D582" s="256">
        <f>D163+D188+D213+D241+D270+D321+D346+D447</f>
        <v>0</v>
      </c>
      <c r="E582" s="256">
        <v>0</v>
      </c>
      <c r="F582" s="256">
        <v>0</v>
      </c>
      <c r="G582" s="256">
        <v>0</v>
      </c>
      <c r="H582" s="221"/>
    </row>
    <row r="583" spans="1:9" ht="15.75" thickBot="1" x14ac:dyDescent="0.3">
      <c r="A583" s="221"/>
      <c r="B583" s="221"/>
      <c r="C583" s="257" t="s">
        <v>162</v>
      </c>
      <c r="D583" s="256">
        <v>0</v>
      </c>
      <c r="E583" s="256">
        <v>0</v>
      </c>
      <c r="F583" s="256">
        <v>0</v>
      </c>
      <c r="G583" s="256">
        <v>0</v>
      </c>
      <c r="H583" s="221"/>
    </row>
    <row r="584" spans="1:9" ht="15.75" thickBot="1" x14ac:dyDescent="0.3">
      <c r="A584" s="221"/>
      <c r="B584" s="221"/>
      <c r="C584" s="263" t="s">
        <v>115</v>
      </c>
      <c r="D584" s="264">
        <f>IF(D552-D551=0,0,"Error")</f>
        <v>0</v>
      </c>
      <c r="E584" s="264">
        <f>IF(E552-E551=0,0,"Error")</f>
        <v>0</v>
      </c>
      <c r="F584" s="264">
        <f>IF(F552-F551=0,0,"Error")</f>
        <v>0</v>
      </c>
      <c r="G584" s="264">
        <f>IF(G552-G551=0,0,"Error")</f>
        <v>0</v>
      </c>
      <c r="H584" s="221"/>
    </row>
    <row r="585" spans="1:9" x14ac:dyDescent="0.25">
      <c r="A585" s="1054" t="s">
        <v>178</v>
      </c>
      <c r="B585" s="303" t="s">
        <v>4</v>
      </c>
      <c r="C585" s="303" t="s">
        <v>425</v>
      </c>
      <c r="D585" s="1054" t="s">
        <v>7</v>
      </c>
      <c r="E585" s="303" t="s">
        <v>4</v>
      </c>
      <c r="F585" s="303" t="s">
        <v>180</v>
      </c>
      <c r="G585" s="1054" t="s">
        <v>25</v>
      </c>
      <c r="H585" s="303" t="s">
        <v>4</v>
      </c>
      <c r="I585" s="304" t="s">
        <v>181</v>
      </c>
    </row>
    <row r="586" spans="1:9" x14ac:dyDescent="0.25">
      <c r="A586" s="1054"/>
      <c r="B586" s="303" t="s">
        <v>5</v>
      </c>
      <c r="C586" s="303"/>
      <c r="D586" s="1054"/>
      <c r="E586" s="303" t="s">
        <v>5</v>
      </c>
      <c r="F586" s="303"/>
      <c r="G586" s="1054"/>
      <c r="H586" s="303" t="s">
        <v>5</v>
      </c>
      <c r="I586" s="304"/>
    </row>
    <row r="587" spans="1:9" ht="46.5" customHeight="1" x14ac:dyDescent="0.25">
      <c r="A587" s="1054"/>
      <c r="B587" s="303" t="s">
        <v>6</v>
      </c>
      <c r="C587" s="303" t="s">
        <v>723</v>
      </c>
      <c r="D587" s="1054"/>
      <c r="E587" s="303" t="s">
        <v>6</v>
      </c>
      <c r="F587" s="303" t="s">
        <v>723</v>
      </c>
      <c r="G587" s="1054"/>
      <c r="H587" s="303" t="s">
        <v>6</v>
      </c>
      <c r="I587" s="303" t="s">
        <v>723</v>
      </c>
    </row>
    <row r="588" spans="1:9" x14ac:dyDescent="0.25">
      <c r="A588" s="305"/>
      <c r="B588" s="306"/>
      <c r="C588" s="306"/>
      <c r="D588" s="45"/>
      <c r="E588" s="307"/>
      <c r="F588" s="306"/>
      <c r="G588" s="306"/>
      <c r="H588" s="221"/>
    </row>
    <row r="589" spans="1:9" x14ac:dyDescent="0.25">
      <c r="A589" s="47"/>
      <c r="B589" s="44" t="s">
        <v>426</v>
      </c>
      <c r="C589" s="308" t="s">
        <v>427</v>
      </c>
      <c r="D589" s="309"/>
      <c r="E589" s="308" t="s">
        <v>428</v>
      </c>
      <c r="F589" s="310"/>
      <c r="G589" s="310"/>
    </row>
    <row r="590" spans="1:9" x14ac:dyDescent="0.25">
      <c r="A590" s="47"/>
      <c r="B590" s="44"/>
      <c r="C590" s="44" t="s">
        <v>429</v>
      </c>
      <c r="D590" s="44"/>
      <c r="E590" s="44" t="s">
        <v>430</v>
      </c>
      <c r="F590" s="44"/>
      <c r="G590" s="44"/>
      <c r="H590" s="546"/>
    </row>
  </sheetData>
  <mergeCells count="124">
    <mergeCell ref="C537:C538"/>
    <mergeCell ref="A585:A587"/>
    <mergeCell ref="D585:D587"/>
    <mergeCell ref="G585:G587"/>
    <mergeCell ref="C511:G511"/>
    <mergeCell ref="C512:C513"/>
    <mergeCell ref="D526:G526"/>
    <mergeCell ref="D527:G527"/>
    <mergeCell ref="C528:C529"/>
    <mergeCell ref="C536:G536"/>
    <mergeCell ref="C478:C479"/>
    <mergeCell ref="C486:G486"/>
    <mergeCell ref="C487:C488"/>
    <mergeCell ref="D501:G501"/>
    <mergeCell ref="D502:G502"/>
    <mergeCell ref="C503:C504"/>
    <mergeCell ref="D452:G452"/>
    <mergeCell ref="C453:C454"/>
    <mergeCell ref="C461:G461"/>
    <mergeCell ref="C462:C463"/>
    <mergeCell ref="D476:G476"/>
    <mergeCell ref="D477:G477"/>
    <mergeCell ref="D426:G426"/>
    <mergeCell ref="D427:G427"/>
    <mergeCell ref="C428:C429"/>
    <mergeCell ref="C436:G436"/>
    <mergeCell ref="C437:C438"/>
    <mergeCell ref="D451:G451"/>
    <mergeCell ref="D400:G400"/>
    <mergeCell ref="D401:G401"/>
    <mergeCell ref="C402:C403"/>
    <mergeCell ref="C410:G410"/>
    <mergeCell ref="C411:C412"/>
    <mergeCell ref="D424:G424"/>
    <mergeCell ref="C361:C362"/>
    <mergeCell ref="D375:G375"/>
    <mergeCell ref="D376:G376"/>
    <mergeCell ref="C377:C378"/>
    <mergeCell ref="C385:G385"/>
    <mergeCell ref="C386:C387"/>
    <mergeCell ref="C335:G335"/>
    <mergeCell ref="C336:C337"/>
    <mergeCell ref="D350:G350"/>
    <mergeCell ref="D351:G351"/>
    <mergeCell ref="C352:C353"/>
    <mergeCell ref="C360:G360"/>
    <mergeCell ref="C302:C303"/>
    <mergeCell ref="C310:G310"/>
    <mergeCell ref="C311:C312"/>
    <mergeCell ref="D325:G325"/>
    <mergeCell ref="D326:G326"/>
    <mergeCell ref="C327:C328"/>
    <mergeCell ref="C277:C278"/>
    <mergeCell ref="C285:G285"/>
    <mergeCell ref="C286:C287"/>
    <mergeCell ref="F299:G299"/>
    <mergeCell ref="D300:G300"/>
    <mergeCell ref="D301:G301"/>
    <mergeCell ref="C259:G259"/>
    <mergeCell ref="C260:C261"/>
    <mergeCell ref="F273:G273"/>
    <mergeCell ref="D274:G274"/>
    <mergeCell ref="D275:G275"/>
    <mergeCell ref="D276:G276"/>
    <mergeCell ref="D246:G246"/>
    <mergeCell ref="F247:G247"/>
    <mergeCell ref="D248:G248"/>
    <mergeCell ref="D249:G249"/>
    <mergeCell ref="D250:G250"/>
    <mergeCell ref="C251:C252"/>
    <mergeCell ref="D221:G221"/>
    <mergeCell ref="C222:C223"/>
    <mergeCell ref="C230:G230"/>
    <mergeCell ref="C231:C232"/>
    <mergeCell ref="C244:G244"/>
    <mergeCell ref="C245:G245"/>
    <mergeCell ref="C190:G190"/>
    <mergeCell ref="C191:C192"/>
    <mergeCell ref="C216:G216"/>
    <mergeCell ref="C217:G217"/>
    <mergeCell ref="D218:G218"/>
    <mergeCell ref="D220:G220"/>
    <mergeCell ref="C153:G153"/>
    <mergeCell ref="C154:C155"/>
    <mergeCell ref="D179:F179"/>
    <mergeCell ref="D180:G180"/>
    <mergeCell ref="D181:G181"/>
    <mergeCell ref="C182:C183"/>
    <mergeCell ref="C116:G116"/>
    <mergeCell ref="C117:C118"/>
    <mergeCell ref="D142:F142"/>
    <mergeCell ref="D143:G143"/>
    <mergeCell ref="D144:G144"/>
    <mergeCell ref="C145:C146"/>
    <mergeCell ref="C79:G79"/>
    <mergeCell ref="C80:C81"/>
    <mergeCell ref="D105:F105"/>
    <mergeCell ref="D106:G106"/>
    <mergeCell ref="D107:G107"/>
    <mergeCell ref="C108:C109"/>
    <mergeCell ref="C42:G42"/>
    <mergeCell ref="C43:C44"/>
    <mergeCell ref="D68:F68"/>
    <mergeCell ref="D69:G69"/>
    <mergeCell ref="D70:G70"/>
    <mergeCell ref="C71:C72"/>
    <mergeCell ref="D32:G32"/>
    <mergeCell ref="D33:G33"/>
    <mergeCell ref="C34:C35"/>
    <mergeCell ref="C10:G10"/>
    <mergeCell ref="C11:G13"/>
    <mergeCell ref="D14:G14"/>
    <mergeCell ref="C15:C16"/>
    <mergeCell ref="D23:G23"/>
    <mergeCell ref="C24:G24"/>
    <mergeCell ref="A2:E2"/>
    <mergeCell ref="B4:H4"/>
    <mergeCell ref="C5:G5"/>
    <mergeCell ref="D7:G7"/>
    <mergeCell ref="D8:G8"/>
    <mergeCell ref="D9:G9"/>
    <mergeCell ref="C29:G29"/>
    <mergeCell ref="C30:G30"/>
    <mergeCell ref="D31:F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H391"/>
  <sheetViews>
    <sheetView topLeftCell="A381" zoomScale="142" zoomScaleNormal="142" workbookViewId="0">
      <selection activeCell="K156" sqref="K156"/>
    </sheetView>
  </sheetViews>
  <sheetFormatPr defaultRowHeight="15" x14ac:dyDescent="0.25"/>
  <cols>
    <col min="1" max="1" width="9.7109375" customWidth="1"/>
    <col min="2" max="2" width="28.28515625" customWidth="1"/>
    <col min="3" max="3" width="11.7109375" customWidth="1"/>
    <col min="4" max="4" width="12.85546875" customWidth="1"/>
    <col min="5" max="6" width="11.7109375" customWidth="1"/>
    <col min="7" max="7" width="8.7109375" customWidth="1"/>
  </cols>
  <sheetData>
    <row r="2" spans="1:7" ht="18" customHeight="1" x14ac:dyDescent="0.25">
      <c r="A2" s="650" t="s">
        <v>184</v>
      </c>
      <c r="B2" s="650"/>
      <c r="C2" s="650"/>
      <c r="D2" s="650"/>
      <c r="E2" s="650"/>
      <c r="F2" s="650"/>
      <c r="G2" s="650"/>
    </row>
    <row r="3" spans="1:7" ht="18" customHeight="1" x14ac:dyDescent="0.25">
      <c r="A3" s="505"/>
      <c r="B3" s="654" t="s">
        <v>63</v>
      </c>
      <c r="C3" s="654"/>
      <c r="D3" s="654"/>
      <c r="E3" s="654"/>
      <c r="F3" s="654"/>
      <c r="G3" s="505"/>
    </row>
    <row r="4" spans="1:7" ht="15.75" thickBot="1" x14ac:dyDescent="0.3"/>
    <row r="5" spans="1:7" ht="15.75" thickBot="1" x14ac:dyDescent="0.3">
      <c r="B5" s="50" t="s">
        <v>64</v>
      </c>
      <c r="C5" s="655" t="s">
        <v>431</v>
      </c>
      <c r="D5" s="655"/>
      <c r="E5" s="655"/>
      <c r="F5" s="655"/>
    </row>
    <row r="6" spans="1:7" ht="15.75" thickBot="1" x14ac:dyDescent="0.3">
      <c r="B6" s="50" t="s">
        <v>0</v>
      </c>
      <c r="C6" s="656" t="s">
        <v>32</v>
      </c>
      <c r="D6" s="657"/>
      <c r="E6" s="657"/>
      <c r="F6" s="658"/>
    </row>
    <row r="7" spans="1:7" ht="15.75" thickBot="1" x14ac:dyDescent="0.3">
      <c r="B7" s="50" t="s">
        <v>65</v>
      </c>
      <c r="C7" s="617" t="s">
        <v>66</v>
      </c>
      <c r="D7" s="618"/>
      <c r="E7" s="618"/>
      <c r="F7" s="619"/>
    </row>
    <row r="8" spans="1:7" ht="15.75" thickBot="1" x14ac:dyDescent="0.3">
      <c r="B8" s="651" t="s">
        <v>2</v>
      </c>
      <c r="C8" s="652"/>
      <c r="D8" s="652"/>
      <c r="E8" s="652"/>
      <c r="F8" s="653"/>
    </row>
    <row r="9" spans="1:7" ht="15.75" customHeight="1" x14ac:dyDescent="0.25">
      <c r="B9" s="1056" t="s">
        <v>432</v>
      </c>
      <c r="C9" s="1057"/>
      <c r="D9" s="1057"/>
      <c r="E9" s="1057"/>
      <c r="F9" s="1058"/>
    </row>
    <row r="10" spans="1:7" ht="16.5" customHeight="1" x14ac:dyDescent="0.25">
      <c r="B10" s="1059"/>
      <c r="C10" s="1060"/>
      <c r="D10" s="1060"/>
      <c r="E10" s="1060"/>
      <c r="F10" s="1061"/>
    </row>
    <row r="11" spans="1:7" ht="15.75" thickBot="1" x14ac:dyDescent="0.3">
      <c r="B11" s="1062"/>
      <c r="C11" s="1063"/>
      <c r="D11" s="1063"/>
      <c r="E11" s="1063"/>
      <c r="F11" s="1064"/>
    </row>
    <row r="12" spans="1:7" ht="49.5" customHeight="1" thickBot="1" x14ac:dyDescent="0.3">
      <c r="B12" s="56" t="s">
        <v>68</v>
      </c>
      <c r="C12" s="671" t="s">
        <v>433</v>
      </c>
      <c r="D12" s="1065"/>
      <c r="E12" s="1065"/>
      <c r="F12" s="1066"/>
    </row>
    <row r="13" spans="1:7" ht="23.25" customHeight="1" x14ac:dyDescent="0.25">
      <c r="B13" s="668" t="s">
        <v>70</v>
      </c>
      <c r="C13" s="57">
        <v>2019</v>
      </c>
      <c r="D13" s="57">
        <v>2020</v>
      </c>
      <c r="E13" s="57">
        <v>2021</v>
      </c>
      <c r="F13" s="57">
        <v>2022</v>
      </c>
    </row>
    <row r="14" spans="1:7" ht="15.75" thickBot="1" x14ac:dyDescent="0.3">
      <c r="B14" s="669"/>
      <c r="C14" s="59" t="s">
        <v>1</v>
      </c>
      <c r="D14" s="59" t="s">
        <v>71</v>
      </c>
      <c r="E14" s="59" t="s">
        <v>71</v>
      </c>
      <c r="F14" s="59" t="s">
        <v>71</v>
      </c>
    </row>
    <row r="15" spans="1:7" ht="15.75" thickBot="1" x14ac:dyDescent="0.3">
      <c r="B15" s="60" t="s">
        <v>434</v>
      </c>
      <c r="C15" s="510">
        <v>0.56699999999999995</v>
      </c>
      <c r="D15" s="510">
        <v>0.61799999999999999</v>
      </c>
      <c r="E15" s="510">
        <v>0.70899999999999996</v>
      </c>
      <c r="F15" s="510">
        <v>0.72099999999999997</v>
      </c>
    </row>
    <row r="16" spans="1:7" ht="23.25" thickBot="1" x14ac:dyDescent="0.3">
      <c r="B16" s="64" t="s">
        <v>709</v>
      </c>
      <c r="C16" s="511">
        <v>0.59</v>
      </c>
      <c r="D16" s="511">
        <v>0.61</v>
      </c>
      <c r="E16" s="511">
        <v>0.64</v>
      </c>
      <c r="F16" s="511">
        <v>0.67</v>
      </c>
    </row>
    <row r="17" spans="2:6" ht="23.25" thickBot="1" x14ac:dyDescent="0.3">
      <c r="B17" s="154" t="s">
        <v>710</v>
      </c>
      <c r="C17" s="512">
        <v>0</v>
      </c>
      <c r="D17" s="513">
        <v>2.4E-2</v>
      </c>
      <c r="E17" s="513">
        <v>0.13400000000000001</v>
      </c>
      <c r="F17" s="513">
        <v>0.161</v>
      </c>
    </row>
    <row r="18" spans="2:6" ht="24.75" customHeight="1" thickBot="1" x14ac:dyDescent="0.3">
      <c r="B18" s="66" t="s">
        <v>79</v>
      </c>
      <c r="C18" s="670" t="s">
        <v>435</v>
      </c>
      <c r="D18" s="671"/>
      <c r="E18" s="671"/>
      <c r="F18" s="672"/>
    </row>
    <row r="19" spans="2:6" ht="20.25" customHeight="1" thickBot="1" x14ac:dyDescent="0.3">
      <c r="B19" s="673" t="s">
        <v>81</v>
      </c>
      <c r="C19" s="674"/>
      <c r="D19" s="674"/>
      <c r="E19" s="674"/>
      <c r="F19" s="675"/>
    </row>
    <row r="20" spans="2:6" ht="15.75" thickBot="1" x14ac:dyDescent="0.3">
      <c r="B20" s="514"/>
      <c r="C20" s="515"/>
      <c r="D20" s="511" t="s">
        <v>436</v>
      </c>
      <c r="E20" s="511" t="s">
        <v>436</v>
      </c>
      <c r="F20" s="511" t="s">
        <v>436</v>
      </c>
    </row>
    <row r="21" spans="2:6" ht="24" customHeight="1" thickBot="1" x14ac:dyDescent="0.3">
      <c r="B21" s="516" t="s">
        <v>437</v>
      </c>
      <c r="C21" s="517">
        <v>35000</v>
      </c>
      <c r="D21" s="517">
        <v>35000</v>
      </c>
      <c r="E21" s="517">
        <v>40180</v>
      </c>
      <c r="F21" s="517">
        <v>40830</v>
      </c>
    </row>
    <row r="22" spans="2:6" ht="15.75" thickBot="1" x14ac:dyDescent="0.3">
      <c r="B22" s="676" t="s">
        <v>88</v>
      </c>
      <c r="C22" s="677"/>
      <c r="D22" s="677"/>
      <c r="E22" s="677"/>
      <c r="F22" s="678"/>
    </row>
    <row r="23" spans="2:6" ht="15.75" thickBot="1" x14ac:dyDescent="0.3">
      <c r="B23" s="679" t="s">
        <v>89</v>
      </c>
      <c r="C23" s="696"/>
      <c r="D23" s="696"/>
      <c r="E23" s="696"/>
      <c r="F23" s="681"/>
    </row>
    <row r="24" spans="2:6" ht="18.75" customHeight="1" thickBot="1" x14ac:dyDescent="0.3">
      <c r="B24" s="130" t="s">
        <v>90</v>
      </c>
      <c r="C24" s="810" t="s">
        <v>438</v>
      </c>
      <c r="D24" s="832"/>
      <c r="E24" s="832"/>
      <c r="F24" s="833"/>
    </row>
    <row r="25" spans="2:6" ht="73.5" customHeight="1" thickBot="1" x14ac:dyDescent="0.3">
      <c r="B25" s="64" t="s">
        <v>93</v>
      </c>
      <c r="C25" s="807" t="s">
        <v>439</v>
      </c>
      <c r="D25" s="808"/>
      <c r="E25" s="808"/>
      <c r="F25" s="685"/>
    </row>
    <row r="26" spans="2:6" ht="15.75" thickBot="1" x14ac:dyDescent="0.3">
      <c r="B26" s="64" t="s">
        <v>95</v>
      </c>
      <c r="C26" s="686" t="s">
        <v>711</v>
      </c>
      <c r="D26" s="687"/>
      <c r="E26" s="687"/>
      <c r="F26" s="688"/>
    </row>
    <row r="27" spans="2:6" ht="12.75" customHeight="1" x14ac:dyDescent="0.25">
      <c r="B27" s="668"/>
      <c r="C27" s="76">
        <v>2019</v>
      </c>
      <c r="D27" s="76">
        <v>2020</v>
      </c>
      <c r="E27" s="76">
        <v>2021</v>
      </c>
      <c r="F27" s="76">
        <v>2022</v>
      </c>
    </row>
    <row r="28" spans="2:6" ht="13.5" customHeight="1" thickBot="1" x14ac:dyDescent="0.3">
      <c r="B28" s="669"/>
      <c r="C28" s="78" t="s">
        <v>1</v>
      </c>
      <c r="D28" s="78" t="s">
        <v>71</v>
      </c>
      <c r="E28" s="78" t="s">
        <v>71</v>
      </c>
      <c r="F28" s="78" t="s">
        <v>71</v>
      </c>
    </row>
    <row r="29" spans="2:6" ht="15.75" thickBot="1" x14ac:dyDescent="0.3">
      <c r="B29" s="64" t="s">
        <v>97</v>
      </c>
      <c r="C29" s="79">
        <v>35000</v>
      </c>
      <c r="D29" s="79">
        <v>35000</v>
      </c>
      <c r="E29" s="79">
        <v>40180</v>
      </c>
      <c r="F29" s="79">
        <v>40830</v>
      </c>
    </row>
    <row r="30" spans="2:6" ht="15.75" thickBot="1" x14ac:dyDescent="0.3">
      <c r="B30" s="64" t="s">
        <v>98</v>
      </c>
      <c r="C30" s="79">
        <v>15000</v>
      </c>
      <c r="D30" s="79">
        <v>27000</v>
      </c>
      <c r="E30" s="79">
        <v>31000</v>
      </c>
      <c r="F30" s="79">
        <v>31500</v>
      </c>
    </row>
    <row r="31" spans="2:6" ht="15.75" thickBot="1" x14ac:dyDescent="0.3">
      <c r="B31" s="64" t="s">
        <v>99</v>
      </c>
      <c r="C31" s="398">
        <f>C30/C29</f>
        <v>0.42857142857142855</v>
      </c>
      <c r="D31" s="398">
        <f t="shared" ref="D31:F31" si="0">D30/D29</f>
        <v>0.77142857142857146</v>
      </c>
      <c r="E31" s="398">
        <f t="shared" si="0"/>
        <v>0.77152812344449972</v>
      </c>
      <c r="F31" s="398">
        <f t="shared" si="0"/>
        <v>0.77149155033063921</v>
      </c>
    </row>
    <row r="32" spans="2:6" ht="15.75" thickBot="1" x14ac:dyDescent="0.3">
      <c r="B32" s="64" t="s">
        <v>100</v>
      </c>
      <c r="C32" s="506" t="s">
        <v>101</v>
      </c>
      <c r="D32" s="81">
        <f>D29/C29-1</f>
        <v>0</v>
      </c>
      <c r="E32" s="81">
        <f t="shared" ref="E32:F34" si="1">E29/D29-1</f>
        <v>0.14799999999999991</v>
      </c>
      <c r="F32" s="81">
        <f t="shared" si="1"/>
        <v>1.6177202588352424E-2</v>
      </c>
    </row>
    <row r="33" spans="2:6" ht="15.75" thickBot="1" x14ac:dyDescent="0.3">
      <c r="B33" s="64" t="s">
        <v>102</v>
      </c>
      <c r="C33" s="506" t="s">
        <v>101</v>
      </c>
      <c r="D33" s="81">
        <f>D30/C30-1</f>
        <v>0.8</v>
      </c>
      <c r="E33" s="81">
        <f t="shared" si="1"/>
        <v>0.14814814814814814</v>
      </c>
      <c r="F33" s="81">
        <f t="shared" si="1"/>
        <v>1.6129032258064502E-2</v>
      </c>
    </row>
    <row r="34" spans="2:6" ht="15.75" thickBot="1" x14ac:dyDescent="0.3">
      <c r="B34" s="64" t="s">
        <v>103</v>
      </c>
      <c r="C34" s="506" t="s">
        <v>101</v>
      </c>
      <c r="D34" s="81">
        <f>D31/C31-1</f>
        <v>0.80000000000000027</v>
      </c>
      <c r="E34" s="81">
        <f t="shared" si="1"/>
        <v>1.2904890953668868E-4</v>
      </c>
      <c r="F34" s="81">
        <f t="shared" si="1"/>
        <v>-4.7403474674689861E-5</v>
      </c>
    </row>
    <row r="35" spans="2:6" ht="15.75" thickBot="1" x14ac:dyDescent="0.3">
      <c r="B35" s="659" t="s">
        <v>104</v>
      </c>
      <c r="C35" s="660"/>
      <c r="D35" s="660"/>
      <c r="E35" s="660"/>
      <c r="F35" s="661"/>
    </row>
    <row r="36" spans="2:6" ht="12.75" customHeight="1" x14ac:dyDescent="0.25">
      <c r="B36" s="668"/>
      <c r="C36" s="76">
        <v>2019</v>
      </c>
      <c r="D36" s="76">
        <v>2020</v>
      </c>
      <c r="E36" s="76">
        <v>2021</v>
      </c>
      <c r="F36" s="76">
        <v>2022</v>
      </c>
    </row>
    <row r="37" spans="2:6" ht="12.75" customHeight="1" thickBot="1" x14ac:dyDescent="0.3">
      <c r="B37" s="669"/>
      <c r="C37" s="78" t="s">
        <v>1</v>
      </c>
      <c r="D37" s="78" t="s">
        <v>71</v>
      </c>
      <c r="E37" s="78" t="s">
        <v>71</v>
      </c>
      <c r="F37" s="78" t="s">
        <v>71</v>
      </c>
    </row>
    <row r="38" spans="2:6" ht="15.75" thickBot="1" x14ac:dyDescent="0.3">
      <c r="B38" s="83" t="s">
        <v>105</v>
      </c>
      <c r="C38" s="104">
        <v>0</v>
      </c>
      <c r="D38" s="104">
        <v>0</v>
      </c>
      <c r="E38" s="104">
        <v>0</v>
      </c>
      <c r="F38" s="104">
        <v>0</v>
      </c>
    </row>
    <row r="39" spans="2:6" ht="15.75" thickBot="1" x14ac:dyDescent="0.3">
      <c r="B39" s="84" t="s">
        <v>106</v>
      </c>
      <c r="C39" s="103"/>
      <c r="D39" s="518"/>
      <c r="E39" s="518"/>
      <c r="F39" s="518"/>
    </row>
    <row r="40" spans="2:6" ht="15.75" thickBot="1" x14ac:dyDescent="0.3">
      <c r="B40" s="84" t="s">
        <v>107</v>
      </c>
      <c r="C40" s="103"/>
      <c r="D40" s="446"/>
      <c r="E40" s="446"/>
      <c r="F40" s="446"/>
    </row>
    <row r="41" spans="2:6" ht="24.75" thickBot="1" x14ac:dyDescent="0.3">
      <c r="B41" s="83" t="s">
        <v>108</v>
      </c>
      <c r="C41" s="104">
        <v>0</v>
      </c>
      <c r="D41" s="104">
        <v>0</v>
      </c>
      <c r="E41" s="104">
        <v>0</v>
      </c>
      <c r="F41" s="104">
        <v>0</v>
      </c>
    </row>
    <row r="42" spans="2:6" ht="15.75" thickBot="1" x14ac:dyDescent="0.3">
      <c r="B42" s="84" t="s">
        <v>106</v>
      </c>
      <c r="C42" s="103"/>
      <c r="D42" s="104"/>
      <c r="E42" s="104"/>
      <c r="F42" s="104"/>
    </row>
    <row r="43" spans="2:6" ht="15.75" thickBot="1" x14ac:dyDescent="0.3">
      <c r="B43" s="84" t="s">
        <v>107</v>
      </c>
      <c r="C43" s="103"/>
      <c r="D43" s="104"/>
      <c r="E43" s="104"/>
      <c r="F43" s="104"/>
    </row>
    <row r="44" spans="2:6" ht="15.75" thickBot="1" x14ac:dyDescent="0.3">
      <c r="B44" s="83" t="s">
        <v>109</v>
      </c>
      <c r="C44" s="79">
        <v>15000</v>
      </c>
      <c r="D44" s="79">
        <v>27000</v>
      </c>
      <c r="E44" s="79">
        <v>31000</v>
      </c>
      <c r="F44" s="79">
        <v>31500</v>
      </c>
    </row>
    <row r="45" spans="2:6" ht="15.75" thickBot="1" x14ac:dyDescent="0.3">
      <c r="B45" s="84" t="s">
        <v>106</v>
      </c>
      <c r="C45" s="103"/>
      <c r="D45" s="104"/>
      <c r="E45" s="104"/>
      <c r="F45" s="104"/>
    </row>
    <row r="46" spans="2:6" ht="15.75" thickBot="1" x14ac:dyDescent="0.3">
      <c r="B46" s="84" t="s">
        <v>107</v>
      </c>
      <c r="C46" s="103"/>
      <c r="D46" s="104"/>
      <c r="E46" s="104"/>
      <c r="F46" s="104"/>
    </row>
    <row r="47" spans="2:6" ht="15.75" thickBot="1" x14ac:dyDescent="0.3">
      <c r="B47" s="83" t="s">
        <v>110</v>
      </c>
      <c r="C47" s="103"/>
      <c r="D47" s="104"/>
      <c r="E47" s="104"/>
      <c r="F47" s="104"/>
    </row>
    <row r="48" spans="2:6" ht="15.75" thickBot="1" x14ac:dyDescent="0.3">
      <c r="B48" s="84" t="s">
        <v>106</v>
      </c>
      <c r="C48" s="103"/>
      <c r="D48" s="104"/>
      <c r="E48" s="104"/>
      <c r="F48" s="104"/>
    </row>
    <row r="49" spans="2:8" ht="15.75" thickBot="1" x14ac:dyDescent="0.3">
      <c r="B49" s="84" t="s">
        <v>107</v>
      </c>
      <c r="C49" s="103"/>
      <c r="D49" s="104"/>
      <c r="E49" s="104"/>
      <c r="F49" s="104"/>
    </row>
    <row r="50" spans="2:8" ht="15.75" thickBot="1" x14ac:dyDescent="0.3">
      <c r="B50" s="83" t="s">
        <v>111</v>
      </c>
      <c r="C50" s="103"/>
      <c r="D50" s="104"/>
      <c r="E50" s="104"/>
      <c r="F50" s="104"/>
    </row>
    <row r="51" spans="2:8" ht="15.75" thickBot="1" x14ac:dyDescent="0.3">
      <c r="B51" s="84" t="s">
        <v>106</v>
      </c>
      <c r="C51" s="103"/>
      <c r="D51" s="104"/>
      <c r="E51" s="104"/>
      <c r="F51" s="104"/>
    </row>
    <row r="52" spans="2:8" ht="15.75" thickBot="1" x14ac:dyDescent="0.3">
      <c r="B52" s="84" t="s">
        <v>107</v>
      </c>
      <c r="C52" s="103"/>
      <c r="D52" s="104"/>
      <c r="E52" s="104"/>
      <c r="F52" s="104"/>
    </row>
    <row r="53" spans="2:8" ht="15.75" thickBot="1" x14ac:dyDescent="0.3">
      <c r="B53" s="83" t="s">
        <v>112</v>
      </c>
      <c r="C53" s="103"/>
      <c r="D53" s="104"/>
      <c r="E53" s="104"/>
      <c r="F53" s="104"/>
    </row>
    <row r="54" spans="2:8" ht="15.75" thickBot="1" x14ac:dyDescent="0.3">
      <c r="B54" s="84" t="s">
        <v>106</v>
      </c>
      <c r="C54" s="103"/>
      <c r="D54" s="104"/>
      <c r="E54" s="104"/>
      <c r="F54" s="104"/>
    </row>
    <row r="55" spans="2:8" ht="15.75" thickBot="1" x14ac:dyDescent="0.3">
      <c r="B55" s="84" t="s">
        <v>107</v>
      </c>
      <c r="C55" s="103"/>
      <c r="D55" s="104"/>
      <c r="E55" s="104"/>
      <c r="F55" s="104"/>
    </row>
    <row r="56" spans="2:8" ht="24.75" thickBot="1" x14ac:dyDescent="0.3">
      <c r="B56" s="83" t="s">
        <v>113</v>
      </c>
      <c r="C56" s="103">
        <v>0</v>
      </c>
      <c r="D56" s="104">
        <v>0</v>
      </c>
      <c r="E56" s="104">
        <f>D56*1.03*0.99</f>
        <v>0</v>
      </c>
      <c r="F56" s="104">
        <f>E56*1.03*0.99</f>
        <v>0</v>
      </c>
    </row>
    <row r="57" spans="2:8" ht="15.75" thickBot="1" x14ac:dyDescent="0.3">
      <c r="B57" s="84" t="s">
        <v>106</v>
      </c>
      <c r="C57" s="103"/>
      <c r="D57" s="166"/>
      <c r="E57" s="166"/>
      <c r="F57" s="166"/>
      <c r="H57" s="519"/>
    </row>
    <row r="58" spans="2:8" ht="15.75" thickBot="1" x14ac:dyDescent="0.3">
      <c r="B58" s="84" t="s">
        <v>107</v>
      </c>
      <c r="C58" s="103"/>
      <c r="D58" s="453"/>
      <c r="E58" s="166"/>
      <c r="F58" s="166"/>
    </row>
    <row r="59" spans="2:8" ht="15.75" thickBot="1" x14ac:dyDescent="0.3">
      <c r="B59" s="95" t="s">
        <v>114</v>
      </c>
      <c r="C59" s="103">
        <f>C56+C53+C50+C47+C44+C41+C38</f>
        <v>15000</v>
      </c>
      <c r="D59" s="103">
        <f t="shared" ref="D59:F59" si="2">D56+D53+D50+D47+D44+D41+D38</f>
        <v>27000</v>
      </c>
      <c r="E59" s="103">
        <f t="shared" si="2"/>
        <v>31000</v>
      </c>
      <c r="F59" s="103">
        <f t="shared" si="2"/>
        <v>31500</v>
      </c>
    </row>
    <row r="60" spans="2:8" ht="13.5" customHeight="1" thickBot="1" x14ac:dyDescent="0.3">
      <c r="B60" s="96" t="s">
        <v>115</v>
      </c>
      <c r="C60" s="98">
        <f>IF(C59-C30=0,0,"Error")</f>
        <v>0</v>
      </c>
      <c r="D60" s="98">
        <f>IF(D59-D30=0,0,"Error")</f>
        <v>0</v>
      </c>
      <c r="E60" s="98">
        <f>IF(E59-E30=0,0,"Error")</f>
        <v>0</v>
      </c>
      <c r="F60" s="98">
        <f>IF(F59-F30=0,0,"Error")</f>
        <v>0</v>
      </c>
    </row>
    <row r="61" spans="2:8" ht="15.75" hidden="1" thickBot="1" x14ac:dyDescent="0.3">
      <c r="B61" s="520" t="s">
        <v>712</v>
      </c>
      <c r="C61" s="831"/>
      <c r="D61" s="832"/>
      <c r="E61" s="832"/>
      <c r="F61" s="833"/>
    </row>
    <row r="62" spans="2:8" ht="26.25" hidden="1" customHeight="1" thickBot="1" x14ac:dyDescent="0.3">
      <c r="B62" s="64" t="s">
        <v>93</v>
      </c>
      <c r="C62" s="673"/>
      <c r="D62" s="674"/>
      <c r="E62" s="674"/>
      <c r="F62" s="675"/>
    </row>
    <row r="63" spans="2:8" ht="15.75" hidden="1" thickBot="1" x14ac:dyDescent="0.3">
      <c r="B63" s="64" t="s">
        <v>95</v>
      </c>
      <c r="C63" s="686"/>
      <c r="D63" s="687"/>
      <c r="E63" s="687"/>
      <c r="F63" s="688"/>
    </row>
    <row r="64" spans="2:8" ht="12.75" hidden="1" customHeight="1" thickBot="1" x14ac:dyDescent="0.3">
      <c r="B64" s="668"/>
      <c r="C64" s="76">
        <v>2019</v>
      </c>
      <c r="D64" s="76">
        <v>2020</v>
      </c>
      <c r="E64" s="76">
        <v>2021</v>
      </c>
      <c r="F64" s="76">
        <v>2022</v>
      </c>
    </row>
    <row r="65" spans="2:6" ht="9" hidden="1" customHeight="1" thickBot="1" x14ac:dyDescent="0.3">
      <c r="B65" s="669"/>
      <c r="C65" s="78" t="s">
        <v>1</v>
      </c>
      <c r="D65" s="78" t="s">
        <v>71</v>
      </c>
      <c r="E65" s="78" t="s">
        <v>71</v>
      </c>
      <c r="F65" s="78" t="s">
        <v>71</v>
      </c>
    </row>
    <row r="66" spans="2:6" ht="15.75" hidden="1" thickBot="1" x14ac:dyDescent="0.3">
      <c r="B66" s="64" t="s">
        <v>97</v>
      </c>
      <c r="C66" s="64"/>
      <c r="D66" s="64"/>
      <c r="E66" s="64"/>
      <c r="F66" s="64"/>
    </row>
    <row r="67" spans="2:6" ht="15.75" hidden="1" thickBot="1" x14ac:dyDescent="0.3">
      <c r="B67" s="64" t="s">
        <v>98</v>
      </c>
      <c r="C67" s="79">
        <f>C96</f>
        <v>0</v>
      </c>
      <c r="D67" s="79">
        <f t="shared" ref="D67:F67" si="3">D96</f>
        <v>0</v>
      </c>
      <c r="E67" s="79">
        <f t="shared" si="3"/>
        <v>0</v>
      </c>
      <c r="F67" s="79">
        <f t="shared" si="3"/>
        <v>0</v>
      </c>
    </row>
    <row r="68" spans="2:6" ht="15.75" hidden="1" thickBot="1" x14ac:dyDescent="0.3">
      <c r="B68" s="64" t="s">
        <v>99</v>
      </c>
      <c r="C68" s="79" t="e">
        <f>C67/C66</f>
        <v>#DIV/0!</v>
      </c>
      <c r="D68" s="79" t="e">
        <f>D67/D66</f>
        <v>#DIV/0!</v>
      </c>
      <c r="E68" s="79" t="e">
        <f>E67/E66</f>
        <v>#DIV/0!</v>
      </c>
      <c r="F68" s="79" t="e">
        <f>F67/F66</f>
        <v>#DIV/0!</v>
      </c>
    </row>
    <row r="69" spans="2:6" ht="15.75" hidden="1" thickBot="1" x14ac:dyDescent="0.3">
      <c r="B69" s="64" t="s">
        <v>100</v>
      </c>
      <c r="C69" s="506"/>
      <c r="D69" s="81" t="e">
        <f>D66/C66-1</f>
        <v>#DIV/0!</v>
      </c>
      <c r="E69" s="81" t="e">
        <f>E66/D66-1</f>
        <v>#DIV/0!</v>
      </c>
      <c r="F69" s="81" t="e">
        <f>F66/E66-1</f>
        <v>#DIV/0!</v>
      </c>
    </row>
    <row r="70" spans="2:6" ht="15.75" hidden="1" thickBot="1" x14ac:dyDescent="0.3">
      <c r="B70" s="64" t="s">
        <v>102</v>
      </c>
      <c r="C70" s="506"/>
      <c r="D70" s="81" t="e">
        <f>D67/C67-1</f>
        <v>#DIV/0!</v>
      </c>
      <c r="E70" s="81" t="e">
        <f t="shared" ref="E70:F71" si="4">E67/D67-1</f>
        <v>#DIV/0!</v>
      </c>
      <c r="F70" s="81" t="e">
        <f t="shared" si="4"/>
        <v>#DIV/0!</v>
      </c>
    </row>
    <row r="71" spans="2:6" ht="15.75" hidden="1" thickBot="1" x14ac:dyDescent="0.3">
      <c r="B71" s="64" t="s">
        <v>103</v>
      </c>
      <c r="C71" s="506"/>
      <c r="D71" s="81" t="e">
        <f>D68/C68-1</f>
        <v>#DIV/0!</v>
      </c>
      <c r="E71" s="81" t="e">
        <f t="shared" si="4"/>
        <v>#DIV/0!</v>
      </c>
      <c r="F71" s="81" t="e">
        <f t="shared" si="4"/>
        <v>#DIV/0!</v>
      </c>
    </row>
    <row r="72" spans="2:6" ht="24.75" hidden="1" customHeight="1" thickBot="1" x14ac:dyDescent="0.3">
      <c r="B72" s="659" t="s">
        <v>713</v>
      </c>
      <c r="C72" s="660"/>
      <c r="D72" s="660"/>
      <c r="E72" s="660"/>
      <c r="F72" s="661"/>
    </row>
    <row r="73" spans="2:6" ht="12.75" hidden="1" customHeight="1" thickBot="1" x14ac:dyDescent="0.3">
      <c r="B73" s="668"/>
      <c r="C73" s="76">
        <v>2019</v>
      </c>
      <c r="D73" s="76">
        <v>2020</v>
      </c>
      <c r="E73" s="76">
        <v>2021</v>
      </c>
      <c r="F73" s="76">
        <v>2022</v>
      </c>
    </row>
    <row r="74" spans="2:6" ht="12.75" hidden="1" customHeight="1" thickBot="1" x14ac:dyDescent="0.3">
      <c r="B74" s="669"/>
      <c r="C74" s="78" t="s">
        <v>1</v>
      </c>
      <c r="D74" s="78" t="s">
        <v>71</v>
      </c>
      <c r="E74" s="78" t="s">
        <v>71</v>
      </c>
      <c r="F74" s="78" t="s">
        <v>71</v>
      </c>
    </row>
    <row r="75" spans="2:6" ht="24.75" hidden="1" customHeight="1" thickBot="1" x14ac:dyDescent="0.3">
      <c r="B75" s="83" t="s">
        <v>105</v>
      </c>
      <c r="C75" s="104"/>
      <c r="D75" s="104"/>
      <c r="E75" s="104"/>
      <c r="F75" s="104"/>
    </row>
    <row r="76" spans="2:6" ht="38.25" hidden="1" customHeight="1" thickBot="1" x14ac:dyDescent="0.3">
      <c r="B76" s="84" t="s">
        <v>106</v>
      </c>
      <c r="C76" s="103"/>
      <c r="D76" s="446"/>
      <c r="E76" s="446"/>
      <c r="F76" s="446"/>
    </row>
    <row r="77" spans="2:6" ht="24.75" hidden="1" customHeight="1" thickBot="1" x14ac:dyDescent="0.3">
      <c r="B77" s="84" t="s">
        <v>107</v>
      </c>
      <c r="C77" s="103"/>
      <c r="D77" s="446"/>
      <c r="E77" s="446"/>
      <c r="F77" s="446"/>
    </row>
    <row r="78" spans="2:6" ht="24.75" hidden="1" customHeight="1" thickBot="1" x14ac:dyDescent="0.3">
      <c r="B78" s="83" t="s">
        <v>108</v>
      </c>
      <c r="C78" s="104"/>
      <c r="D78" s="104"/>
      <c r="E78" s="104"/>
      <c r="F78" s="104"/>
    </row>
    <row r="79" spans="2:6" ht="15.75" hidden="1" thickBot="1" x14ac:dyDescent="0.3">
      <c r="B79" s="84" t="s">
        <v>106</v>
      </c>
      <c r="C79" s="103"/>
      <c r="D79" s="104"/>
      <c r="E79" s="104"/>
      <c r="F79" s="104"/>
    </row>
    <row r="80" spans="2:6" ht="15.75" hidden="1" thickBot="1" x14ac:dyDescent="0.3">
      <c r="B80" s="84" t="s">
        <v>107</v>
      </c>
      <c r="C80" s="103"/>
      <c r="D80" s="104"/>
      <c r="E80" s="104"/>
      <c r="F80" s="104"/>
    </row>
    <row r="81" spans="2:6" ht="24.75" hidden="1" customHeight="1" thickBot="1" x14ac:dyDescent="0.3">
      <c r="B81" s="83" t="s">
        <v>109</v>
      </c>
      <c r="C81" s="103">
        <v>0</v>
      </c>
      <c r="D81" s="104">
        <v>0</v>
      </c>
      <c r="E81" s="104">
        <v>0</v>
      </c>
      <c r="F81" s="104">
        <v>0</v>
      </c>
    </row>
    <row r="82" spans="2:6" ht="15.75" hidden="1" thickBot="1" x14ac:dyDescent="0.3">
      <c r="B82" s="84" t="s">
        <v>106</v>
      </c>
      <c r="C82" s="103"/>
      <c r="D82" s="104"/>
      <c r="E82" s="104"/>
      <c r="F82" s="104"/>
    </row>
    <row r="83" spans="2:6" ht="15.75" hidden="1" thickBot="1" x14ac:dyDescent="0.3">
      <c r="B83" s="84" t="s">
        <v>107</v>
      </c>
      <c r="C83" s="103"/>
      <c r="D83" s="104"/>
      <c r="E83" s="104"/>
      <c r="F83" s="104"/>
    </row>
    <row r="84" spans="2:6" ht="13.5" hidden="1" customHeight="1" thickBot="1" x14ac:dyDescent="0.3">
      <c r="B84" s="83" t="s">
        <v>110</v>
      </c>
      <c r="C84" s="103"/>
      <c r="D84" s="104"/>
      <c r="E84" s="104"/>
      <c r="F84" s="104"/>
    </row>
    <row r="85" spans="2:6" ht="15.75" hidden="1" thickBot="1" x14ac:dyDescent="0.3">
      <c r="B85" s="84" t="s">
        <v>106</v>
      </c>
      <c r="C85" s="103"/>
      <c r="D85" s="104"/>
      <c r="E85" s="104"/>
      <c r="F85" s="104"/>
    </row>
    <row r="86" spans="2:6" ht="15.75" hidden="1" thickBot="1" x14ac:dyDescent="0.3">
      <c r="B86" s="84" t="s">
        <v>107</v>
      </c>
      <c r="C86" s="103"/>
      <c r="D86" s="104"/>
      <c r="E86" s="104"/>
      <c r="F86" s="104"/>
    </row>
    <row r="87" spans="2:6" ht="15.75" hidden="1" thickBot="1" x14ac:dyDescent="0.3">
      <c r="B87" s="83" t="s">
        <v>111</v>
      </c>
      <c r="C87" s="103"/>
      <c r="D87" s="104"/>
      <c r="E87" s="104"/>
      <c r="F87" s="104"/>
    </row>
    <row r="88" spans="2:6" ht="15.75" hidden="1" thickBot="1" x14ac:dyDescent="0.3">
      <c r="B88" s="84" t="s">
        <v>106</v>
      </c>
      <c r="C88" s="103"/>
      <c r="D88" s="104"/>
      <c r="E88" s="104"/>
      <c r="F88" s="104"/>
    </row>
    <row r="89" spans="2:6" ht="15.75" hidden="1" thickBot="1" x14ac:dyDescent="0.3">
      <c r="B89" s="84" t="s">
        <v>107</v>
      </c>
      <c r="C89" s="103"/>
      <c r="D89" s="104"/>
      <c r="E89" s="104"/>
      <c r="F89" s="104"/>
    </row>
    <row r="90" spans="2:6" ht="15.75" hidden="1" thickBot="1" x14ac:dyDescent="0.3">
      <c r="B90" s="83" t="s">
        <v>112</v>
      </c>
      <c r="C90" s="103"/>
      <c r="D90" s="104"/>
      <c r="E90" s="104"/>
      <c r="F90" s="104"/>
    </row>
    <row r="91" spans="2:6" ht="15.75" hidden="1" thickBot="1" x14ac:dyDescent="0.3">
      <c r="B91" s="84" t="s">
        <v>106</v>
      </c>
      <c r="C91" s="103"/>
      <c r="D91" s="104"/>
      <c r="E91" s="104"/>
      <c r="F91" s="104"/>
    </row>
    <row r="92" spans="2:6" ht="15.75" hidden="1" thickBot="1" x14ac:dyDescent="0.3">
      <c r="B92" s="84" t="s">
        <v>107</v>
      </c>
      <c r="C92" s="103"/>
      <c r="D92" s="104"/>
      <c r="E92" s="104"/>
      <c r="F92" s="104"/>
    </row>
    <row r="93" spans="2:6" ht="24.75" hidden="1" thickBot="1" x14ac:dyDescent="0.3">
      <c r="B93" s="83" t="s">
        <v>113</v>
      </c>
      <c r="C93" s="103"/>
      <c r="D93" s="104"/>
      <c r="E93" s="104"/>
      <c r="F93" s="104"/>
    </row>
    <row r="94" spans="2:6" ht="15.75" hidden="1" thickBot="1" x14ac:dyDescent="0.3">
      <c r="B94" s="84" t="s">
        <v>106</v>
      </c>
      <c r="C94" s="103"/>
      <c r="D94" s="104"/>
      <c r="E94" s="104"/>
      <c r="F94" s="104"/>
    </row>
    <row r="95" spans="2:6" ht="14.25" hidden="1" customHeight="1" thickBot="1" x14ac:dyDescent="0.3">
      <c r="B95" s="84" t="s">
        <v>107</v>
      </c>
      <c r="C95" s="103"/>
      <c r="D95" s="104"/>
      <c r="E95" s="104"/>
      <c r="F95" s="104"/>
    </row>
    <row r="96" spans="2:6" ht="15.75" hidden="1" thickBot="1" x14ac:dyDescent="0.3">
      <c r="B96" s="105" t="s">
        <v>714</v>
      </c>
      <c r="C96" s="103">
        <f>C93+C90+C87+C84+C81+C78+C75</f>
        <v>0</v>
      </c>
      <c r="D96" s="103">
        <f t="shared" ref="D96:F96" si="5">D93+D90+D87+D84+D81+D78+D75</f>
        <v>0</v>
      </c>
      <c r="E96" s="103">
        <f t="shared" si="5"/>
        <v>0</v>
      </c>
      <c r="F96" s="103">
        <f t="shared" si="5"/>
        <v>0</v>
      </c>
    </row>
    <row r="97" spans="2:6" ht="17.25" hidden="1" customHeight="1" thickBot="1" x14ac:dyDescent="0.3">
      <c r="B97" s="96" t="s">
        <v>115</v>
      </c>
      <c r="C97" s="98">
        <f>IF(C96-C67=0,0,"Error")</f>
        <v>0</v>
      </c>
      <c r="D97" s="98">
        <f>IF(D96-D67=0,0,"Error")</f>
        <v>0</v>
      </c>
      <c r="E97" s="98">
        <f>IF(E96-E67=0,0,"Error")</f>
        <v>0</v>
      </c>
      <c r="F97" s="98">
        <f>IF(F96-F67=0,0,"Error")</f>
        <v>0</v>
      </c>
    </row>
    <row r="98" spans="2:6" ht="15.75" hidden="1" thickBot="1" x14ac:dyDescent="0.3">
      <c r="B98" s="520" t="s">
        <v>715</v>
      </c>
      <c r="C98" s="831"/>
      <c r="D98" s="832"/>
      <c r="E98" s="832"/>
      <c r="F98" s="833"/>
    </row>
    <row r="99" spans="2:6" ht="26.25" hidden="1" customHeight="1" thickBot="1" x14ac:dyDescent="0.3">
      <c r="B99" s="64" t="s">
        <v>93</v>
      </c>
      <c r="C99" s="673"/>
      <c r="D99" s="674"/>
      <c r="E99" s="674"/>
      <c r="F99" s="675"/>
    </row>
    <row r="100" spans="2:6" ht="15.75" hidden="1" thickBot="1" x14ac:dyDescent="0.3">
      <c r="B100" s="64" t="s">
        <v>95</v>
      </c>
      <c r="C100" s="686"/>
      <c r="D100" s="687"/>
      <c r="E100" s="687"/>
      <c r="F100" s="688"/>
    </row>
    <row r="101" spans="2:6" ht="12.75" hidden="1" customHeight="1" thickBot="1" x14ac:dyDescent="0.3">
      <c r="B101" s="668"/>
      <c r="C101" s="76">
        <v>2019</v>
      </c>
      <c r="D101" s="76">
        <v>2020</v>
      </c>
      <c r="E101" s="76">
        <v>2021</v>
      </c>
      <c r="F101" s="76">
        <v>2022</v>
      </c>
    </row>
    <row r="102" spans="2:6" ht="15.75" hidden="1" customHeight="1" thickBot="1" x14ac:dyDescent="0.3">
      <c r="B102" s="669"/>
      <c r="C102" s="78" t="s">
        <v>1</v>
      </c>
      <c r="D102" s="78" t="s">
        <v>71</v>
      </c>
      <c r="E102" s="78" t="s">
        <v>71</v>
      </c>
      <c r="F102" s="78" t="s">
        <v>71</v>
      </c>
    </row>
    <row r="103" spans="2:6" ht="15.75" hidden="1" thickBot="1" x14ac:dyDescent="0.3">
      <c r="B103" s="64" t="s">
        <v>97</v>
      </c>
      <c r="C103" s="163"/>
      <c r="D103" s="163"/>
      <c r="E103" s="163"/>
      <c r="F103" s="163"/>
    </row>
    <row r="104" spans="2:6" ht="15.75" hidden="1" thickBot="1" x14ac:dyDescent="0.3">
      <c r="B104" s="64" t="s">
        <v>98</v>
      </c>
      <c r="C104" s="79">
        <f>C133</f>
        <v>0</v>
      </c>
      <c r="D104" s="79">
        <f t="shared" ref="D104:F104" si="6">D133</f>
        <v>0</v>
      </c>
      <c r="E104" s="79">
        <f t="shared" si="6"/>
        <v>0</v>
      </c>
      <c r="F104" s="79">
        <f t="shared" si="6"/>
        <v>0</v>
      </c>
    </row>
    <row r="105" spans="2:6" ht="15.75" hidden="1" thickBot="1" x14ac:dyDescent="0.3">
      <c r="B105" s="64" t="s">
        <v>99</v>
      </c>
      <c r="C105" s="79" t="e">
        <f>C104/C103</f>
        <v>#DIV/0!</v>
      </c>
      <c r="D105" s="79" t="e">
        <f>D104/D103</f>
        <v>#DIV/0!</v>
      </c>
      <c r="E105" s="79" t="e">
        <f>E104/E103</f>
        <v>#DIV/0!</v>
      </c>
      <c r="F105" s="79" t="e">
        <f>F104/F103</f>
        <v>#DIV/0!</v>
      </c>
    </row>
    <row r="106" spans="2:6" ht="15.75" hidden="1" thickBot="1" x14ac:dyDescent="0.3">
      <c r="B106" s="64" t="s">
        <v>100</v>
      </c>
      <c r="C106" s="506"/>
      <c r="D106" s="81" t="e">
        <f>D103/C103-1</f>
        <v>#DIV/0!</v>
      </c>
      <c r="E106" s="81" t="e">
        <f>E103/D103-1</f>
        <v>#DIV/0!</v>
      </c>
      <c r="F106" s="81" t="e">
        <f>F103/E103-1</f>
        <v>#DIV/0!</v>
      </c>
    </row>
    <row r="107" spans="2:6" ht="15.75" hidden="1" thickBot="1" x14ac:dyDescent="0.3">
      <c r="B107" s="64" t="s">
        <v>102</v>
      </c>
      <c r="C107" s="506"/>
      <c r="D107" s="81" t="e">
        <f>D104/C104-1</f>
        <v>#DIV/0!</v>
      </c>
      <c r="E107" s="81" t="e">
        <f t="shared" ref="E107:F108" si="7">E104/D104-1</f>
        <v>#DIV/0!</v>
      </c>
      <c r="F107" s="81" t="e">
        <f t="shared" si="7"/>
        <v>#DIV/0!</v>
      </c>
    </row>
    <row r="108" spans="2:6" ht="15.75" hidden="1" thickBot="1" x14ac:dyDescent="0.3">
      <c r="B108" s="64" t="s">
        <v>103</v>
      </c>
      <c r="C108" s="506"/>
      <c r="D108" s="81" t="e">
        <f>D105/C105-1</f>
        <v>#DIV/0!</v>
      </c>
      <c r="E108" s="81" t="e">
        <f t="shared" si="7"/>
        <v>#DIV/0!</v>
      </c>
      <c r="F108" s="81" t="e">
        <f t="shared" si="7"/>
        <v>#DIV/0!</v>
      </c>
    </row>
    <row r="109" spans="2:6" ht="24" hidden="1" customHeight="1" thickBot="1" x14ac:dyDescent="0.3">
      <c r="B109" s="659" t="s">
        <v>713</v>
      </c>
      <c r="C109" s="660"/>
      <c r="D109" s="660"/>
      <c r="E109" s="660"/>
      <c r="F109" s="661"/>
    </row>
    <row r="110" spans="2:6" ht="12.75" hidden="1" customHeight="1" thickBot="1" x14ac:dyDescent="0.3">
      <c r="B110" s="668"/>
      <c r="C110" s="76">
        <v>2019</v>
      </c>
      <c r="D110" s="76">
        <v>2020</v>
      </c>
      <c r="E110" s="76">
        <v>2021</v>
      </c>
      <c r="F110" s="76">
        <v>2022</v>
      </c>
    </row>
    <row r="111" spans="2:6" ht="13.5" hidden="1" customHeight="1" thickBot="1" x14ac:dyDescent="0.3">
      <c r="B111" s="669"/>
      <c r="C111" s="78" t="s">
        <v>1</v>
      </c>
      <c r="D111" s="78" t="s">
        <v>71</v>
      </c>
      <c r="E111" s="78" t="s">
        <v>71</v>
      </c>
      <c r="F111" s="78" t="s">
        <v>71</v>
      </c>
    </row>
    <row r="112" spans="2:6" ht="24.75" hidden="1" customHeight="1" thickBot="1" x14ac:dyDescent="0.3">
      <c r="B112" s="83" t="s">
        <v>105</v>
      </c>
      <c r="C112" s="104"/>
      <c r="D112" s="104"/>
      <c r="E112" s="104"/>
      <c r="F112" s="104"/>
    </row>
    <row r="113" spans="2:6" ht="15.75" hidden="1" thickBot="1" x14ac:dyDescent="0.3">
      <c r="B113" s="84" t="s">
        <v>106</v>
      </c>
      <c r="C113" s="103"/>
      <c r="D113" s="446"/>
      <c r="E113" s="446"/>
      <c r="F113" s="446"/>
    </row>
    <row r="114" spans="2:6" ht="15.75" hidden="1" thickBot="1" x14ac:dyDescent="0.3">
      <c r="B114" s="84" t="s">
        <v>107</v>
      </c>
      <c r="C114" s="103"/>
      <c r="D114" s="446"/>
      <c r="E114" s="446"/>
      <c r="F114" s="446"/>
    </row>
    <row r="115" spans="2:6" ht="24.75" hidden="1" customHeight="1" thickBot="1" x14ac:dyDescent="0.3">
      <c r="B115" s="83" t="s">
        <v>108</v>
      </c>
      <c r="C115" s="104"/>
      <c r="D115" s="104"/>
      <c r="E115" s="104"/>
      <c r="F115" s="104"/>
    </row>
    <row r="116" spans="2:6" ht="15.75" hidden="1" thickBot="1" x14ac:dyDescent="0.3">
      <c r="B116" s="84" t="s">
        <v>106</v>
      </c>
      <c r="C116" s="103"/>
      <c r="D116" s="104"/>
      <c r="E116" s="104"/>
      <c r="F116" s="104"/>
    </row>
    <row r="117" spans="2:6" ht="15.75" hidden="1" thickBot="1" x14ac:dyDescent="0.3">
      <c r="B117" s="84" t="s">
        <v>107</v>
      </c>
      <c r="C117" s="103"/>
      <c r="D117" s="104"/>
      <c r="E117" s="104"/>
      <c r="F117" s="104"/>
    </row>
    <row r="118" spans="2:6" ht="24.75" hidden="1" customHeight="1" thickBot="1" x14ac:dyDescent="0.3">
      <c r="B118" s="83" t="s">
        <v>109</v>
      </c>
      <c r="C118" s="119">
        <v>0</v>
      </c>
      <c r="D118" s="120">
        <v>0</v>
      </c>
      <c r="E118" s="120">
        <v>0</v>
      </c>
      <c r="F118" s="120">
        <v>0</v>
      </c>
    </row>
    <row r="119" spans="2:6" ht="15.75" hidden="1" thickBot="1" x14ac:dyDescent="0.3">
      <c r="B119" s="84" t="s">
        <v>106</v>
      </c>
      <c r="C119" s="103"/>
      <c r="D119" s="104"/>
      <c r="E119" s="104"/>
      <c r="F119" s="104"/>
    </row>
    <row r="120" spans="2:6" ht="15.75" hidden="1" thickBot="1" x14ac:dyDescent="0.3">
      <c r="B120" s="84" t="s">
        <v>107</v>
      </c>
      <c r="C120" s="103"/>
      <c r="D120" s="104"/>
      <c r="E120" s="104"/>
      <c r="F120" s="104"/>
    </row>
    <row r="121" spans="2:6" ht="15.75" hidden="1" thickBot="1" x14ac:dyDescent="0.3">
      <c r="B121" s="83" t="s">
        <v>110</v>
      </c>
      <c r="C121" s="103"/>
      <c r="D121" s="104"/>
      <c r="E121" s="104"/>
      <c r="F121" s="104"/>
    </row>
    <row r="122" spans="2:6" ht="15" hidden="1" customHeight="1" thickBot="1" x14ac:dyDescent="0.3">
      <c r="B122" s="84" t="s">
        <v>106</v>
      </c>
      <c r="C122" s="103"/>
      <c r="D122" s="104"/>
      <c r="E122" s="104"/>
      <c r="F122" s="104"/>
    </row>
    <row r="123" spans="2:6" ht="15.75" hidden="1" thickBot="1" x14ac:dyDescent="0.3">
      <c r="B123" s="84" t="s">
        <v>107</v>
      </c>
      <c r="C123" s="103"/>
      <c r="D123" s="104"/>
      <c r="E123" s="104"/>
      <c r="F123" s="104"/>
    </row>
    <row r="124" spans="2:6" ht="15.75" hidden="1" thickBot="1" x14ac:dyDescent="0.3">
      <c r="B124" s="83" t="s">
        <v>111</v>
      </c>
      <c r="C124" s="103"/>
      <c r="D124" s="104"/>
      <c r="E124" s="104"/>
      <c r="F124" s="104"/>
    </row>
    <row r="125" spans="2:6" ht="15.75" hidden="1" thickBot="1" x14ac:dyDescent="0.3">
      <c r="B125" s="84" t="s">
        <v>106</v>
      </c>
      <c r="C125" s="103"/>
      <c r="D125" s="104"/>
      <c r="E125" s="104"/>
      <c r="F125" s="104"/>
    </row>
    <row r="126" spans="2:6" ht="15" hidden="1" customHeight="1" thickBot="1" x14ac:dyDescent="0.3">
      <c r="B126" s="84" t="s">
        <v>107</v>
      </c>
      <c r="C126" s="103"/>
      <c r="D126" s="104"/>
      <c r="E126" s="104"/>
      <c r="F126" s="104"/>
    </row>
    <row r="127" spans="2:6" ht="15.75" hidden="1" thickBot="1" x14ac:dyDescent="0.3">
      <c r="B127" s="83" t="s">
        <v>112</v>
      </c>
      <c r="C127" s="103">
        <v>0</v>
      </c>
      <c r="D127" s="104">
        <v>0</v>
      </c>
      <c r="E127" s="104">
        <v>0</v>
      </c>
      <c r="F127" s="104">
        <v>0</v>
      </c>
    </row>
    <row r="128" spans="2:6" ht="15.75" hidden="1" thickBot="1" x14ac:dyDescent="0.3">
      <c r="B128" s="84" t="s">
        <v>106</v>
      </c>
      <c r="C128" s="103"/>
      <c r="D128" s="104"/>
      <c r="E128" s="104"/>
      <c r="F128" s="104"/>
    </row>
    <row r="129" spans="2:6" ht="15.75" hidden="1" thickBot="1" x14ac:dyDescent="0.3">
      <c r="B129" s="84" t="s">
        <v>107</v>
      </c>
      <c r="C129" s="103"/>
      <c r="D129" s="104"/>
      <c r="E129" s="104"/>
      <c r="F129" s="104"/>
    </row>
    <row r="130" spans="2:6" ht="24.75" hidden="1" thickBot="1" x14ac:dyDescent="0.3">
      <c r="B130" s="83" t="s">
        <v>113</v>
      </c>
      <c r="C130" s="103"/>
      <c r="D130" s="104"/>
      <c r="E130" s="104"/>
      <c r="F130" s="104"/>
    </row>
    <row r="131" spans="2:6" ht="15.75" hidden="1" thickBot="1" x14ac:dyDescent="0.3">
      <c r="B131" s="84" t="s">
        <v>106</v>
      </c>
      <c r="C131" s="103"/>
      <c r="D131" s="104"/>
      <c r="E131" s="104"/>
      <c r="F131" s="104"/>
    </row>
    <row r="132" spans="2:6" ht="15.75" hidden="1" thickBot="1" x14ac:dyDescent="0.3">
      <c r="B132" s="84" t="s">
        <v>107</v>
      </c>
      <c r="C132" s="103"/>
      <c r="D132" s="104"/>
      <c r="E132" s="104"/>
      <c r="F132" s="104"/>
    </row>
    <row r="133" spans="2:6" ht="15.75" hidden="1" thickBot="1" x14ac:dyDescent="0.3">
      <c r="B133" s="105" t="s">
        <v>714</v>
      </c>
      <c r="C133" s="103">
        <f>C130+C127+C124+C121+C118+C115+C112</f>
        <v>0</v>
      </c>
      <c r="D133" s="103">
        <f t="shared" ref="D133:F133" si="8">D130+D127+D124+D121+D118+D115+D112</f>
        <v>0</v>
      </c>
      <c r="E133" s="103">
        <f t="shared" si="8"/>
        <v>0</v>
      </c>
      <c r="F133" s="103">
        <f t="shared" si="8"/>
        <v>0</v>
      </c>
    </row>
    <row r="134" spans="2:6" ht="17.25" hidden="1" customHeight="1" thickBot="1" x14ac:dyDescent="0.3">
      <c r="B134" s="96" t="s">
        <v>115</v>
      </c>
      <c r="C134" s="98">
        <f>IF(C133-C104=0,0,"Error")</f>
        <v>0</v>
      </c>
      <c r="D134" s="98">
        <f>IF(D133-D104=0,0,"Error")</f>
        <v>0</v>
      </c>
      <c r="E134" s="98">
        <f>IF(E133-E104=0,0,"Error")</f>
        <v>0</v>
      </c>
      <c r="F134" s="98">
        <f>IF(F133-F104=0,0,"Error")</f>
        <v>0</v>
      </c>
    </row>
    <row r="135" spans="2:6" ht="15.75" thickBot="1" x14ac:dyDescent="0.3">
      <c r="B135" s="679" t="s">
        <v>149</v>
      </c>
      <c r="C135" s="696"/>
      <c r="D135" s="696"/>
      <c r="E135" s="696"/>
      <c r="F135" s="681"/>
    </row>
    <row r="136" spans="2:6" ht="15.75" thickBot="1" x14ac:dyDescent="0.3">
      <c r="B136" s="679" t="s">
        <v>150</v>
      </c>
      <c r="C136" s="696"/>
      <c r="D136" s="696"/>
      <c r="E136" s="696"/>
      <c r="F136" s="681"/>
    </row>
    <row r="137" spans="2:6" ht="15.75" thickBot="1" x14ac:dyDescent="0.3">
      <c r="B137" s="130" t="s">
        <v>151</v>
      </c>
      <c r="C137" s="697"/>
      <c r="D137" s="698"/>
      <c r="E137" s="699"/>
      <c r="F137" s="700"/>
    </row>
    <row r="138" spans="2:6" ht="39" customHeight="1" thickBot="1" x14ac:dyDescent="0.3">
      <c r="B138" s="130" t="s">
        <v>152</v>
      </c>
      <c r="C138" s="130"/>
      <c r="D138" s="133" t="s">
        <v>202</v>
      </c>
      <c r="E138" s="699"/>
      <c r="F138" s="700"/>
    </row>
    <row r="139" spans="2:6" ht="15.75" thickBot="1" x14ac:dyDescent="0.3">
      <c r="B139" s="521"/>
      <c r="C139" s="697"/>
      <c r="D139" s="1055"/>
      <c r="E139" s="699"/>
      <c r="F139" s="700"/>
    </row>
    <row r="140" spans="2:6" ht="17.25" customHeight="1" thickBot="1" x14ac:dyDescent="0.3">
      <c r="B140" s="64" t="s">
        <v>93</v>
      </c>
      <c r="C140" s="673"/>
      <c r="D140" s="674"/>
      <c r="E140" s="674"/>
      <c r="F140" s="675"/>
    </row>
    <row r="141" spans="2:6" ht="15.75" thickBot="1" x14ac:dyDescent="0.3">
      <c r="B141" s="64" t="s">
        <v>95</v>
      </c>
      <c r="C141" s="686"/>
      <c r="D141" s="687"/>
      <c r="E141" s="687"/>
      <c r="F141" s="688"/>
    </row>
    <row r="142" spans="2:6" ht="12" customHeight="1" x14ac:dyDescent="0.25">
      <c r="B142" s="668"/>
      <c r="C142" s="76">
        <v>2019</v>
      </c>
      <c r="D142" s="76">
        <v>2020</v>
      </c>
      <c r="E142" s="76">
        <v>2021</v>
      </c>
      <c r="F142" s="76">
        <v>2022</v>
      </c>
    </row>
    <row r="143" spans="2:6" ht="13.5" customHeight="1" thickBot="1" x14ac:dyDescent="0.3">
      <c r="B143" s="669"/>
      <c r="C143" s="78" t="s">
        <v>1</v>
      </c>
      <c r="D143" s="78" t="s">
        <v>71</v>
      </c>
      <c r="E143" s="78" t="s">
        <v>71</v>
      </c>
      <c r="F143" s="78" t="s">
        <v>71</v>
      </c>
    </row>
    <row r="144" spans="2:6" ht="15.75" thickBot="1" x14ac:dyDescent="0.3">
      <c r="B144" s="64" t="s">
        <v>97</v>
      </c>
      <c r="C144" s="79"/>
      <c r="D144" s="79"/>
      <c r="E144" s="79"/>
      <c r="F144" s="79"/>
    </row>
    <row r="145" spans="2:6" ht="15.75" thickBot="1" x14ac:dyDescent="0.3">
      <c r="B145" s="64" t="s">
        <v>98</v>
      </c>
      <c r="C145" s="79">
        <f>C208-C170</f>
        <v>0</v>
      </c>
      <c r="D145" s="79">
        <f>D208-D170</f>
        <v>0</v>
      </c>
      <c r="E145" s="79">
        <f>E208-E170</f>
        <v>0</v>
      </c>
      <c r="F145" s="79">
        <f>F208-F170</f>
        <v>0</v>
      </c>
    </row>
    <row r="146" spans="2:6" ht="15.75" thickBot="1" x14ac:dyDescent="0.3">
      <c r="B146" s="64" t="s">
        <v>99</v>
      </c>
      <c r="C146" s="79" t="e">
        <f>C145/C144</f>
        <v>#DIV/0!</v>
      </c>
      <c r="D146" s="79" t="e">
        <f t="shared" ref="D146:F146" si="9">D145/D144</f>
        <v>#DIV/0!</v>
      </c>
      <c r="E146" s="79" t="e">
        <f t="shared" si="9"/>
        <v>#DIV/0!</v>
      </c>
      <c r="F146" s="79" t="e">
        <f t="shared" si="9"/>
        <v>#DIV/0!</v>
      </c>
    </row>
    <row r="147" spans="2:6" ht="15.75" thickBot="1" x14ac:dyDescent="0.3">
      <c r="B147" s="64" t="s">
        <v>100</v>
      </c>
      <c r="C147" s="506" t="s">
        <v>101</v>
      </c>
      <c r="D147" s="81" t="e">
        <f>D144/C144-1</f>
        <v>#DIV/0!</v>
      </c>
      <c r="E147" s="81" t="e">
        <f t="shared" ref="E147:F149" si="10">E144/D144-1</f>
        <v>#DIV/0!</v>
      </c>
      <c r="F147" s="81" t="e">
        <f t="shared" si="10"/>
        <v>#DIV/0!</v>
      </c>
    </row>
    <row r="148" spans="2:6" ht="15.75" thickBot="1" x14ac:dyDescent="0.3">
      <c r="B148" s="64" t="s">
        <v>102</v>
      </c>
      <c r="C148" s="506" t="s">
        <v>101</v>
      </c>
      <c r="D148" s="81" t="e">
        <f>D145/C145-1</f>
        <v>#DIV/0!</v>
      </c>
      <c r="E148" s="81" t="e">
        <f t="shared" si="10"/>
        <v>#DIV/0!</v>
      </c>
      <c r="F148" s="81" t="e">
        <f t="shared" si="10"/>
        <v>#DIV/0!</v>
      </c>
    </row>
    <row r="149" spans="2:6" ht="18.75" customHeight="1" thickBot="1" x14ac:dyDescent="0.3">
      <c r="B149" s="64" t="s">
        <v>103</v>
      </c>
      <c r="C149" s="506" t="s">
        <v>101</v>
      </c>
      <c r="D149" s="81" t="e">
        <f>D146/C146-1</f>
        <v>#DIV/0!</v>
      </c>
      <c r="E149" s="81" t="e">
        <f t="shared" si="10"/>
        <v>#DIV/0!</v>
      </c>
      <c r="F149" s="81" t="e">
        <f t="shared" si="10"/>
        <v>#DIV/0!</v>
      </c>
    </row>
    <row r="150" spans="2:6" ht="15.75" thickBot="1" x14ac:dyDescent="0.3">
      <c r="B150" s="659" t="s">
        <v>158</v>
      </c>
      <c r="C150" s="660"/>
      <c r="D150" s="660"/>
      <c r="E150" s="660"/>
      <c r="F150" s="661"/>
    </row>
    <row r="151" spans="2:6" ht="12.75" customHeight="1" x14ac:dyDescent="0.25">
      <c r="B151" s="668"/>
      <c r="C151" s="76">
        <v>2019</v>
      </c>
      <c r="D151" s="76">
        <v>2020</v>
      </c>
      <c r="E151" s="76">
        <v>2021</v>
      </c>
      <c r="F151" s="76">
        <v>2022</v>
      </c>
    </row>
    <row r="152" spans="2:6" ht="13.5" customHeight="1" thickBot="1" x14ac:dyDescent="0.3">
      <c r="B152" s="669"/>
      <c r="C152" s="78" t="s">
        <v>1</v>
      </c>
      <c r="D152" s="78" t="s">
        <v>71</v>
      </c>
      <c r="E152" s="78" t="s">
        <v>71</v>
      </c>
      <c r="F152" s="78" t="s">
        <v>71</v>
      </c>
    </row>
    <row r="153" spans="2:6" ht="15.75" thickBot="1" x14ac:dyDescent="0.3">
      <c r="B153" s="83" t="s">
        <v>159</v>
      </c>
      <c r="C153" s="104">
        <f>C154+C155+C156+C157</f>
        <v>0</v>
      </c>
      <c r="D153" s="104">
        <f t="shared" ref="D153:F153" si="11">D154+D155+D156+D157</f>
        <v>0</v>
      </c>
      <c r="E153" s="104">
        <f t="shared" si="11"/>
        <v>0</v>
      </c>
      <c r="F153" s="104">
        <f t="shared" si="11"/>
        <v>0</v>
      </c>
    </row>
    <row r="154" spans="2:6" ht="15.75" thickBot="1" x14ac:dyDescent="0.3">
      <c r="B154" s="84" t="s">
        <v>106</v>
      </c>
      <c r="C154" s="104"/>
      <c r="D154" s="104"/>
      <c r="E154" s="104"/>
      <c r="F154" s="104"/>
    </row>
    <row r="155" spans="2:6" ht="15.75" thickBot="1" x14ac:dyDescent="0.3">
      <c r="B155" s="84" t="s">
        <v>160</v>
      </c>
      <c r="C155" s="104"/>
      <c r="D155" s="104"/>
      <c r="E155" s="104"/>
      <c r="F155" s="104"/>
    </row>
    <row r="156" spans="2:6" ht="15.75" thickBot="1" x14ac:dyDescent="0.3">
      <c r="B156" s="84" t="s">
        <v>161</v>
      </c>
      <c r="C156" s="104"/>
      <c r="D156" s="104"/>
      <c r="E156" s="104"/>
      <c r="F156" s="104"/>
    </row>
    <row r="157" spans="2:6" ht="15.75" thickBot="1" x14ac:dyDescent="0.3">
      <c r="B157" s="84" t="s">
        <v>162</v>
      </c>
      <c r="C157" s="104"/>
      <c r="D157" s="104"/>
      <c r="E157" s="104"/>
      <c r="F157" s="104"/>
    </row>
    <row r="158" spans="2:6" ht="15.75" thickBot="1" x14ac:dyDescent="0.3">
      <c r="B158" s="83" t="s">
        <v>163</v>
      </c>
      <c r="C158" s="103">
        <f>C159+C160+C161+C162</f>
        <v>0</v>
      </c>
      <c r="D158" s="103">
        <f t="shared" ref="D158:F158" si="12">D159+D160+D161+D162</f>
        <v>0</v>
      </c>
      <c r="E158" s="103">
        <f t="shared" si="12"/>
        <v>0</v>
      </c>
      <c r="F158" s="103">
        <f t="shared" si="12"/>
        <v>0</v>
      </c>
    </row>
    <row r="159" spans="2:6" ht="15.75" thickBot="1" x14ac:dyDescent="0.3">
      <c r="B159" s="84" t="s">
        <v>106</v>
      </c>
      <c r="C159" s="103"/>
      <c r="D159" s="104"/>
      <c r="E159" s="104"/>
      <c r="F159" s="104"/>
    </row>
    <row r="160" spans="2:6" ht="15.75" thickBot="1" x14ac:dyDescent="0.3">
      <c r="B160" s="84" t="s">
        <v>160</v>
      </c>
      <c r="C160" s="103"/>
      <c r="D160" s="104"/>
      <c r="E160" s="104"/>
      <c r="F160" s="104"/>
    </row>
    <row r="161" spans="2:6" ht="15.75" thickBot="1" x14ac:dyDescent="0.3">
      <c r="B161" s="84" t="s">
        <v>161</v>
      </c>
      <c r="C161" s="103"/>
      <c r="D161" s="104"/>
      <c r="E161" s="104"/>
      <c r="F161" s="104"/>
    </row>
    <row r="162" spans="2:6" ht="15.75" thickBot="1" x14ac:dyDescent="0.3">
      <c r="B162" s="84" t="s">
        <v>162</v>
      </c>
      <c r="C162" s="103"/>
      <c r="D162" s="104"/>
      <c r="E162" s="104"/>
      <c r="F162" s="104"/>
    </row>
    <row r="163" spans="2:6" ht="13.5" customHeight="1" thickBot="1" x14ac:dyDescent="0.3">
      <c r="B163" s="136" t="s">
        <v>114</v>
      </c>
      <c r="C163" s="103">
        <f>C153+C158</f>
        <v>0</v>
      </c>
      <c r="D163" s="103">
        <f t="shared" ref="D163:F163" si="13">D153+D158</f>
        <v>0</v>
      </c>
      <c r="E163" s="103">
        <f t="shared" si="13"/>
        <v>0</v>
      </c>
      <c r="F163" s="103">
        <f t="shared" si="13"/>
        <v>0</v>
      </c>
    </row>
    <row r="164" spans="2:6" ht="34.5" hidden="1" thickBot="1" x14ac:dyDescent="0.3">
      <c r="B164" s="130" t="s">
        <v>116</v>
      </c>
      <c r="C164" s="130"/>
      <c r="D164" s="133" t="s">
        <v>202</v>
      </c>
      <c r="E164" s="697"/>
      <c r="F164" s="700"/>
    </row>
    <row r="165" spans="2:6" ht="17.25" hidden="1" customHeight="1" x14ac:dyDescent="0.25">
      <c r="B165" s="64" t="s">
        <v>93</v>
      </c>
      <c r="C165" s="673"/>
      <c r="D165" s="674"/>
      <c r="E165" s="674"/>
      <c r="F165" s="675"/>
    </row>
    <row r="166" spans="2:6" ht="15.75" hidden="1" thickBot="1" x14ac:dyDescent="0.3">
      <c r="B166" s="64" t="s">
        <v>95</v>
      </c>
      <c r="C166" s="686"/>
      <c r="D166" s="687"/>
      <c r="E166" s="687"/>
      <c r="F166" s="688"/>
    </row>
    <row r="167" spans="2:6" ht="12.75" hidden="1" customHeight="1" x14ac:dyDescent="0.25">
      <c r="B167" s="668"/>
      <c r="C167" s="76">
        <v>2019</v>
      </c>
      <c r="D167" s="76">
        <v>2020</v>
      </c>
      <c r="E167" s="76">
        <v>2021</v>
      </c>
      <c r="F167" s="76">
        <v>2022</v>
      </c>
    </row>
    <row r="168" spans="2:6" ht="9" hidden="1" customHeight="1" x14ac:dyDescent="0.25">
      <c r="B168" s="669"/>
      <c r="C168" s="78" t="s">
        <v>1</v>
      </c>
      <c r="D168" s="78" t="s">
        <v>71</v>
      </c>
      <c r="E168" s="78" t="s">
        <v>71</v>
      </c>
      <c r="F168" s="78" t="s">
        <v>71</v>
      </c>
    </row>
    <row r="169" spans="2:6" ht="15.75" hidden="1" thickBot="1" x14ac:dyDescent="0.3">
      <c r="B169" s="64" t="s">
        <v>97</v>
      </c>
      <c r="C169" s="64"/>
      <c r="D169" s="64"/>
      <c r="E169" s="64"/>
      <c r="F169" s="64"/>
    </row>
    <row r="170" spans="2:6" ht="15.75" hidden="1" thickBot="1" x14ac:dyDescent="0.3">
      <c r="B170" s="64" t="s">
        <v>98</v>
      </c>
      <c r="C170" s="79"/>
      <c r="D170" s="79"/>
      <c r="E170" s="79"/>
      <c r="F170" s="79"/>
    </row>
    <row r="171" spans="2:6" ht="15.75" hidden="1" thickBot="1" x14ac:dyDescent="0.3">
      <c r="B171" s="64" t="s">
        <v>99</v>
      </c>
      <c r="C171" s="79" t="e">
        <f>C170/C169</f>
        <v>#DIV/0!</v>
      </c>
      <c r="D171" s="79" t="e">
        <f t="shared" ref="D171:F171" si="14">D170/D169</f>
        <v>#DIV/0!</v>
      </c>
      <c r="E171" s="79" t="e">
        <f t="shared" si="14"/>
        <v>#DIV/0!</v>
      </c>
      <c r="F171" s="79" t="e">
        <f t="shared" si="14"/>
        <v>#DIV/0!</v>
      </c>
    </row>
    <row r="172" spans="2:6" ht="15.75" hidden="1" thickBot="1" x14ac:dyDescent="0.3">
      <c r="B172" s="64" t="s">
        <v>100</v>
      </c>
      <c r="C172" s="506" t="s">
        <v>101</v>
      </c>
      <c r="D172" s="81" t="e">
        <f>D169/C169-1</f>
        <v>#DIV/0!</v>
      </c>
      <c r="E172" s="81" t="e">
        <f t="shared" ref="E172:F174" si="15">E169/D169-1</f>
        <v>#DIV/0!</v>
      </c>
      <c r="F172" s="81" t="e">
        <f t="shared" si="15"/>
        <v>#DIV/0!</v>
      </c>
    </row>
    <row r="173" spans="2:6" ht="15.75" hidden="1" thickBot="1" x14ac:dyDescent="0.3">
      <c r="B173" s="64" t="s">
        <v>102</v>
      </c>
      <c r="C173" s="506" t="s">
        <v>101</v>
      </c>
      <c r="D173" s="81" t="e">
        <f>D170/C170-1</f>
        <v>#DIV/0!</v>
      </c>
      <c r="E173" s="81" t="e">
        <f t="shared" si="15"/>
        <v>#DIV/0!</v>
      </c>
      <c r="F173" s="81" t="e">
        <f t="shared" si="15"/>
        <v>#DIV/0!</v>
      </c>
    </row>
    <row r="174" spans="2:6" ht="15.75" hidden="1" thickBot="1" x14ac:dyDescent="0.3">
      <c r="B174" s="64" t="s">
        <v>103</v>
      </c>
      <c r="C174" s="506" t="s">
        <v>101</v>
      </c>
      <c r="D174" s="81" t="e">
        <f>D171/C171-1</f>
        <v>#DIV/0!</v>
      </c>
      <c r="E174" s="81" t="e">
        <f t="shared" si="15"/>
        <v>#DIV/0!</v>
      </c>
      <c r="F174" s="81" t="e">
        <f t="shared" si="15"/>
        <v>#DIV/0!</v>
      </c>
    </row>
    <row r="175" spans="2:6" ht="14.25" hidden="1" customHeight="1" x14ac:dyDescent="0.25">
      <c r="B175" s="659" t="s">
        <v>166</v>
      </c>
      <c r="C175" s="660"/>
      <c r="D175" s="660"/>
      <c r="E175" s="660"/>
      <c r="F175" s="661"/>
    </row>
    <row r="176" spans="2:6" ht="12.75" hidden="1" customHeight="1" x14ac:dyDescent="0.25">
      <c r="B176" s="668"/>
      <c r="C176" s="76">
        <v>2019</v>
      </c>
      <c r="D176" s="76">
        <v>2020</v>
      </c>
      <c r="E176" s="76">
        <v>2021</v>
      </c>
      <c r="F176" s="76">
        <v>2022</v>
      </c>
    </row>
    <row r="177" spans="2:6" ht="9" hidden="1" customHeight="1" x14ac:dyDescent="0.25">
      <c r="B177" s="669"/>
      <c r="C177" s="78" t="s">
        <v>1</v>
      </c>
      <c r="D177" s="78" t="s">
        <v>71</v>
      </c>
      <c r="E177" s="78" t="s">
        <v>71</v>
      </c>
      <c r="F177" s="78" t="s">
        <v>71</v>
      </c>
    </row>
    <row r="178" spans="2:6" ht="15.75" hidden="1" thickBot="1" x14ac:dyDescent="0.3">
      <c r="B178" s="83" t="s">
        <v>159</v>
      </c>
      <c r="C178" s="104">
        <f>C179+C180+C181+C182</f>
        <v>0</v>
      </c>
      <c r="D178" s="104">
        <f t="shared" ref="D178:F178" si="16">D179+D180+D181+D182</f>
        <v>0</v>
      </c>
      <c r="E178" s="104">
        <f t="shared" si="16"/>
        <v>0</v>
      </c>
      <c r="F178" s="104">
        <f t="shared" si="16"/>
        <v>0</v>
      </c>
    </row>
    <row r="179" spans="2:6" ht="15.75" hidden="1" thickBot="1" x14ac:dyDescent="0.3">
      <c r="B179" s="84" t="s">
        <v>106</v>
      </c>
      <c r="C179" s="104"/>
      <c r="D179" s="104"/>
      <c r="E179" s="104"/>
      <c r="F179" s="104"/>
    </row>
    <row r="180" spans="2:6" ht="15.75" hidden="1" thickBot="1" x14ac:dyDescent="0.3">
      <c r="B180" s="84" t="s">
        <v>160</v>
      </c>
      <c r="C180" s="104"/>
      <c r="D180" s="104"/>
      <c r="E180" s="104"/>
      <c r="F180" s="104"/>
    </row>
    <row r="181" spans="2:6" ht="15.75" hidden="1" thickBot="1" x14ac:dyDescent="0.3">
      <c r="B181" s="84" t="s">
        <v>161</v>
      </c>
      <c r="C181" s="104"/>
      <c r="D181" s="104"/>
      <c r="E181" s="104"/>
      <c r="F181" s="104"/>
    </row>
    <row r="182" spans="2:6" ht="15.75" hidden="1" thickBot="1" x14ac:dyDescent="0.3">
      <c r="B182" s="84" t="s">
        <v>162</v>
      </c>
      <c r="C182" s="104"/>
      <c r="D182" s="104"/>
      <c r="E182" s="104"/>
      <c r="F182" s="104"/>
    </row>
    <row r="183" spans="2:6" ht="15.75" hidden="1" thickBot="1" x14ac:dyDescent="0.3">
      <c r="B183" s="83" t="s">
        <v>163</v>
      </c>
      <c r="C183" s="103">
        <f>C184+C185+C186+C187</f>
        <v>0</v>
      </c>
      <c r="D183" s="103">
        <f t="shared" ref="D183:F183" si="17">D184+D185+D186+D187</f>
        <v>0</v>
      </c>
      <c r="E183" s="103">
        <f t="shared" si="17"/>
        <v>0</v>
      </c>
      <c r="F183" s="103">
        <f t="shared" si="17"/>
        <v>0</v>
      </c>
    </row>
    <row r="184" spans="2:6" ht="15.75" hidden="1" thickBot="1" x14ac:dyDescent="0.3">
      <c r="B184" s="84" t="s">
        <v>106</v>
      </c>
      <c r="C184" s="103"/>
      <c r="D184" s="104"/>
      <c r="E184" s="104"/>
      <c r="F184" s="104"/>
    </row>
    <row r="185" spans="2:6" ht="15.75" hidden="1" thickBot="1" x14ac:dyDescent="0.3">
      <c r="B185" s="84" t="s">
        <v>160</v>
      </c>
      <c r="C185" s="103"/>
      <c r="D185" s="104"/>
      <c r="E185" s="104"/>
      <c r="F185" s="104"/>
    </row>
    <row r="186" spans="2:6" ht="15.75" hidden="1" thickBot="1" x14ac:dyDescent="0.3">
      <c r="B186" s="84" t="s">
        <v>161</v>
      </c>
      <c r="C186" s="103"/>
      <c r="D186" s="104"/>
      <c r="E186" s="104"/>
      <c r="F186" s="104"/>
    </row>
    <row r="187" spans="2:6" ht="15.75" hidden="1" thickBot="1" x14ac:dyDescent="0.3">
      <c r="B187" s="84" t="s">
        <v>162</v>
      </c>
      <c r="C187" s="103"/>
      <c r="D187" s="104"/>
      <c r="E187" s="104"/>
      <c r="F187" s="104"/>
    </row>
    <row r="188" spans="2:6" ht="15.75" hidden="1" thickBot="1" x14ac:dyDescent="0.3">
      <c r="B188" s="136" t="s">
        <v>209</v>
      </c>
      <c r="C188" s="103">
        <f>C178+C183</f>
        <v>0</v>
      </c>
      <c r="D188" s="103">
        <f t="shared" ref="D188:F188" si="18">D178+D183</f>
        <v>0</v>
      </c>
      <c r="E188" s="103">
        <f t="shared" si="18"/>
        <v>0</v>
      </c>
      <c r="F188" s="103">
        <f t="shared" si="18"/>
        <v>0</v>
      </c>
    </row>
    <row r="189" spans="2:6" ht="34.5" hidden="1" thickBot="1" x14ac:dyDescent="0.3">
      <c r="B189" s="130" t="s">
        <v>716</v>
      </c>
      <c r="C189" s="522"/>
      <c r="D189" s="523" t="s">
        <v>202</v>
      </c>
      <c r="E189" s="524"/>
      <c r="F189" s="525"/>
    </row>
    <row r="190" spans="2:6" ht="17.25" hidden="1" customHeight="1" x14ac:dyDescent="0.25">
      <c r="B190" s="64" t="s">
        <v>93</v>
      </c>
      <c r="C190" s="673"/>
      <c r="D190" s="674"/>
      <c r="E190" s="674"/>
      <c r="F190" s="675"/>
    </row>
    <row r="191" spans="2:6" ht="15.75" hidden="1" thickBot="1" x14ac:dyDescent="0.3">
      <c r="B191" s="64" t="s">
        <v>95</v>
      </c>
      <c r="C191" s="686"/>
      <c r="D191" s="687"/>
      <c r="E191" s="687"/>
      <c r="F191" s="688"/>
    </row>
    <row r="192" spans="2:6" ht="12.75" hidden="1" customHeight="1" x14ac:dyDescent="0.25">
      <c r="B192" s="668"/>
      <c r="C192" s="76">
        <v>2019</v>
      </c>
      <c r="D192" s="76">
        <v>2020</v>
      </c>
      <c r="E192" s="76">
        <v>2021</v>
      </c>
      <c r="F192" s="76">
        <v>2022</v>
      </c>
    </row>
    <row r="193" spans="2:6" ht="15" hidden="1" customHeight="1" x14ac:dyDescent="0.25">
      <c r="B193" s="669"/>
      <c r="C193" s="78" t="s">
        <v>1</v>
      </c>
      <c r="D193" s="78" t="s">
        <v>71</v>
      </c>
      <c r="E193" s="78" t="s">
        <v>71</v>
      </c>
      <c r="F193" s="78" t="s">
        <v>71</v>
      </c>
    </row>
    <row r="194" spans="2:6" ht="15.75" hidden="1" thickBot="1" x14ac:dyDescent="0.3">
      <c r="B194" s="64" t="s">
        <v>97</v>
      </c>
      <c r="C194" s="64"/>
      <c r="D194" s="64"/>
      <c r="E194" s="64"/>
      <c r="F194" s="64"/>
    </row>
    <row r="195" spans="2:6" ht="15.75" hidden="1" thickBot="1" x14ac:dyDescent="0.3">
      <c r="B195" s="64" t="s">
        <v>98</v>
      </c>
      <c r="C195" s="79">
        <f>C213</f>
        <v>0</v>
      </c>
      <c r="D195" s="79">
        <f t="shared" ref="D195:F195" si="19">D213</f>
        <v>0</v>
      </c>
      <c r="E195" s="79">
        <f t="shared" si="19"/>
        <v>0</v>
      </c>
      <c r="F195" s="79">
        <f t="shared" si="19"/>
        <v>0</v>
      </c>
    </row>
    <row r="196" spans="2:6" ht="15.75" hidden="1" thickBot="1" x14ac:dyDescent="0.3">
      <c r="B196" s="64" t="s">
        <v>99</v>
      </c>
      <c r="C196" s="79" t="e">
        <f>C195/C194</f>
        <v>#DIV/0!</v>
      </c>
      <c r="D196" s="79" t="e">
        <f t="shared" ref="D196:F196" si="20">D195/D194</f>
        <v>#DIV/0!</v>
      </c>
      <c r="E196" s="79" t="e">
        <f t="shared" si="20"/>
        <v>#DIV/0!</v>
      </c>
      <c r="F196" s="79" t="e">
        <f t="shared" si="20"/>
        <v>#DIV/0!</v>
      </c>
    </row>
    <row r="197" spans="2:6" ht="15.75" hidden="1" thickBot="1" x14ac:dyDescent="0.3">
      <c r="B197" s="64" t="s">
        <v>100</v>
      </c>
      <c r="C197" s="506" t="s">
        <v>101</v>
      </c>
      <c r="D197" s="81" t="e">
        <f>D194/C194-1</f>
        <v>#DIV/0!</v>
      </c>
      <c r="E197" s="81" t="e">
        <f t="shared" ref="E197:F199" si="21">E194/D194-1</f>
        <v>#DIV/0!</v>
      </c>
      <c r="F197" s="81" t="e">
        <f t="shared" si="21"/>
        <v>#DIV/0!</v>
      </c>
    </row>
    <row r="198" spans="2:6" ht="15.75" hidden="1" thickBot="1" x14ac:dyDescent="0.3">
      <c r="B198" s="64" t="s">
        <v>102</v>
      </c>
      <c r="C198" s="506" t="s">
        <v>101</v>
      </c>
      <c r="D198" s="81" t="e">
        <f>D195/C195-1</f>
        <v>#DIV/0!</v>
      </c>
      <c r="E198" s="81" t="e">
        <f t="shared" si="21"/>
        <v>#DIV/0!</v>
      </c>
      <c r="F198" s="81" t="e">
        <f t="shared" si="21"/>
        <v>#DIV/0!</v>
      </c>
    </row>
    <row r="199" spans="2:6" ht="15.75" hidden="1" thickBot="1" x14ac:dyDescent="0.3">
      <c r="B199" s="64" t="s">
        <v>103</v>
      </c>
      <c r="C199" s="506" t="s">
        <v>101</v>
      </c>
      <c r="D199" s="81" t="e">
        <f>D196/C196-1</f>
        <v>#DIV/0!</v>
      </c>
      <c r="E199" s="81" t="e">
        <f t="shared" si="21"/>
        <v>#DIV/0!</v>
      </c>
      <c r="F199" s="81" t="e">
        <f t="shared" si="21"/>
        <v>#DIV/0!</v>
      </c>
    </row>
    <row r="200" spans="2:6" ht="15" hidden="1" customHeight="1" x14ac:dyDescent="0.25">
      <c r="B200" s="659" t="s">
        <v>717</v>
      </c>
      <c r="C200" s="660"/>
      <c r="D200" s="660"/>
      <c r="E200" s="660"/>
      <c r="F200" s="661"/>
    </row>
    <row r="201" spans="2:6" ht="12.75" hidden="1" customHeight="1" x14ac:dyDescent="0.25">
      <c r="B201" s="668"/>
      <c r="C201" s="76">
        <v>2019</v>
      </c>
      <c r="D201" s="76">
        <v>2020</v>
      </c>
      <c r="E201" s="76">
        <v>2021</v>
      </c>
      <c r="F201" s="76">
        <v>2022</v>
      </c>
    </row>
    <row r="202" spans="2:6" ht="9" hidden="1" customHeight="1" x14ac:dyDescent="0.25">
      <c r="B202" s="669"/>
      <c r="C202" s="78" t="s">
        <v>1</v>
      </c>
      <c r="D202" s="78" t="s">
        <v>71</v>
      </c>
      <c r="E202" s="78" t="s">
        <v>71</v>
      </c>
      <c r="F202" s="78" t="s">
        <v>71</v>
      </c>
    </row>
    <row r="203" spans="2:6" ht="15.75" hidden="1" thickBot="1" x14ac:dyDescent="0.3">
      <c r="B203" s="83" t="s">
        <v>159</v>
      </c>
      <c r="C203" s="104">
        <f>C204+C205+C206+C207</f>
        <v>0</v>
      </c>
      <c r="D203" s="104">
        <f t="shared" ref="D203:F203" si="22">D204+D205+D206+D207</f>
        <v>0</v>
      </c>
      <c r="E203" s="104">
        <f t="shared" si="22"/>
        <v>0</v>
      </c>
      <c r="F203" s="104">
        <f t="shared" si="22"/>
        <v>0</v>
      </c>
    </row>
    <row r="204" spans="2:6" ht="15.75" hidden="1" thickBot="1" x14ac:dyDescent="0.3">
      <c r="B204" s="84" t="s">
        <v>106</v>
      </c>
      <c r="C204" s="104"/>
      <c r="D204" s="104"/>
      <c r="E204" s="104"/>
      <c r="F204" s="104"/>
    </row>
    <row r="205" spans="2:6" ht="15.75" hidden="1" thickBot="1" x14ac:dyDescent="0.3">
      <c r="B205" s="84" t="s">
        <v>160</v>
      </c>
      <c r="C205" s="104"/>
      <c r="D205" s="104"/>
      <c r="E205" s="104"/>
      <c r="F205" s="104"/>
    </row>
    <row r="206" spans="2:6" ht="15.75" hidden="1" thickBot="1" x14ac:dyDescent="0.3">
      <c r="B206" s="84" t="s">
        <v>161</v>
      </c>
      <c r="C206" s="104"/>
      <c r="D206" s="104"/>
      <c r="E206" s="104"/>
      <c r="F206" s="104"/>
    </row>
    <row r="207" spans="2:6" ht="15.75" hidden="1" thickBot="1" x14ac:dyDescent="0.3">
      <c r="B207" s="84" t="s">
        <v>162</v>
      </c>
      <c r="C207" s="104"/>
      <c r="D207" s="104"/>
      <c r="E207" s="104"/>
      <c r="F207" s="104"/>
    </row>
    <row r="208" spans="2:6" ht="15.75" hidden="1" thickBot="1" x14ac:dyDescent="0.3">
      <c r="B208" s="83" t="s">
        <v>163</v>
      </c>
      <c r="C208" s="103">
        <f>C209+C210+C211+C212</f>
        <v>0</v>
      </c>
      <c r="D208" s="103">
        <f t="shared" ref="D208:F208" si="23">D209+D210+D211+D212</f>
        <v>0</v>
      </c>
      <c r="E208" s="103">
        <f t="shared" si="23"/>
        <v>0</v>
      </c>
      <c r="F208" s="103">
        <f t="shared" si="23"/>
        <v>0</v>
      </c>
    </row>
    <row r="209" spans="2:6" ht="15.75" hidden="1" thickBot="1" x14ac:dyDescent="0.3">
      <c r="B209" s="84" t="s">
        <v>106</v>
      </c>
      <c r="C209" s="103"/>
      <c r="D209" s="104"/>
      <c r="E209" s="104"/>
      <c r="F209" s="104"/>
    </row>
    <row r="210" spans="2:6" ht="15.75" hidden="1" thickBot="1" x14ac:dyDescent="0.3">
      <c r="B210" s="84" t="s">
        <v>160</v>
      </c>
      <c r="C210" s="103"/>
      <c r="D210" s="104"/>
      <c r="E210" s="104"/>
      <c r="F210" s="104"/>
    </row>
    <row r="211" spans="2:6" ht="15.75" hidden="1" thickBot="1" x14ac:dyDescent="0.3">
      <c r="B211" s="84" t="s">
        <v>161</v>
      </c>
      <c r="C211" s="103"/>
      <c r="D211" s="104"/>
      <c r="E211" s="104"/>
      <c r="F211" s="104"/>
    </row>
    <row r="212" spans="2:6" ht="15.75" hidden="1" thickBot="1" x14ac:dyDescent="0.3">
      <c r="B212" s="84" t="s">
        <v>162</v>
      </c>
      <c r="C212" s="103"/>
      <c r="D212" s="104"/>
      <c r="E212" s="104"/>
      <c r="F212" s="104"/>
    </row>
    <row r="213" spans="2:6" ht="18" hidden="1" customHeight="1" x14ac:dyDescent="0.25">
      <c r="B213" s="95" t="s">
        <v>284</v>
      </c>
      <c r="C213" s="103">
        <f>C203+C208</f>
        <v>0</v>
      </c>
      <c r="D213" s="103">
        <f t="shared" ref="D213:F213" si="24">D203+D208</f>
        <v>0</v>
      </c>
      <c r="E213" s="103">
        <f t="shared" si="24"/>
        <v>0</v>
      </c>
      <c r="F213" s="103">
        <f t="shared" si="24"/>
        <v>0</v>
      </c>
    </row>
    <row r="214" spans="2:6" ht="0.75" hidden="1" customHeight="1" x14ac:dyDescent="0.25">
      <c r="B214" s="475" t="s">
        <v>374</v>
      </c>
      <c r="C214" s="697"/>
      <c r="D214" s="699"/>
      <c r="E214" s="699"/>
      <c r="F214" s="700"/>
    </row>
    <row r="215" spans="2:6" ht="34.5" hidden="1" thickBot="1" x14ac:dyDescent="0.3">
      <c r="B215" s="130" t="s">
        <v>716</v>
      </c>
      <c r="C215" s="522"/>
      <c r="D215" s="523" t="s">
        <v>202</v>
      </c>
      <c r="E215" s="524"/>
      <c r="F215" s="525"/>
    </row>
    <row r="216" spans="2:6" ht="17.25" hidden="1" customHeight="1" x14ac:dyDescent="0.25">
      <c r="B216" s="64" t="s">
        <v>93</v>
      </c>
      <c r="C216" s="673"/>
      <c r="D216" s="674"/>
      <c r="E216" s="674"/>
      <c r="F216" s="675"/>
    </row>
    <row r="217" spans="2:6" ht="15.75" hidden="1" thickBot="1" x14ac:dyDescent="0.3">
      <c r="B217" s="64" t="s">
        <v>95</v>
      </c>
      <c r="C217" s="686"/>
      <c r="D217" s="687"/>
      <c r="E217" s="687"/>
      <c r="F217" s="688"/>
    </row>
    <row r="218" spans="2:6" ht="12.75" hidden="1" customHeight="1" x14ac:dyDescent="0.25">
      <c r="B218" s="668"/>
      <c r="C218" s="76">
        <v>2019</v>
      </c>
      <c r="D218" s="76">
        <v>2020</v>
      </c>
      <c r="E218" s="76">
        <v>2021</v>
      </c>
      <c r="F218" s="76">
        <v>2022</v>
      </c>
    </row>
    <row r="219" spans="2:6" ht="9" hidden="1" customHeight="1" x14ac:dyDescent="0.25">
      <c r="B219" s="669"/>
      <c r="C219" s="78" t="s">
        <v>1</v>
      </c>
      <c r="D219" s="78" t="s">
        <v>71</v>
      </c>
      <c r="E219" s="78" t="s">
        <v>71</v>
      </c>
      <c r="F219" s="78" t="s">
        <v>71</v>
      </c>
    </row>
    <row r="220" spans="2:6" ht="15.75" hidden="1" thickBot="1" x14ac:dyDescent="0.3">
      <c r="B220" s="64" t="s">
        <v>97</v>
      </c>
      <c r="C220" s="64"/>
      <c r="D220" s="64"/>
      <c r="E220" s="64"/>
      <c r="F220" s="64"/>
    </row>
    <row r="221" spans="2:6" ht="15.75" hidden="1" thickBot="1" x14ac:dyDescent="0.3">
      <c r="B221" s="64" t="s">
        <v>98</v>
      </c>
      <c r="C221" s="79">
        <f>C239</f>
        <v>0</v>
      </c>
      <c r="D221" s="79">
        <f t="shared" ref="D221:F221" si="25">D239</f>
        <v>0</v>
      </c>
      <c r="E221" s="79">
        <f t="shared" si="25"/>
        <v>0</v>
      </c>
      <c r="F221" s="79">
        <f t="shared" si="25"/>
        <v>0</v>
      </c>
    </row>
    <row r="222" spans="2:6" ht="15.75" hidden="1" thickBot="1" x14ac:dyDescent="0.3">
      <c r="B222" s="64" t="s">
        <v>99</v>
      </c>
      <c r="C222" s="79" t="e">
        <f>C221/C220</f>
        <v>#DIV/0!</v>
      </c>
      <c r="D222" s="79" t="e">
        <f t="shared" ref="D222:F222" si="26">D221/D220</f>
        <v>#DIV/0!</v>
      </c>
      <c r="E222" s="79" t="e">
        <f t="shared" si="26"/>
        <v>#DIV/0!</v>
      </c>
      <c r="F222" s="79" t="e">
        <f t="shared" si="26"/>
        <v>#DIV/0!</v>
      </c>
    </row>
    <row r="223" spans="2:6" ht="15.75" hidden="1" thickBot="1" x14ac:dyDescent="0.3">
      <c r="B223" s="64" t="s">
        <v>100</v>
      </c>
      <c r="C223" s="506" t="s">
        <v>101</v>
      </c>
      <c r="D223" s="81" t="e">
        <f>D220/C220-1</f>
        <v>#DIV/0!</v>
      </c>
      <c r="E223" s="81" t="e">
        <f t="shared" ref="E223:F225" si="27">E220/D220-1</f>
        <v>#DIV/0!</v>
      </c>
      <c r="F223" s="81" t="e">
        <f t="shared" si="27"/>
        <v>#DIV/0!</v>
      </c>
    </row>
    <row r="224" spans="2:6" ht="15.75" hidden="1" thickBot="1" x14ac:dyDescent="0.3">
      <c r="B224" s="64" t="s">
        <v>102</v>
      </c>
      <c r="C224" s="506" t="s">
        <v>101</v>
      </c>
      <c r="D224" s="81" t="e">
        <f>D221/C221-1</f>
        <v>#DIV/0!</v>
      </c>
      <c r="E224" s="81" t="e">
        <f t="shared" si="27"/>
        <v>#DIV/0!</v>
      </c>
      <c r="F224" s="81" t="e">
        <f t="shared" si="27"/>
        <v>#DIV/0!</v>
      </c>
    </row>
    <row r="225" spans="2:6" ht="15.75" hidden="1" thickBot="1" x14ac:dyDescent="0.3">
      <c r="B225" s="64" t="s">
        <v>103</v>
      </c>
      <c r="C225" s="506" t="s">
        <v>101</v>
      </c>
      <c r="D225" s="81" t="e">
        <f>D222/C222-1</f>
        <v>#DIV/0!</v>
      </c>
      <c r="E225" s="81" t="e">
        <f t="shared" si="27"/>
        <v>#DIV/0!</v>
      </c>
      <c r="F225" s="81" t="e">
        <f t="shared" si="27"/>
        <v>#DIV/0!</v>
      </c>
    </row>
    <row r="226" spans="2:6" ht="15.75" hidden="1" thickBot="1" x14ac:dyDescent="0.3">
      <c r="B226" s="659" t="s">
        <v>718</v>
      </c>
      <c r="C226" s="660"/>
      <c r="D226" s="660"/>
      <c r="E226" s="660"/>
      <c r="F226" s="661"/>
    </row>
    <row r="227" spans="2:6" ht="12.75" hidden="1" customHeight="1" x14ac:dyDescent="0.25">
      <c r="B227" s="668"/>
      <c r="C227" s="76">
        <v>2019</v>
      </c>
      <c r="D227" s="76">
        <v>2020</v>
      </c>
      <c r="E227" s="76">
        <v>2021</v>
      </c>
      <c r="F227" s="76">
        <v>2022</v>
      </c>
    </row>
    <row r="228" spans="2:6" ht="15.75" hidden="1" customHeight="1" x14ac:dyDescent="0.25">
      <c r="B228" s="669"/>
      <c r="C228" s="78" t="s">
        <v>1</v>
      </c>
      <c r="D228" s="78" t="s">
        <v>71</v>
      </c>
      <c r="E228" s="78" t="s">
        <v>71</v>
      </c>
      <c r="F228" s="78" t="s">
        <v>71</v>
      </c>
    </row>
    <row r="229" spans="2:6" ht="15.75" hidden="1" thickBot="1" x14ac:dyDescent="0.3">
      <c r="B229" s="83" t="s">
        <v>159</v>
      </c>
      <c r="C229" s="104">
        <f>C230+C231+C232+C233</f>
        <v>0</v>
      </c>
      <c r="D229" s="104">
        <f t="shared" ref="D229:F229" si="28">D230+D231+D232+D233</f>
        <v>0</v>
      </c>
      <c r="E229" s="104">
        <f t="shared" si="28"/>
        <v>0</v>
      </c>
      <c r="F229" s="104">
        <f t="shared" si="28"/>
        <v>0</v>
      </c>
    </row>
    <row r="230" spans="2:6" ht="15.75" hidden="1" thickBot="1" x14ac:dyDescent="0.3">
      <c r="B230" s="84" t="s">
        <v>106</v>
      </c>
      <c r="C230" s="104"/>
      <c r="D230" s="104"/>
      <c r="E230" s="104"/>
      <c r="F230" s="104"/>
    </row>
    <row r="231" spans="2:6" ht="15.75" hidden="1" thickBot="1" x14ac:dyDescent="0.3">
      <c r="B231" s="84" t="s">
        <v>160</v>
      </c>
      <c r="C231" s="104"/>
      <c r="D231" s="104"/>
      <c r="E231" s="104"/>
      <c r="F231" s="104"/>
    </row>
    <row r="232" spans="2:6" ht="15.75" hidden="1" thickBot="1" x14ac:dyDescent="0.3">
      <c r="B232" s="84" t="s">
        <v>161</v>
      </c>
      <c r="C232" s="104"/>
      <c r="D232" s="104"/>
      <c r="E232" s="104"/>
      <c r="F232" s="104"/>
    </row>
    <row r="233" spans="2:6" ht="15.75" hidden="1" thickBot="1" x14ac:dyDescent="0.3">
      <c r="B233" s="84" t="s">
        <v>162</v>
      </c>
      <c r="C233" s="104"/>
      <c r="D233" s="104"/>
      <c r="E233" s="104"/>
      <c r="F233" s="104"/>
    </row>
    <row r="234" spans="2:6" ht="15.75" hidden="1" thickBot="1" x14ac:dyDescent="0.3">
      <c r="B234" s="83" t="s">
        <v>163</v>
      </c>
      <c r="C234" s="103">
        <f>C235+C236+C237+C238</f>
        <v>0</v>
      </c>
      <c r="D234" s="103">
        <f t="shared" ref="D234:F234" si="29">D235+D236+D237+D238</f>
        <v>0</v>
      </c>
      <c r="E234" s="103">
        <f t="shared" si="29"/>
        <v>0</v>
      </c>
      <c r="F234" s="103">
        <f t="shared" si="29"/>
        <v>0</v>
      </c>
    </row>
    <row r="235" spans="2:6" ht="15.75" hidden="1" thickBot="1" x14ac:dyDescent="0.3">
      <c r="B235" s="84" t="s">
        <v>106</v>
      </c>
      <c r="C235" s="103"/>
      <c r="D235" s="103"/>
      <c r="E235" s="103"/>
      <c r="F235" s="103"/>
    </row>
    <row r="236" spans="2:6" ht="15.75" hidden="1" thickBot="1" x14ac:dyDescent="0.3">
      <c r="B236" s="84" t="s">
        <v>160</v>
      </c>
      <c r="C236" s="103"/>
      <c r="D236" s="103"/>
      <c r="E236" s="103"/>
      <c r="F236" s="103"/>
    </row>
    <row r="237" spans="2:6" ht="15.75" hidden="1" thickBot="1" x14ac:dyDescent="0.3">
      <c r="B237" s="84" t="s">
        <v>161</v>
      </c>
      <c r="C237" s="103"/>
      <c r="D237" s="103"/>
      <c r="E237" s="103"/>
      <c r="F237" s="103"/>
    </row>
    <row r="238" spans="2:6" ht="15.75" hidden="1" thickBot="1" x14ac:dyDescent="0.3">
      <c r="B238" s="84" t="s">
        <v>162</v>
      </c>
      <c r="C238" s="103"/>
      <c r="D238" s="103"/>
      <c r="E238" s="103"/>
      <c r="F238" s="103"/>
    </row>
    <row r="239" spans="2:6" ht="47.25" hidden="1" customHeight="1" x14ac:dyDescent="0.25">
      <c r="B239" s="95" t="s">
        <v>714</v>
      </c>
      <c r="C239" s="103">
        <f>C229+C234</f>
        <v>0</v>
      </c>
      <c r="D239" s="103">
        <f t="shared" ref="D239:F239" si="30">D229+D234</f>
        <v>0</v>
      </c>
      <c r="E239" s="103">
        <f t="shared" si="30"/>
        <v>0</v>
      </c>
      <c r="F239" s="103">
        <f t="shared" si="30"/>
        <v>0</v>
      </c>
    </row>
    <row r="240" spans="2:6" ht="15.75" thickBot="1" x14ac:dyDescent="0.3">
      <c r="B240" s="679" t="s">
        <v>198</v>
      </c>
      <c r="C240" s="696"/>
      <c r="D240" s="696"/>
      <c r="E240" s="696"/>
      <c r="F240" s="681"/>
    </row>
    <row r="241" spans="2:6" ht="15.75" thickBot="1" x14ac:dyDescent="0.3">
      <c r="B241" s="679" t="s">
        <v>199</v>
      </c>
      <c r="C241" s="696"/>
      <c r="D241" s="696"/>
      <c r="E241" s="696"/>
      <c r="F241" s="681"/>
    </row>
    <row r="242" spans="2:6" ht="15.75" thickBot="1" x14ac:dyDescent="0.3">
      <c r="B242" s="130" t="s">
        <v>151</v>
      </c>
      <c r="C242" s="697"/>
      <c r="D242" s="698"/>
      <c r="E242" s="699"/>
      <c r="F242" s="700"/>
    </row>
    <row r="243" spans="2:6" ht="30.75" customHeight="1" thickBot="1" x14ac:dyDescent="0.3">
      <c r="B243" s="130" t="s">
        <v>152</v>
      </c>
      <c r="C243" s="130"/>
      <c r="D243" s="133" t="s">
        <v>202</v>
      </c>
      <c r="E243" s="699"/>
      <c r="F243" s="700"/>
    </row>
    <row r="244" spans="2:6" ht="15.75" thickBot="1" x14ac:dyDescent="0.3">
      <c r="B244" s="521"/>
      <c r="C244" s="697"/>
      <c r="D244" s="1055"/>
      <c r="E244" s="699"/>
      <c r="F244" s="700"/>
    </row>
    <row r="245" spans="2:6" ht="17.25" customHeight="1" thickBot="1" x14ac:dyDescent="0.3">
      <c r="B245" s="64" t="s">
        <v>93</v>
      </c>
      <c r="C245" s="673"/>
      <c r="D245" s="674"/>
      <c r="E245" s="674"/>
      <c r="F245" s="675"/>
    </row>
    <row r="246" spans="2:6" ht="15.75" thickBot="1" x14ac:dyDescent="0.3">
      <c r="B246" s="64" t="s">
        <v>95</v>
      </c>
      <c r="C246" s="686"/>
      <c r="D246" s="687"/>
      <c r="E246" s="687"/>
      <c r="F246" s="688"/>
    </row>
    <row r="247" spans="2:6" ht="12.75" customHeight="1" x14ac:dyDescent="0.25">
      <c r="B247" s="668"/>
      <c r="C247" s="76">
        <v>2019</v>
      </c>
      <c r="D247" s="76">
        <v>2020</v>
      </c>
      <c r="E247" s="76">
        <v>2021</v>
      </c>
      <c r="F247" s="76">
        <v>2022</v>
      </c>
    </row>
    <row r="248" spans="2:6" ht="9" customHeight="1" thickBot="1" x14ac:dyDescent="0.3">
      <c r="B248" s="669"/>
      <c r="C248" s="78" t="s">
        <v>1</v>
      </c>
      <c r="D248" s="78" t="s">
        <v>71</v>
      </c>
      <c r="E248" s="78" t="s">
        <v>71</v>
      </c>
      <c r="F248" s="78" t="s">
        <v>71</v>
      </c>
    </row>
    <row r="249" spans="2:6" ht="15.75" thickBot="1" x14ac:dyDescent="0.3">
      <c r="B249" s="64" t="s">
        <v>97</v>
      </c>
      <c r="C249" s="79"/>
      <c r="D249" s="79"/>
      <c r="E249" s="79"/>
      <c r="F249" s="79"/>
    </row>
    <row r="250" spans="2:6" ht="15.75" thickBot="1" x14ac:dyDescent="0.3">
      <c r="B250" s="64" t="s">
        <v>98</v>
      </c>
      <c r="C250" s="79">
        <f>C313-C275</f>
        <v>0</v>
      </c>
      <c r="D250" s="79">
        <f t="shared" ref="D250:F250" si="31">D313-D275</f>
        <v>0</v>
      </c>
      <c r="E250" s="79">
        <f t="shared" si="31"/>
        <v>0</v>
      </c>
      <c r="F250" s="79">
        <f t="shared" si="31"/>
        <v>0</v>
      </c>
    </row>
    <row r="251" spans="2:6" ht="15.75" thickBot="1" x14ac:dyDescent="0.3">
      <c r="B251" s="64" t="s">
        <v>99</v>
      </c>
      <c r="C251" s="79" t="e">
        <f>C250/C249</f>
        <v>#DIV/0!</v>
      </c>
      <c r="D251" s="79" t="e">
        <f t="shared" ref="D251:F251" si="32">D250/D249</f>
        <v>#DIV/0!</v>
      </c>
      <c r="E251" s="79" t="e">
        <f t="shared" si="32"/>
        <v>#DIV/0!</v>
      </c>
      <c r="F251" s="79" t="e">
        <f t="shared" si="32"/>
        <v>#DIV/0!</v>
      </c>
    </row>
    <row r="252" spans="2:6" ht="15.75" thickBot="1" x14ac:dyDescent="0.3">
      <c r="B252" s="64" t="s">
        <v>100</v>
      </c>
      <c r="C252" s="506" t="s">
        <v>101</v>
      </c>
      <c r="D252" s="81" t="e">
        <f>D249/C249-1</f>
        <v>#DIV/0!</v>
      </c>
      <c r="E252" s="81" t="e">
        <f t="shared" ref="E252:F254" si="33">E249/D249-1</f>
        <v>#DIV/0!</v>
      </c>
      <c r="F252" s="81" t="e">
        <f t="shared" si="33"/>
        <v>#DIV/0!</v>
      </c>
    </row>
    <row r="253" spans="2:6" ht="15.75" thickBot="1" x14ac:dyDescent="0.3">
      <c r="B253" s="64" t="s">
        <v>102</v>
      </c>
      <c r="C253" s="506" t="s">
        <v>101</v>
      </c>
      <c r="D253" s="81" t="e">
        <f>D250/C250-1</f>
        <v>#DIV/0!</v>
      </c>
      <c r="E253" s="81" t="e">
        <f t="shared" si="33"/>
        <v>#DIV/0!</v>
      </c>
      <c r="F253" s="81" t="e">
        <f t="shared" si="33"/>
        <v>#DIV/0!</v>
      </c>
    </row>
    <row r="254" spans="2:6" ht="15.75" thickBot="1" x14ac:dyDescent="0.3">
      <c r="B254" s="64" t="s">
        <v>103</v>
      </c>
      <c r="C254" s="506" t="s">
        <v>101</v>
      </c>
      <c r="D254" s="81" t="e">
        <f>D251/C251-1</f>
        <v>#DIV/0!</v>
      </c>
      <c r="E254" s="81" t="e">
        <f t="shared" si="33"/>
        <v>#DIV/0!</v>
      </c>
      <c r="F254" s="81" t="e">
        <f t="shared" si="33"/>
        <v>#DIV/0!</v>
      </c>
    </row>
    <row r="255" spans="2:6" ht="15.75" thickBot="1" x14ac:dyDescent="0.3">
      <c r="B255" s="659" t="s">
        <v>158</v>
      </c>
      <c r="C255" s="660"/>
      <c r="D255" s="660"/>
      <c r="E255" s="660"/>
      <c r="F255" s="661"/>
    </row>
    <row r="256" spans="2:6" ht="12.75" customHeight="1" x14ac:dyDescent="0.25">
      <c r="B256" s="668"/>
      <c r="C256" s="76">
        <v>2019</v>
      </c>
      <c r="D256" s="76">
        <v>2020</v>
      </c>
      <c r="E256" s="76">
        <v>2021</v>
      </c>
      <c r="F256" s="76">
        <v>2022</v>
      </c>
    </row>
    <row r="257" spans="2:6" ht="9" customHeight="1" thickBot="1" x14ac:dyDescent="0.3">
      <c r="B257" s="669"/>
      <c r="C257" s="78" t="s">
        <v>1</v>
      </c>
      <c r="D257" s="78" t="s">
        <v>71</v>
      </c>
      <c r="E257" s="78" t="s">
        <v>71</v>
      </c>
      <c r="F257" s="78" t="s">
        <v>71</v>
      </c>
    </row>
    <row r="258" spans="2:6" ht="15.75" thickBot="1" x14ac:dyDescent="0.3">
      <c r="B258" s="83" t="s">
        <v>159</v>
      </c>
      <c r="C258" s="104">
        <f>C259+C260+C261+C262</f>
        <v>0</v>
      </c>
      <c r="D258" s="104">
        <f t="shared" ref="D258:F258" si="34">D259+D260+D261+D262</f>
        <v>0</v>
      </c>
      <c r="E258" s="104">
        <f t="shared" si="34"/>
        <v>0</v>
      </c>
      <c r="F258" s="104">
        <f t="shared" si="34"/>
        <v>0</v>
      </c>
    </row>
    <row r="259" spans="2:6" ht="15.75" thickBot="1" x14ac:dyDescent="0.3">
      <c r="B259" s="84" t="s">
        <v>106</v>
      </c>
      <c r="C259" s="104"/>
      <c r="D259" s="104"/>
      <c r="E259" s="104"/>
      <c r="F259" s="104"/>
    </row>
    <row r="260" spans="2:6" ht="15.75" thickBot="1" x14ac:dyDescent="0.3">
      <c r="B260" s="84" t="s">
        <v>160</v>
      </c>
      <c r="C260" s="104"/>
      <c r="D260" s="104"/>
      <c r="E260" s="104"/>
      <c r="F260" s="104"/>
    </row>
    <row r="261" spans="2:6" ht="15.75" thickBot="1" x14ac:dyDescent="0.3">
      <c r="B261" s="84" t="s">
        <v>161</v>
      </c>
      <c r="C261" s="104"/>
      <c r="D261" s="104"/>
      <c r="E261" s="104"/>
      <c r="F261" s="104"/>
    </row>
    <row r="262" spans="2:6" ht="15.75" thickBot="1" x14ac:dyDescent="0.3">
      <c r="B262" s="84" t="s">
        <v>162</v>
      </c>
      <c r="C262" s="104"/>
      <c r="D262" s="104"/>
      <c r="E262" s="104"/>
      <c r="F262" s="104"/>
    </row>
    <row r="263" spans="2:6" ht="15.75" thickBot="1" x14ac:dyDescent="0.3">
      <c r="B263" s="83" t="s">
        <v>163</v>
      </c>
      <c r="C263" s="103">
        <f>C264+C265+C266+C267</f>
        <v>0</v>
      </c>
      <c r="D263" s="103">
        <f t="shared" ref="D263:F263" si="35">D264+D265+D266+D267</f>
        <v>0</v>
      </c>
      <c r="E263" s="103">
        <f t="shared" si="35"/>
        <v>0</v>
      </c>
      <c r="F263" s="103">
        <f t="shared" si="35"/>
        <v>0</v>
      </c>
    </row>
    <row r="264" spans="2:6" ht="15.75" thickBot="1" x14ac:dyDescent="0.3">
      <c r="B264" s="84" t="s">
        <v>106</v>
      </c>
      <c r="C264" s="103"/>
      <c r="D264" s="104"/>
      <c r="E264" s="104"/>
      <c r="F264" s="104"/>
    </row>
    <row r="265" spans="2:6" ht="15.75" thickBot="1" x14ac:dyDescent="0.3">
      <c r="B265" s="84" t="s">
        <v>160</v>
      </c>
      <c r="C265" s="103"/>
      <c r="D265" s="104"/>
      <c r="E265" s="104"/>
      <c r="F265" s="104"/>
    </row>
    <row r="266" spans="2:6" ht="15.75" thickBot="1" x14ac:dyDescent="0.3">
      <c r="B266" s="84" t="s">
        <v>161</v>
      </c>
      <c r="C266" s="103"/>
      <c r="D266" s="104"/>
      <c r="E266" s="104"/>
      <c r="F266" s="104"/>
    </row>
    <row r="267" spans="2:6" ht="15.75" thickBot="1" x14ac:dyDescent="0.3">
      <c r="B267" s="84" t="s">
        <v>162</v>
      </c>
      <c r="C267" s="103"/>
      <c r="D267" s="104"/>
      <c r="E267" s="104"/>
      <c r="F267" s="104"/>
    </row>
    <row r="268" spans="2:6" ht="14.25" customHeight="1" thickBot="1" x14ac:dyDescent="0.3">
      <c r="B268" s="136" t="s">
        <v>114</v>
      </c>
      <c r="C268" s="103">
        <f>C258+C263</f>
        <v>0</v>
      </c>
      <c r="D268" s="103">
        <f t="shared" ref="D268:F268" si="36">D258+D263</f>
        <v>0</v>
      </c>
      <c r="E268" s="103">
        <f t="shared" si="36"/>
        <v>0</v>
      </c>
      <c r="F268" s="103">
        <f t="shared" si="36"/>
        <v>0</v>
      </c>
    </row>
    <row r="269" spans="2:6" ht="34.5" hidden="1" thickBot="1" x14ac:dyDescent="0.3">
      <c r="B269" s="130" t="s">
        <v>116</v>
      </c>
      <c r="C269" s="130"/>
      <c r="D269" s="133" t="s">
        <v>202</v>
      </c>
      <c r="E269" s="699"/>
      <c r="F269" s="700"/>
    </row>
    <row r="270" spans="2:6" ht="17.25" hidden="1" customHeight="1" x14ac:dyDescent="0.25">
      <c r="B270" s="64" t="s">
        <v>93</v>
      </c>
      <c r="C270" s="673"/>
      <c r="D270" s="674"/>
      <c r="E270" s="674"/>
      <c r="F270" s="675"/>
    </row>
    <row r="271" spans="2:6" ht="15.75" hidden="1" thickBot="1" x14ac:dyDescent="0.3">
      <c r="B271" s="64" t="s">
        <v>95</v>
      </c>
      <c r="C271" s="686"/>
      <c r="D271" s="687"/>
      <c r="E271" s="687"/>
      <c r="F271" s="688"/>
    </row>
    <row r="272" spans="2:6" ht="12.75" hidden="1" customHeight="1" x14ac:dyDescent="0.25">
      <c r="B272" s="668"/>
      <c r="C272" s="76">
        <v>2019</v>
      </c>
      <c r="D272" s="76">
        <v>2020</v>
      </c>
      <c r="E272" s="76">
        <v>2021</v>
      </c>
      <c r="F272" s="76">
        <v>2022</v>
      </c>
    </row>
    <row r="273" spans="2:6" ht="9" hidden="1" customHeight="1" x14ac:dyDescent="0.25">
      <c r="B273" s="669"/>
      <c r="C273" s="78" t="s">
        <v>1</v>
      </c>
      <c r="D273" s="78" t="s">
        <v>71</v>
      </c>
      <c r="E273" s="78" t="s">
        <v>71</v>
      </c>
      <c r="F273" s="78" t="s">
        <v>71</v>
      </c>
    </row>
    <row r="274" spans="2:6" ht="15.75" hidden="1" thickBot="1" x14ac:dyDescent="0.3">
      <c r="B274" s="64" t="s">
        <v>97</v>
      </c>
      <c r="C274" s="64"/>
      <c r="D274" s="64"/>
      <c r="E274" s="64"/>
      <c r="F274" s="64"/>
    </row>
    <row r="275" spans="2:6" ht="15.75" hidden="1" thickBot="1" x14ac:dyDescent="0.3">
      <c r="B275" s="64" t="s">
        <v>98</v>
      </c>
      <c r="C275" s="79"/>
      <c r="D275" s="79"/>
      <c r="E275" s="79"/>
      <c r="F275" s="79"/>
    </row>
    <row r="276" spans="2:6" ht="15.75" hidden="1" thickBot="1" x14ac:dyDescent="0.3">
      <c r="B276" s="64" t="s">
        <v>99</v>
      </c>
      <c r="C276" s="79" t="e">
        <f>C275/C274</f>
        <v>#DIV/0!</v>
      </c>
      <c r="D276" s="79" t="e">
        <f t="shared" ref="D276:F276" si="37">D275/D274</f>
        <v>#DIV/0!</v>
      </c>
      <c r="E276" s="79" t="e">
        <f t="shared" si="37"/>
        <v>#DIV/0!</v>
      </c>
      <c r="F276" s="79" t="e">
        <f t="shared" si="37"/>
        <v>#DIV/0!</v>
      </c>
    </row>
    <row r="277" spans="2:6" ht="15.75" hidden="1" thickBot="1" x14ac:dyDescent="0.3">
      <c r="B277" s="64" t="s">
        <v>100</v>
      </c>
      <c r="C277" s="506" t="s">
        <v>101</v>
      </c>
      <c r="D277" s="81" t="e">
        <f>D274/C274-1</f>
        <v>#DIV/0!</v>
      </c>
      <c r="E277" s="81" t="e">
        <f t="shared" ref="E277:F279" si="38">E274/D274-1</f>
        <v>#DIV/0!</v>
      </c>
      <c r="F277" s="81" t="e">
        <f t="shared" si="38"/>
        <v>#DIV/0!</v>
      </c>
    </row>
    <row r="278" spans="2:6" ht="15.75" hidden="1" thickBot="1" x14ac:dyDescent="0.3">
      <c r="B278" s="64" t="s">
        <v>102</v>
      </c>
      <c r="C278" s="506" t="s">
        <v>101</v>
      </c>
      <c r="D278" s="81" t="e">
        <f>D275/C275-1</f>
        <v>#DIV/0!</v>
      </c>
      <c r="E278" s="81" t="e">
        <f t="shared" si="38"/>
        <v>#DIV/0!</v>
      </c>
      <c r="F278" s="81" t="e">
        <f t="shared" si="38"/>
        <v>#DIV/0!</v>
      </c>
    </row>
    <row r="279" spans="2:6" ht="15.75" hidden="1" thickBot="1" x14ac:dyDescent="0.3">
      <c r="B279" s="64" t="s">
        <v>103</v>
      </c>
      <c r="C279" s="506" t="s">
        <v>101</v>
      </c>
      <c r="D279" s="81" t="e">
        <f>D276/C276-1</f>
        <v>#DIV/0!</v>
      </c>
      <c r="E279" s="81" t="e">
        <f t="shared" si="38"/>
        <v>#DIV/0!</v>
      </c>
      <c r="F279" s="81" t="e">
        <f t="shared" si="38"/>
        <v>#DIV/0!</v>
      </c>
    </row>
    <row r="280" spans="2:6" ht="15.75" hidden="1" thickBot="1" x14ac:dyDescent="0.3">
      <c r="B280" s="659" t="s">
        <v>166</v>
      </c>
      <c r="C280" s="660"/>
      <c r="D280" s="660"/>
      <c r="E280" s="660"/>
      <c r="F280" s="661"/>
    </row>
    <row r="281" spans="2:6" ht="12.75" hidden="1" customHeight="1" x14ac:dyDescent="0.25">
      <c r="B281" s="668"/>
      <c r="C281" s="76">
        <v>2019</v>
      </c>
      <c r="D281" s="76">
        <v>2020</v>
      </c>
      <c r="E281" s="76">
        <v>2021</v>
      </c>
      <c r="F281" s="76">
        <v>2022</v>
      </c>
    </row>
    <row r="282" spans="2:6" ht="9" hidden="1" customHeight="1" x14ac:dyDescent="0.25">
      <c r="B282" s="669"/>
      <c r="C282" s="78" t="s">
        <v>1</v>
      </c>
      <c r="D282" s="78" t="s">
        <v>71</v>
      </c>
      <c r="E282" s="78" t="s">
        <v>71</v>
      </c>
      <c r="F282" s="78" t="s">
        <v>71</v>
      </c>
    </row>
    <row r="283" spans="2:6" ht="15.75" hidden="1" thickBot="1" x14ac:dyDescent="0.3">
      <c r="B283" s="83" t="s">
        <v>159</v>
      </c>
      <c r="C283" s="104">
        <f>C284+C285+C286+C287</f>
        <v>0</v>
      </c>
      <c r="D283" s="104">
        <f t="shared" ref="D283:F283" si="39">D284+D285+D286+D287</f>
        <v>0</v>
      </c>
      <c r="E283" s="104">
        <f t="shared" si="39"/>
        <v>0</v>
      </c>
      <c r="F283" s="104">
        <f t="shared" si="39"/>
        <v>0</v>
      </c>
    </row>
    <row r="284" spans="2:6" ht="15.75" hidden="1" thickBot="1" x14ac:dyDescent="0.3">
      <c r="B284" s="84" t="s">
        <v>106</v>
      </c>
      <c r="C284" s="104"/>
      <c r="D284" s="104"/>
      <c r="E284" s="104"/>
      <c r="F284" s="104"/>
    </row>
    <row r="285" spans="2:6" ht="15.75" hidden="1" thickBot="1" x14ac:dyDescent="0.3">
      <c r="B285" s="84" t="s">
        <v>160</v>
      </c>
      <c r="C285" s="104"/>
      <c r="D285" s="104"/>
      <c r="E285" s="104"/>
      <c r="F285" s="104"/>
    </row>
    <row r="286" spans="2:6" ht="15.75" hidden="1" thickBot="1" x14ac:dyDescent="0.3">
      <c r="B286" s="84" t="s">
        <v>161</v>
      </c>
      <c r="C286" s="104"/>
      <c r="D286" s="104"/>
      <c r="E286" s="104"/>
      <c r="F286" s="104"/>
    </row>
    <row r="287" spans="2:6" ht="15.75" hidden="1" thickBot="1" x14ac:dyDescent="0.3">
      <c r="B287" s="84" t="s">
        <v>162</v>
      </c>
      <c r="C287" s="104"/>
      <c r="D287" s="104"/>
      <c r="E287" s="104"/>
      <c r="F287" s="104"/>
    </row>
    <row r="288" spans="2:6" ht="15.75" hidden="1" thickBot="1" x14ac:dyDescent="0.3">
      <c r="B288" s="83" t="s">
        <v>163</v>
      </c>
      <c r="C288" s="103">
        <f>C289+C290+C291+C292</f>
        <v>0</v>
      </c>
      <c r="D288" s="103">
        <f t="shared" ref="D288:F288" si="40">D289+D290+D291+D292</f>
        <v>0</v>
      </c>
      <c r="E288" s="103">
        <f t="shared" si="40"/>
        <v>0</v>
      </c>
      <c r="F288" s="103">
        <f t="shared" si="40"/>
        <v>0</v>
      </c>
    </row>
    <row r="289" spans="2:6" ht="15.75" hidden="1" thickBot="1" x14ac:dyDescent="0.3">
      <c r="B289" s="84" t="s">
        <v>106</v>
      </c>
      <c r="C289" s="103"/>
      <c r="D289" s="104"/>
      <c r="E289" s="104"/>
      <c r="F289" s="104"/>
    </row>
    <row r="290" spans="2:6" ht="15.75" hidden="1" thickBot="1" x14ac:dyDescent="0.3">
      <c r="B290" s="84" t="s">
        <v>160</v>
      </c>
      <c r="C290" s="103"/>
      <c r="D290" s="104"/>
      <c r="E290" s="104"/>
      <c r="F290" s="104"/>
    </row>
    <row r="291" spans="2:6" ht="15.75" hidden="1" thickBot="1" x14ac:dyDescent="0.3">
      <c r="B291" s="84" t="s">
        <v>161</v>
      </c>
      <c r="C291" s="103"/>
      <c r="D291" s="104"/>
      <c r="E291" s="104"/>
      <c r="F291" s="104"/>
    </row>
    <row r="292" spans="2:6" ht="15.75" hidden="1" thickBot="1" x14ac:dyDescent="0.3">
      <c r="B292" s="84" t="s">
        <v>162</v>
      </c>
      <c r="C292" s="103"/>
      <c r="D292" s="104"/>
      <c r="E292" s="104"/>
      <c r="F292" s="104"/>
    </row>
    <row r="293" spans="2:6" ht="15.75" hidden="1" thickBot="1" x14ac:dyDescent="0.3">
      <c r="B293" s="136" t="s">
        <v>209</v>
      </c>
      <c r="C293" s="103">
        <f>C283+C288</f>
        <v>0</v>
      </c>
      <c r="D293" s="103">
        <f t="shared" ref="D293:F293" si="41">D283+D288</f>
        <v>0</v>
      </c>
      <c r="E293" s="103">
        <f t="shared" si="41"/>
        <v>0</v>
      </c>
      <c r="F293" s="103">
        <f t="shared" si="41"/>
        <v>0</v>
      </c>
    </row>
    <row r="294" spans="2:6" ht="34.5" hidden="1" thickBot="1" x14ac:dyDescent="0.3">
      <c r="B294" s="130" t="s">
        <v>716</v>
      </c>
      <c r="C294" s="522"/>
      <c r="D294" s="523" t="s">
        <v>202</v>
      </c>
      <c r="E294" s="524"/>
      <c r="F294" s="525"/>
    </row>
    <row r="295" spans="2:6" ht="17.25" hidden="1" customHeight="1" x14ac:dyDescent="0.25">
      <c r="B295" s="64" t="s">
        <v>93</v>
      </c>
      <c r="C295" s="673"/>
      <c r="D295" s="674"/>
      <c r="E295" s="674"/>
      <c r="F295" s="675"/>
    </row>
    <row r="296" spans="2:6" ht="15.75" hidden="1" thickBot="1" x14ac:dyDescent="0.3">
      <c r="B296" s="64" t="s">
        <v>95</v>
      </c>
      <c r="C296" s="686"/>
      <c r="D296" s="687"/>
      <c r="E296" s="687"/>
      <c r="F296" s="688"/>
    </row>
    <row r="297" spans="2:6" ht="12.75" hidden="1" customHeight="1" x14ac:dyDescent="0.25">
      <c r="B297" s="668"/>
      <c r="C297" s="76">
        <v>2019</v>
      </c>
      <c r="D297" s="76">
        <v>2020</v>
      </c>
      <c r="E297" s="76">
        <v>2021</v>
      </c>
      <c r="F297" s="76">
        <v>2022</v>
      </c>
    </row>
    <row r="298" spans="2:6" ht="9" hidden="1" customHeight="1" x14ac:dyDescent="0.25">
      <c r="B298" s="669"/>
      <c r="C298" s="78" t="s">
        <v>1</v>
      </c>
      <c r="D298" s="78" t="s">
        <v>71</v>
      </c>
      <c r="E298" s="78" t="s">
        <v>71</v>
      </c>
      <c r="F298" s="78" t="s">
        <v>71</v>
      </c>
    </row>
    <row r="299" spans="2:6" ht="15.75" hidden="1" thickBot="1" x14ac:dyDescent="0.3">
      <c r="B299" s="64" t="s">
        <v>97</v>
      </c>
      <c r="C299" s="64"/>
      <c r="D299" s="64"/>
      <c r="E299" s="64"/>
      <c r="F299" s="64"/>
    </row>
    <row r="300" spans="2:6" ht="15.75" hidden="1" thickBot="1" x14ac:dyDescent="0.3">
      <c r="B300" s="64" t="s">
        <v>98</v>
      </c>
      <c r="C300" s="79">
        <f>C318</f>
        <v>0</v>
      </c>
      <c r="D300" s="79">
        <f t="shared" ref="D300:F300" si="42">D318</f>
        <v>0</v>
      </c>
      <c r="E300" s="79">
        <f t="shared" si="42"/>
        <v>0</v>
      </c>
      <c r="F300" s="79">
        <f t="shared" si="42"/>
        <v>0</v>
      </c>
    </row>
    <row r="301" spans="2:6" ht="15.75" hidden="1" thickBot="1" x14ac:dyDescent="0.3">
      <c r="B301" s="64" t="s">
        <v>99</v>
      </c>
      <c r="C301" s="79" t="e">
        <f>C300/C299</f>
        <v>#DIV/0!</v>
      </c>
      <c r="D301" s="79" t="e">
        <f t="shared" ref="D301:F301" si="43">D300/D299</f>
        <v>#DIV/0!</v>
      </c>
      <c r="E301" s="79" t="e">
        <f t="shared" si="43"/>
        <v>#DIV/0!</v>
      </c>
      <c r="F301" s="79" t="e">
        <f t="shared" si="43"/>
        <v>#DIV/0!</v>
      </c>
    </row>
    <row r="302" spans="2:6" ht="15.75" hidden="1" thickBot="1" x14ac:dyDescent="0.3">
      <c r="B302" s="64" t="s">
        <v>100</v>
      </c>
      <c r="C302" s="506" t="s">
        <v>101</v>
      </c>
      <c r="D302" s="81" t="e">
        <f>D299/C299-1</f>
        <v>#DIV/0!</v>
      </c>
      <c r="E302" s="81" t="e">
        <f t="shared" ref="E302:F304" si="44">E299/D299-1</f>
        <v>#DIV/0!</v>
      </c>
      <c r="F302" s="81" t="e">
        <f t="shared" si="44"/>
        <v>#DIV/0!</v>
      </c>
    </row>
    <row r="303" spans="2:6" ht="15.75" hidden="1" thickBot="1" x14ac:dyDescent="0.3">
      <c r="B303" s="64" t="s">
        <v>102</v>
      </c>
      <c r="C303" s="506" t="s">
        <v>101</v>
      </c>
      <c r="D303" s="81" t="e">
        <f>D300/C300-1</f>
        <v>#DIV/0!</v>
      </c>
      <c r="E303" s="81" t="e">
        <f t="shared" si="44"/>
        <v>#DIV/0!</v>
      </c>
      <c r="F303" s="81" t="e">
        <f t="shared" si="44"/>
        <v>#DIV/0!</v>
      </c>
    </row>
    <row r="304" spans="2:6" ht="15.75" hidden="1" thickBot="1" x14ac:dyDescent="0.3">
      <c r="B304" s="64" t="s">
        <v>103</v>
      </c>
      <c r="C304" s="506" t="s">
        <v>101</v>
      </c>
      <c r="D304" s="81" t="e">
        <f>D301/C301-1</f>
        <v>#DIV/0!</v>
      </c>
      <c r="E304" s="81" t="e">
        <f t="shared" si="44"/>
        <v>#DIV/0!</v>
      </c>
      <c r="F304" s="81" t="e">
        <f t="shared" si="44"/>
        <v>#DIV/0!</v>
      </c>
    </row>
    <row r="305" spans="2:6" ht="15.75" hidden="1" customHeight="1" x14ac:dyDescent="0.25">
      <c r="B305" s="659" t="s">
        <v>719</v>
      </c>
      <c r="C305" s="660"/>
      <c r="D305" s="660"/>
      <c r="E305" s="660"/>
      <c r="F305" s="661"/>
    </row>
    <row r="306" spans="2:6" ht="12.75" hidden="1" customHeight="1" x14ac:dyDescent="0.25">
      <c r="B306" s="668"/>
      <c r="C306" s="76">
        <v>2019</v>
      </c>
      <c r="D306" s="76">
        <v>2020</v>
      </c>
      <c r="E306" s="76">
        <v>2021</v>
      </c>
      <c r="F306" s="76">
        <v>2022</v>
      </c>
    </row>
    <row r="307" spans="2:6" ht="9" hidden="1" customHeight="1" x14ac:dyDescent="0.25">
      <c r="B307" s="669"/>
      <c r="C307" s="78" t="s">
        <v>1</v>
      </c>
      <c r="D307" s="78" t="s">
        <v>71</v>
      </c>
      <c r="E307" s="78" t="s">
        <v>71</v>
      </c>
      <c r="F307" s="78" t="s">
        <v>71</v>
      </c>
    </row>
    <row r="308" spans="2:6" ht="15.75" hidden="1" customHeight="1" x14ac:dyDescent="0.25">
      <c r="B308" s="83" t="s">
        <v>159</v>
      </c>
      <c r="C308" s="104">
        <f>C309+C310+C311+C312</f>
        <v>0</v>
      </c>
      <c r="D308" s="104">
        <f t="shared" ref="D308:F308" si="45">D309+D310+D311+D312</f>
        <v>0</v>
      </c>
      <c r="E308" s="104">
        <f t="shared" si="45"/>
        <v>0</v>
      </c>
      <c r="F308" s="104">
        <f t="shared" si="45"/>
        <v>0</v>
      </c>
    </row>
    <row r="309" spans="2:6" ht="15.75" hidden="1" customHeight="1" x14ac:dyDescent="0.25">
      <c r="B309" s="84" t="s">
        <v>106</v>
      </c>
      <c r="C309" s="104"/>
      <c r="D309" s="104"/>
      <c r="E309" s="104"/>
      <c r="F309" s="104"/>
    </row>
    <row r="310" spans="2:6" ht="15.75" hidden="1" customHeight="1" x14ac:dyDescent="0.25">
      <c r="B310" s="84" t="s">
        <v>160</v>
      </c>
      <c r="C310" s="104"/>
      <c r="D310" s="104"/>
      <c r="E310" s="104"/>
      <c r="F310" s="104"/>
    </row>
    <row r="311" spans="2:6" ht="15.75" hidden="1" customHeight="1" x14ac:dyDescent="0.25">
      <c r="B311" s="84" t="s">
        <v>161</v>
      </c>
      <c r="C311" s="104"/>
      <c r="D311" s="104"/>
      <c r="E311" s="104"/>
      <c r="F311" s="104"/>
    </row>
    <row r="312" spans="2:6" ht="15.75" hidden="1" customHeight="1" x14ac:dyDescent="0.25">
      <c r="B312" s="84" t="s">
        <v>162</v>
      </c>
      <c r="C312" s="104"/>
      <c r="D312" s="104"/>
      <c r="E312" s="104"/>
      <c r="F312" s="104"/>
    </row>
    <row r="313" spans="2:6" ht="15.75" hidden="1" customHeight="1" x14ac:dyDescent="0.25">
      <c r="B313" s="83" t="s">
        <v>163</v>
      </c>
      <c r="C313" s="103">
        <f>C314+C315+C316+C317</f>
        <v>0</v>
      </c>
      <c r="D313" s="103">
        <f t="shared" ref="D313:F313" si="46">D314+D315+D316+D317</f>
        <v>0</v>
      </c>
      <c r="E313" s="103">
        <f t="shared" si="46"/>
        <v>0</v>
      </c>
      <c r="F313" s="103">
        <f t="shared" si="46"/>
        <v>0</v>
      </c>
    </row>
    <row r="314" spans="2:6" ht="15.75" hidden="1" customHeight="1" x14ac:dyDescent="0.25">
      <c r="B314" s="84" t="s">
        <v>106</v>
      </c>
      <c r="C314" s="103"/>
      <c r="D314" s="104"/>
      <c r="E314" s="104"/>
      <c r="F314" s="104"/>
    </row>
    <row r="315" spans="2:6" ht="15.75" hidden="1" customHeight="1" x14ac:dyDescent="0.25">
      <c r="B315" s="84" t="s">
        <v>160</v>
      </c>
      <c r="C315" s="103"/>
      <c r="D315" s="104"/>
      <c r="E315" s="104"/>
      <c r="F315" s="104"/>
    </row>
    <row r="316" spans="2:6" ht="15.75" hidden="1" customHeight="1" x14ac:dyDescent="0.25">
      <c r="B316" s="84" t="s">
        <v>161</v>
      </c>
      <c r="C316" s="103"/>
      <c r="D316" s="104"/>
      <c r="E316" s="104"/>
      <c r="F316" s="104"/>
    </row>
    <row r="317" spans="2:6" ht="15.75" hidden="1" customHeight="1" x14ac:dyDescent="0.25">
      <c r="B317" s="84" t="s">
        <v>162</v>
      </c>
      <c r="C317" s="103"/>
      <c r="D317" s="104"/>
      <c r="E317" s="104"/>
      <c r="F317" s="104"/>
    </row>
    <row r="318" spans="2:6" ht="15.75" hidden="1" customHeight="1" x14ac:dyDescent="0.25">
      <c r="B318" s="95" t="s">
        <v>300</v>
      </c>
      <c r="C318" s="103">
        <f>C308+C313</f>
        <v>0</v>
      </c>
      <c r="D318" s="103">
        <f t="shared" ref="D318:F318" si="47">D308+D313</f>
        <v>0</v>
      </c>
      <c r="E318" s="103">
        <f t="shared" si="47"/>
        <v>0</v>
      </c>
      <c r="F318" s="103">
        <f t="shared" si="47"/>
        <v>0</v>
      </c>
    </row>
    <row r="319" spans="2:6" ht="25.5" hidden="1" customHeight="1" x14ac:dyDescent="0.25">
      <c r="B319" s="475" t="s">
        <v>374</v>
      </c>
      <c r="C319" s="697"/>
      <c r="D319" s="699"/>
      <c r="E319" s="699"/>
      <c r="F319" s="700"/>
    </row>
    <row r="320" spans="2:6" ht="34.5" hidden="1" thickBot="1" x14ac:dyDescent="0.3">
      <c r="B320" s="130" t="s">
        <v>716</v>
      </c>
      <c r="C320" s="522"/>
      <c r="D320" s="523" t="s">
        <v>202</v>
      </c>
      <c r="E320" s="524"/>
      <c r="F320" s="525"/>
    </row>
    <row r="321" spans="2:6" ht="17.25" hidden="1" customHeight="1" x14ac:dyDescent="0.25">
      <c r="B321" s="64" t="s">
        <v>93</v>
      </c>
      <c r="C321" s="673"/>
      <c r="D321" s="674"/>
      <c r="E321" s="674"/>
      <c r="F321" s="675"/>
    </row>
    <row r="322" spans="2:6" ht="15.75" hidden="1" thickBot="1" x14ac:dyDescent="0.3">
      <c r="B322" s="64" t="s">
        <v>95</v>
      </c>
      <c r="C322" s="686"/>
      <c r="D322" s="687"/>
      <c r="E322" s="687"/>
      <c r="F322" s="688"/>
    </row>
    <row r="323" spans="2:6" ht="12.75" hidden="1" customHeight="1" x14ac:dyDescent="0.25">
      <c r="B323" s="668"/>
      <c r="C323" s="76">
        <v>2019</v>
      </c>
      <c r="D323" s="76">
        <v>2020</v>
      </c>
      <c r="E323" s="76">
        <v>2021</v>
      </c>
      <c r="F323" s="76">
        <v>2022</v>
      </c>
    </row>
    <row r="324" spans="2:6" ht="9" hidden="1" customHeight="1" x14ac:dyDescent="0.25">
      <c r="B324" s="669"/>
      <c r="C324" s="78" t="s">
        <v>1</v>
      </c>
      <c r="D324" s="78" t="s">
        <v>71</v>
      </c>
      <c r="E324" s="78" t="s">
        <v>71</v>
      </c>
      <c r="F324" s="78" t="s">
        <v>71</v>
      </c>
    </row>
    <row r="325" spans="2:6" ht="15.75" hidden="1" thickBot="1" x14ac:dyDescent="0.3">
      <c r="B325" s="64" t="s">
        <v>97</v>
      </c>
      <c r="C325" s="64"/>
      <c r="D325" s="64"/>
      <c r="E325" s="64"/>
      <c r="F325" s="64"/>
    </row>
    <row r="326" spans="2:6" ht="15.75" hidden="1" thickBot="1" x14ac:dyDescent="0.3">
      <c r="B326" s="64" t="s">
        <v>98</v>
      </c>
      <c r="C326" s="79">
        <f>C344</f>
        <v>0</v>
      </c>
      <c r="D326" s="79">
        <f t="shared" ref="D326:F326" si="48">D344</f>
        <v>0</v>
      </c>
      <c r="E326" s="79">
        <f t="shared" si="48"/>
        <v>0</v>
      </c>
      <c r="F326" s="79">
        <f t="shared" si="48"/>
        <v>0</v>
      </c>
    </row>
    <row r="327" spans="2:6" ht="15.75" hidden="1" thickBot="1" x14ac:dyDescent="0.3">
      <c r="B327" s="64" t="s">
        <v>99</v>
      </c>
      <c r="C327" s="79" t="e">
        <f>C326/C325</f>
        <v>#DIV/0!</v>
      </c>
      <c r="D327" s="79" t="e">
        <f t="shared" ref="D327:F327" si="49">D326/D325</f>
        <v>#DIV/0!</v>
      </c>
      <c r="E327" s="79" t="e">
        <f t="shared" si="49"/>
        <v>#DIV/0!</v>
      </c>
      <c r="F327" s="79" t="e">
        <f t="shared" si="49"/>
        <v>#DIV/0!</v>
      </c>
    </row>
    <row r="328" spans="2:6" ht="15.75" hidden="1" thickBot="1" x14ac:dyDescent="0.3">
      <c r="B328" s="64" t="s">
        <v>100</v>
      </c>
      <c r="C328" s="506" t="s">
        <v>101</v>
      </c>
      <c r="D328" s="81" t="e">
        <f>D325/C325-1</f>
        <v>#DIV/0!</v>
      </c>
      <c r="E328" s="81" t="e">
        <f t="shared" ref="E328:F330" si="50">E325/D325-1</f>
        <v>#DIV/0!</v>
      </c>
      <c r="F328" s="81" t="e">
        <f t="shared" si="50"/>
        <v>#DIV/0!</v>
      </c>
    </row>
    <row r="329" spans="2:6" ht="15.75" hidden="1" thickBot="1" x14ac:dyDescent="0.3">
      <c r="B329" s="64" t="s">
        <v>102</v>
      </c>
      <c r="C329" s="506" t="s">
        <v>101</v>
      </c>
      <c r="D329" s="81" t="e">
        <f>D326/C326-1</f>
        <v>#DIV/0!</v>
      </c>
      <c r="E329" s="81" t="e">
        <f t="shared" si="50"/>
        <v>#DIV/0!</v>
      </c>
      <c r="F329" s="81" t="e">
        <f t="shared" si="50"/>
        <v>#DIV/0!</v>
      </c>
    </row>
    <row r="330" spans="2:6" ht="15.75" hidden="1" thickBot="1" x14ac:dyDescent="0.3">
      <c r="B330" s="64" t="s">
        <v>103</v>
      </c>
      <c r="C330" s="506" t="s">
        <v>101</v>
      </c>
      <c r="D330" s="81" t="e">
        <f>D327/C327-1</f>
        <v>#DIV/0!</v>
      </c>
      <c r="E330" s="81" t="e">
        <f t="shared" si="50"/>
        <v>#DIV/0!</v>
      </c>
      <c r="F330" s="81" t="e">
        <f t="shared" si="50"/>
        <v>#DIV/0!</v>
      </c>
    </row>
    <row r="331" spans="2:6" ht="15.75" hidden="1" thickBot="1" x14ac:dyDescent="0.3">
      <c r="B331" s="659" t="s">
        <v>718</v>
      </c>
      <c r="C331" s="660"/>
      <c r="D331" s="660"/>
      <c r="E331" s="660"/>
      <c r="F331" s="661"/>
    </row>
    <row r="332" spans="2:6" ht="12.75" hidden="1" customHeight="1" x14ac:dyDescent="0.25">
      <c r="B332" s="668"/>
      <c r="C332" s="76">
        <v>2019</v>
      </c>
      <c r="D332" s="76">
        <v>2020</v>
      </c>
      <c r="E332" s="76">
        <v>2021</v>
      </c>
      <c r="F332" s="76">
        <v>2022</v>
      </c>
    </row>
    <row r="333" spans="2:6" ht="9" hidden="1" customHeight="1" x14ac:dyDescent="0.25">
      <c r="B333" s="669"/>
      <c r="C333" s="78" t="s">
        <v>1</v>
      </c>
      <c r="D333" s="78" t="s">
        <v>71</v>
      </c>
      <c r="E333" s="78" t="s">
        <v>71</v>
      </c>
      <c r="F333" s="78" t="s">
        <v>71</v>
      </c>
    </row>
    <row r="334" spans="2:6" ht="15.75" hidden="1" thickBot="1" x14ac:dyDescent="0.3">
      <c r="B334" s="83" t="s">
        <v>159</v>
      </c>
      <c r="C334" s="104">
        <f>C335+C336+C337+C338</f>
        <v>0</v>
      </c>
      <c r="D334" s="104">
        <f t="shared" ref="D334:F334" si="51">D335+D336+D337+D338</f>
        <v>0</v>
      </c>
      <c r="E334" s="104">
        <f t="shared" si="51"/>
        <v>0</v>
      </c>
      <c r="F334" s="104">
        <f t="shared" si="51"/>
        <v>0</v>
      </c>
    </row>
    <row r="335" spans="2:6" ht="15.75" hidden="1" thickBot="1" x14ac:dyDescent="0.3">
      <c r="B335" s="84" t="s">
        <v>106</v>
      </c>
      <c r="C335" s="104"/>
      <c r="D335" s="104"/>
      <c r="E335" s="104"/>
      <c r="F335" s="104"/>
    </row>
    <row r="336" spans="2:6" ht="15.75" hidden="1" thickBot="1" x14ac:dyDescent="0.3">
      <c r="B336" s="84" t="s">
        <v>160</v>
      </c>
      <c r="C336" s="104"/>
      <c r="D336" s="104"/>
      <c r="E336" s="104"/>
      <c r="F336" s="104"/>
    </row>
    <row r="337" spans="2:6" ht="15.75" hidden="1" thickBot="1" x14ac:dyDescent="0.3">
      <c r="B337" s="84" t="s">
        <v>161</v>
      </c>
      <c r="C337" s="104"/>
      <c r="D337" s="104"/>
      <c r="E337" s="104"/>
      <c r="F337" s="104"/>
    </row>
    <row r="338" spans="2:6" ht="15.75" hidden="1" thickBot="1" x14ac:dyDescent="0.3">
      <c r="B338" s="84" t="s">
        <v>162</v>
      </c>
      <c r="C338" s="104"/>
      <c r="D338" s="104"/>
      <c r="E338" s="104"/>
      <c r="F338" s="104"/>
    </row>
    <row r="339" spans="2:6" ht="15.75" hidden="1" thickBot="1" x14ac:dyDescent="0.3">
      <c r="B339" s="83" t="s">
        <v>163</v>
      </c>
      <c r="C339" s="103">
        <f>C340+C341+C342+C343</f>
        <v>0</v>
      </c>
      <c r="D339" s="103">
        <f t="shared" ref="D339:F339" si="52">D340+D341+D342+D343</f>
        <v>0</v>
      </c>
      <c r="E339" s="103">
        <f t="shared" si="52"/>
        <v>0</v>
      </c>
      <c r="F339" s="103">
        <f t="shared" si="52"/>
        <v>0</v>
      </c>
    </row>
    <row r="340" spans="2:6" ht="15.75" hidden="1" thickBot="1" x14ac:dyDescent="0.3">
      <c r="B340" s="84" t="s">
        <v>106</v>
      </c>
      <c r="C340" s="103"/>
      <c r="D340" s="103"/>
      <c r="E340" s="103"/>
      <c r="F340" s="103"/>
    </row>
    <row r="341" spans="2:6" ht="15.75" hidden="1" thickBot="1" x14ac:dyDescent="0.3">
      <c r="B341" s="84" t="s">
        <v>160</v>
      </c>
      <c r="C341" s="103"/>
      <c r="D341" s="103"/>
      <c r="E341" s="103"/>
      <c r="F341" s="103"/>
    </row>
    <row r="342" spans="2:6" ht="15.75" hidden="1" thickBot="1" x14ac:dyDescent="0.3">
      <c r="B342" s="84" t="s">
        <v>161</v>
      </c>
      <c r="C342" s="103"/>
      <c r="D342" s="103"/>
      <c r="E342" s="103"/>
      <c r="F342" s="103"/>
    </row>
    <row r="343" spans="2:6" ht="15.75" hidden="1" thickBot="1" x14ac:dyDescent="0.3">
      <c r="B343" s="84" t="s">
        <v>162</v>
      </c>
      <c r="C343" s="103"/>
      <c r="D343" s="103"/>
      <c r="E343" s="103"/>
      <c r="F343" s="103"/>
    </row>
    <row r="344" spans="2:6" ht="15.75" hidden="1" thickBot="1" x14ac:dyDescent="0.3">
      <c r="B344" s="95" t="s">
        <v>714</v>
      </c>
      <c r="C344" s="103">
        <f>C334+C339</f>
        <v>0</v>
      </c>
      <c r="D344" s="103">
        <f t="shared" ref="D344:F344" si="53">D334+D339</f>
        <v>0</v>
      </c>
      <c r="E344" s="103">
        <f t="shared" si="53"/>
        <v>0</v>
      </c>
      <c r="F344" s="103">
        <f t="shared" si="53"/>
        <v>0</v>
      </c>
    </row>
    <row r="345" spans="2:6" ht="15.75" thickBot="1" x14ac:dyDescent="0.3">
      <c r="B345" s="137"/>
      <c r="C345" s="138"/>
      <c r="D345" s="138"/>
      <c r="E345" s="138"/>
      <c r="F345" s="138"/>
    </row>
    <row r="346" spans="2:6" ht="27" customHeight="1" thickBot="1" x14ac:dyDescent="0.3">
      <c r="B346" s="66" t="s">
        <v>172</v>
      </c>
      <c r="C346" s="139">
        <f>+C221+C145+C67+C30+C170+C104+C326+C300+C275+C250+C195</f>
        <v>15000</v>
      </c>
      <c r="D346" s="139">
        <f>+D221+D145+D67+D30+D170+D104+D326+D300+D275+D250+D195</f>
        <v>27000</v>
      </c>
      <c r="E346" s="139">
        <f>+E221+E145+E67+E30+E170+E104+E326+E300+E275+E250+E195</f>
        <v>31000</v>
      </c>
      <c r="F346" s="139">
        <f>+F221+F145+F67+F30+F170+F104+F326+F300+F275+F250+F195</f>
        <v>31500</v>
      </c>
    </row>
    <row r="347" spans="2:6" ht="24.75" thickBot="1" x14ac:dyDescent="0.3">
      <c r="B347" s="66" t="s">
        <v>173</v>
      </c>
      <c r="C347" s="139">
        <f>+C239+C213+C133+C96+C59+C344+C318+C293+C268+C188+C163</f>
        <v>15000</v>
      </c>
      <c r="D347" s="139">
        <f>+D239+D213+D133+D96+D59+D344+D318+D293+D268+D188+D163</f>
        <v>27000</v>
      </c>
      <c r="E347" s="139">
        <f>+E239+E213+E133+E96+E59+E344+E318+E293+E268+E188+E163</f>
        <v>31000</v>
      </c>
      <c r="F347" s="139">
        <f>+F239+F213+F133+F96+F59+F344+F318+F293+F268+F188+F163</f>
        <v>31500</v>
      </c>
    </row>
    <row r="348" spans="2:6" ht="15.75" thickBot="1" x14ac:dyDescent="0.3">
      <c r="B348" s="83" t="s">
        <v>105</v>
      </c>
      <c r="C348" s="140">
        <f>C349+C350</f>
        <v>0</v>
      </c>
      <c r="D348" s="140">
        <f t="shared" ref="D348:F348" si="54">D349+D350</f>
        <v>0</v>
      </c>
      <c r="E348" s="140">
        <f t="shared" si="54"/>
        <v>0</v>
      </c>
      <c r="F348" s="140">
        <f t="shared" si="54"/>
        <v>0</v>
      </c>
    </row>
    <row r="349" spans="2:6" ht="15.75" thickBot="1" x14ac:dyDescent="0.3">
      <c r="B349" s="84" t="s">
        <v>106</v>
      </c>
      <c r="C349" s="103">
        <f t="shared" ref="C349:F350" si="55">C39+C76+C113</f>
        <v>0</v>
      </c>
      <c r="D349" s="103">
        <f t="shared" si="55"/>
        <v>0</v>
      </c>
      <c r="E349" s="103">
        <f t="shared" si="55"/>
        <v>0</v>
      </c>
      <c r="F349" s="103">
        <f t="shared" si="55"/>
        <v>0</v>
      </c>
    </row>
    <row r="350" spans="2:6" ht="15.75" thickBot="1" x14ac:dyDescent="0.3">
      <c r="B350" s="84" t="s">
        <v>174</v>
      </c>
      <c r="C350" s="103">
        <f t="shared" si="55"/>
        <v>0</v>
      </c>
      <c r="D350" s="103">
        <f t="shared" si="55"/>
        <v>0</v>
      </c>
      <c r="E350" s="103">
        <f t="shared" si="55"/>
        <v>0</v>
      </c>
      <c r="F350" s="103">
        <f t="shared" si="55"/>
        <v>0</v>
      </c>
    </row>
    <row r="351" spans="2:6" ht="24.75" thickBot="1" x14ac:dyDescent="0.3">
      <c r="B351" s="83" t="s">
        <v>108</v>
      </c>
      <c r="C351" s="140">
        <f>C352+C353</f>
        <v>0</v>
      </c>
      <c r="D351" s="140">
        <f t="shared" ref="D351:F351" si="56">D352+D353</f>
        <v>0</v>
      </c>
      <c r="E351" s="140">
        <f t="shared" si="56"/>
        <v>0</v>
      </c>
      <c r="F351" s="140">
        <f t="shared" si="56"/>
        <v>0</v>
      </c>
    </row>
    <row r="352" spans="2:6" ht="15.75" thickBot="1" x14ac:dyDescent="0.3">
      <c r="B352" s="84" t="s">
        <v>106</v>
      </c>
      <c r="C352" s="104">
        <f>C42+C79+C116</f>
        <v>0</v>
      </c>
      <c r="D352" s="104">
        <f>D42+D79+D116</f>
        <v>0</v>
      </c>
      <c r="E352" s="104">
        <f>E42+E79+E116</f>
        <v>0</v>
      </c>
      <c r="F352" s="104">
        <f>F42+F79+F116</f>
        <v>0</v>
      </c>
    </row>
    <row r="353" spans="2:6" ht="15.75" thickBot="1" x14ac:dyDescent="0.3">
      <c r="B353" s="84" t="s">
        <v>174</v>
      </c>
      <c r="C353" s="103">
        <f>C43+C80+C114</f>
        <v>0</v>
      </c>
      <c r="D353" s="103">
        <f>D43+D80+D114</f>
        <v>0</v>
      </c>
      <c r="E353" s="103">
        <f>E43+E80+E114</f>
        <v>0</v>
      </c>
      <c r="F353" s="103">
        <f>F43+F80+F114</f>
        <v>0</v>
      </c>
    </row>
    <row r="354" spans="2:6" ht="15.75" thickBot="1" x14ac:dyDescent="0.3">
      <c r="B354" s="83" t="s">
        <v>109</v>
      </c>
      <c r="C354" s="140">
        <f>C355+C356</f>
        <v>0</v>
      </c>
      <c r="D354" s="140">
        <f t="shared" ref="D354:F354" si="57">D355+D356</f>
        <v>0</v>
      </c>
      <c r="E354" s="140">
        <f t="shared" si="57"/>
        <v>0</v>
      </c>
      <c r="F354" s="140">
        <f t="shared" si="57"/>
        <v>0</v>
      </c>
    </row>
    <row r="355" spans="2:6" ht="15.75" thickBot="1" x14ac:dyDescent="0.3">
      <c r="B355" s="84" t="s">
        <v>106</v>
      </c>
      <c r="C355" s="103">
        <f t="shared" ref="C355:F356" si="58">C45+C82+C119</f>
        <v>0</v>
      </c>
      <c r="D355" s="103">
        <f t="shared" si="58"/>
        <v>0</v>
      </c>
      <c r="E355" s="103">
        <f t="shared" si="58"/>
        <v>0</v>
      </c>
      <c r="F355" s="103">
        <f t="shared" si="58"/>
        <v>0</v>
      </c>
    </row>
    <row r="356" spans="2:6" ht="15.75" thickBot="1" x14ac:dyDescent="0.3">
      <c r="B356" s="84" t="s">
        <v>174</v>
      </c>
      <c r="C356" s="103">
        <f t="shared" si="58"/>
        <v>0</v>
      </c>
      <c r="D356" s="103">
        <f t="shared" si="58"/>
        <v>0</v>
      </c>
      <c r="E356" s="103">
        <f t="shared" si="58"/>
        <v>0</v>
      </c>
      <c r="F356" s="103">
        <f t="shared" si="58"/>
        <v>0</v>
      </c>
    </row>
    <row r="357" spans="2:6" ht="15.75" thickBot="1" x14ac:dyDescent="0.3">
      <c r="B357" s="83" t="s">
        <v>110</v>
      </c>
      <c r="C357" s="140">
        <f>C358+C359</f>
        <v>0</v>
      </c>
      <c r="D357" s="140">
        <f t="shared" ref="D357:F357" si="59">D358+D359</f>
        <v>0</v>
      </c>
      <c r="E357" s="140">
        <f t="shared" si="59"/>
        <v>0</v>
      </c>
      <c r="F357" s="140">
        <f t="shared" si="59"/>
        <v>0</v>
      </c>
    </row>
    <row r="358" spans="2:6" ht="15.75" thickBot="1" x14ac:dyDescent="0.3">
      <c r="B358" s="84" t="s">
        <v>106</v>
      </c>
      <c r="C358" s="104">
        <f t="shared" ref="C358:F359" si="60">C48+C85+C122</f>
        <v>0</v>
      </c>
      <c r="D358" s="104">
        <f t="shared" si="60"/>
        <v>0</v>
      </c>
      <c r="E358" s="104">
        <f t="shared" si="60"/>
        <v>0</v>
      </c>
      <c r="F358" s="104">
        <f t="shared" si="60"/>
        <v>0</v>
      </c>
    </row>
    <row r="359" spans="2:6" ht="15.75" thickBot="1" x14ac:dyDescent="0.3">
      <c r="B359" s="84" t="s">
        <v>174</v>
      </c>
      <c r="C359" s="103">
        <f t="shared" si="60"/>
        <v>0</v>
      </c>
      <c r="D359" s="103">
        <f t="shared" si="60"/>
        <v>0</v>
      </c>
      <c r="E359" s="103">
        <f t="shared" si="60"/>
        <v>0</v>
      </c>
      <c r="F359" s="103">
        <f t="shared" si="60"/>
        <v>0</v>
      </c>
    </row>
    <row r="360" spans="2:6" ht="15.75" thickBot="1" x14ac:dyDescent="0.3">
      <c r="B360" s="83" t="s">
        <v>111</v>
      </c>
      <c r="C360" s="140">
        <f>C361+C362</f>
        <v>0</v>
      </c>
      <c r="D360" s="140">
        <f t="shared" ref="D360:F360" si="61">D361+D362</f>
        <v>0</v>
      </c>
      <c r="E360" s="140">
        <f t="shared" si="61"/>
        <v>0</v>
      </c>
      <c r="F360" s="140">
        <f t="shared" si="61"/>
        <v>0</v>
      </c>
    </row>
    <row r="361" spans="2:6" ht="15.75" thickBot="1" x14ac:dyDescent="0.3">
      <c r="B361" s="84" t="s">
        <v>106</v>
      </c>
      <c r="C361" s="104">
        <f t="shared" ref="C361:F362" si="62">C51+C88+C125</f>
        <v>0</v>
      </c>
      <c r="D361" s="104">
        <f t="shared" si="62"/>
        <v>0</v>
      </c>
      <c r="E361" s="104">
        <f t="shared" si="62"/>
        <v>0</v>
      </c>
      <c r="F361" s="104">
        <f t="shared" si="62"/>
        <v>0</v>
      </c>
    </row>
    <row r="362" spans="2:6" ht="15.75" thickBot="1" x14ac:dyDescent="0.3">
      <c r="B362" s="84" t="s">
        <v>174</v>
      </c>
      <c r="C362" s="103">
        <f t="shared" si="62"/>
        <v>0</v>
      </c>
      <c r="D362" s="103">
        <f t="shared" si="62"/>
        <v>0</v>
      </c>
      <c r="E362" s="103">
        <f t="shared" si="62"/>
        <v>0</v>
      </c>
      <c r="F362" s="103">
        <f t="shared" si="62"/>
        <v>0</v>
      </c>
    </row>
    <row r="363" spans="2:6" ht="15.75" thickBot="1" x14ac:dyDescent="0.3">
      <c r="B363" s="83" t="s">
        <v>112</v>
      </c>
      <c r="C363" s="140">
        <f>C364+C365</f>
        <v>0</v>
      </c>
      <c r="D363" s="140">
        <f>D364+D365</f>
        <v>0</v>
      </c>
      <c r="E363" s="140">
        <f t="shared" ref="E363:F363" si="63">E364+E365</f>
        <v>0</v>
      </c>
      <c r="F363" s="140">
        <f t="shared" si="63"/>
        <v>0</v>
      </c>
    </row>
    <row r="364" spans="2:6" ht="15.75" thickBot="1" x14ac:dyDescent="0.3">
      <c r="B364" s="84" t="s">
        <v>106</v>
      </c>
      <c r="C364" s="104">
        <f t="shared" ref="C364:F365" si="64">C54+C91+C128</f>
        <v>0</v>
      </c>
      <c r="D364" s="104">
        <f t="shared" si="64"/>
        <v>0</v>
      </c>
      <c r="E364" s="104">
        <f t="shared" si="64"/>
        <v>0</v>
      </c>
      <c r="F364" s="104">
        <f t="shared" si="64"/>
        <v>0</v>
      </c>
    </row>
    <row r="365" spans="2:6" ht="15.75" thickBot="1" x14ac:dyDescent="0.3">
      <c r="B365" s="84" t="s">
        <v>174</v>
      </c>
      <c r="C365" s="103">
        <f t="shared" si="64"/>
        <v>0</v>
      </c>
      <c r="D365" s="103">
        <f t="shared" si="64"/>
        <v>0</v>
      </c>
      <c r="E365" s="103">
        <f t="shared" si="64"/>
        <v>0</v>
      </c>
      <c r="F365" s="103">
        <f t="shared" si="64"/>
        <v>0</v>
      </c>
    </row>
    <row r="366" spans="2:6" ht="24.75" thickBot="1" x14ac:dyDescent="0.3">
      <c r="B366" s="83" t="s">
        <v>113</v>
      </c>
      <c r="C366" s="140">
        <f>C93+C56</f>
        <v>0</v>
      </c>
      <c r="D366" s="140">
        <f>D93+D56</f>
        <v>0</v>
      </c>
      <c r="E366" s="140">
        <f>E93+E56</f>
        <v>0</v>
      </c>
      <c r="F366" s="140">
        <f>F93+F56</f>
        <v>0</v>
      </c>
    </row>
    <row r="367" spans="2:6" ht="15.75" thickBot="1" x14ac:dyDescent="0.3">
      <c r="B367" s="84" t="s">
        <v>106</v>
      </c>
      <c r="C367" s="104">
        <f t="shared" ref="C367:F368" si="65">C57+C94+C131</f>
        <v>0</v>
      </c>
      <c r="D367" s="104">
        <f t="shared" si="65"/>
        <v>0</v>
      </c>
      <c r="E367" s="104">
        <f t="shared" si="65"/>
        <v>0</v>
      </c>
      <c r="F367" s="104">
        <f t="shared" si="65"/>
        <v>0</v>
      </c>
    </row>
    <row r="368" spans="2:6" ht="15.75" thickBot="1" x14ac:dyDescent="0.3">
      <c r="B368" s="84" t="s">
        <v>174</v>
      </c>
      <c r="C368" s="103">
        <f t="shared" si="65"/>
        <v>0</v>
      </c>
      <c r="D368" s="103">
        <f t="shared" si="65"/>
        <v>0</v>
      </c>
      <c r="E368" s="103">
        <f t="shared" si="65"/>
        <v>0</v>
      </c>
      <c r="F368" s="103">
        <f t="shared" si="65"/>
        <v>0</v>
      </c>
    </row>
    <row r="369" spans="1:6" ht="15.75" thickBot="1" x14ac:dyDescent="0.3">
      <c r="B369" s="83" t="s">
        <v>175</v>
      </c>
      <c r="C369" s="140">
        <f>C370+C371+C372+C373</f>
        <v>0</v>
      </c>
      <c r="D369" s="140">
        <f t="shared" ref="D369:F369" si="66">D370+D371+D372+D373</f>
        <v>0</v>
      </c>
      <c r="E369" s="140">
        <f t="shared" si="66"/>
        <v>0</v>
      </c>
      <c r="F369" s="140">
        <f t="shared" si="66"/>
        <v>0</v>
      </c>
    </row>
    <row r="370" spans="1:6" ht="15.75" thickBot="1" x14ac:dyDescent="0.3">
      <c r="B370" s="84" t="s">
        <v>106</v>
      </c>
      <c r="C370" s="104">
        <f t="shared" ref="C370:F373" si="67">C154+C179+C204+C230+C259+C284+C309+C335</f>
        <v>0</v>
      </c>
      <c r="D370" s="104">
        <f t="shared" si="67"/>
        <v>0</v>
      </c>
      <c r="E370" s="104">
        <f t="shared" si="67"/>
        <v>0</v>
      </c>
      <c r="F370" s="104">
        <f t="shared" si="67"/>
        <v>0</v>
      </c>
    </row>
    <row r="371" spans="1:6" ht="15.75" thickBot="1" x14ac:dyDescent="0.3">
      <c r="B371" s="84" t="s">
        <v>176</v>
      </c>
      <c r="C371" s="104">
        <f t="shared" si="67"/>
        <v>0</v>
      </c>
      <c r="D371" s="104">
        <f t="shared" si="67"/>
        <v>0</v>
      </c>
      <c r="E371" s="104">
        <f t="shared" si="67"/>
        <v>0</v>
      </c>
      <c r="F371" s="104">
        <f t="shared" si="67"/>
        <v>0</v>
      </c>
    </row>
    <row r="372" spans="1:6" ht="15.75" thickBot="1" x14ac:dyDescent="0.3">
      <c r="B372" s="84" t="s">
        <v>161</v>
      </c>
      <c r="C372" s="104">
        <f t="shared" si="67"/>
        <v>0</v>
      </c>
      <c r="D372" s="104">
        <f t="shared" si="67"/>
        <v>0</v>
      </c>
      <c r="E372" s="104">
        <f t="shared" si="67"/>
        <v>0</v>
      </c>
      <c r="F372" s="104">
        <f t="shared" si="67"/>
        <v>0</v>
      </c>
    </row>
    <row r="373" spans="1:6" ht="15.75" thickBot="1" x14ac:dyDescent="0.3">
      <c r="B373" s="84" t="s">
        <v>162</v>
      </c>
      <c r="C373" s="104">
        <f t="shared" si="67"/>
        <v>0</v>
      </c>
      <c r="D373" s="104">
        <f t="shared" si="67"/>
        <v>0</v>
      </c>
      <c r="E373" s="104">
        <f t="shared" si="67"/>
        <v>0</v>
      </c>
      <c r="F373" s="104">
        <f t="shared" si="67"/>
        <v>0</v>
      </c>
    </row>
    <row r="374" spans="1:6" ht="15.75" thickBot="1" x14ac:dyDescent="0.3">
      <c r="B374" s="83" t="s">
        <v>177</v>
      </c>
      <c r="C374" s="140">
        <f>C375+C376+C377+C378</f>
        <v>0</v>
      </c>
      <c r="D374" s="140">
        <f t="shared" ref="D374:F374" si="68">D375+D376+D377+D378</f>
        <v>0</v>
      </c>
      <c r="E374" s="140">
        <f t="shared" si="68"/>
        <v>0</v>
      </c>
      <c r="F374" s="140">
        <f t="shared" si="68"/>
        <v>0</v>
      </c>
    </row>
    <row r="375" spans="1:6" ht="15.75" thickBot="1" x14ac:dyDescent="0.3">
      <c r="B375" s="84" t="s">
        <v>106</v>
      </c>
      <c r="C375" s="104">
        <f t="shared" ref="C375:F378" si="69">C159+C184+C209+C235+C264+C289+C314+C340</f>
        <v>0</v>
      </c>
      <c r="D375" s="104">
        <f t="shared" si="69"/>
        <v>0</v>
      </c>
      <c r="E375" s="104">
        <f t="shared" si="69"/>
        <v>0</v>
      </c>
      <c r="F375" s="104">
        <f t="shared" si="69"/>
        <v>0</v>
      </c>
    </row>
    <row r="376" spans="1:6" ht="15.75" thickBot="1" x14ac:dyDescent="0.3">
      <c r="B376" s="84" t="s">
        <v>176</v>
      </c>
      <c r="C376" s="104">
        <f t="shared" si="69"/>
        <v>0</v>
      </c>
      <c r="D376" s="104">
        <f t="shared" si="69"/>
        <v>0</v>
      </c>
      <c r="E376" s="104">
        <f t="shared" si="69"/>
        <v>0</v>
      </c>
      <c r="F376" s="104">
        <f t="shared" si="69"/>
        <v>0</v>
      </c>
    </row>
    <row r="377" spans="1:6" ht="15.75" thickBot="1" x14ac:dyDescent="0.3">
      <c r="B377" s="84" t="s">
        <v>161</v>
      </c>
      <c r="C377" s="104">
        <f t="shared" si="69"/>
        <v>0</v>
      </c>
      <c r="D377" s="104">
        <f t="shared" si="69"/>
        <v>0</v>
      </c>
      <c r="E377" s="104">
        <f t="shared" si="69"/>
        <v>0</v>
      </c>
      <c r="F377" s="104">
        <f t="shared" si="69"/>
        <v>0</v>
      </c>
    </row>
    <row r="378" spans="1:6" ht="15.75" thickBot="1" x14ac:dyDescent="0.3">
      <c r="B378" s="84" t="s">
        <v>162</v>
      </c>
      <c r="C378" s="104">
        <f t="shared" si="69"/>
        <v>0</v>
      </c>
      <c r="D378" s="104">
        <f t="shared" si="69"/>
        <v>0</v>
      </c>
      <c r="E378" s="104">
        <f t="shared" si="69"/>
        <v>0</v>
      </c>
      <c r="F378" s="104">
        <f t="shared" si="69"/>
        <v>0</v>
      </c>
    </row>
    <row r="379" spans="1:6" ht="15.75" thickBot="1" x14ac:dyDescent="0.3">
      <c r="B379" s="96" t="s">
        <v>115</v>
      </c>
      <c r="C379" s="98">
        <f>IF(C347-C346=0,0,"Error")</f>
        <v>0</v>
      </c>
      <c r="D379" s="98">
        <f>IF(D347-D346=0,0,"Error")</f>
        <v>0</v>
      </c>
      <c r="E379" s="98">
        <f>IF(E347-E346=0,0,"Error")</f>
        <v>0</v>
      </c>
      <c r="F379" s="98">
        <f>IF(F347-F346=0,0,"Error")</f>
        <v>0</v>
      </c>
    </row>
    <row r="380" spans="1:6" ht="15.75" thickBot="1" x14ac:dyDescent="0.3">
      <c r="B380" s="141"/>
      <c r="C380" s="142"/>
      <c r="D380" s="142"/>
      <c r="E380" s="142"/>
      <c r="F380" s="142"/>
    </row>
    <row r="381" spans="1:6" ht="15" customHeight="1" x14ac:dyDescent="0.25">
      <c r="B381" s="632" t="s">
        <v>178</v>
      </c>
      <c r="C381" s="214" t="s">
        <v>4</v>
      </c>
      <c r="D381" s="215" t="s">
        <v>720</v>
      </c>
    </row>
    <row r="382" spans="1:6" ht="20.25" customHeight="1" x14ac:dyDescent="0.25">
      <c r="B382" s="633"/>
      <c r="C382" s="143" t="s">
        <v>182</v>
      </c>
      <c r="D382" s="216"/>
    </row>
    <row r="383" spans="1:6" ht="19.5" customHeight="1" thickBot="1" x14ac:dyDescent="0.3">
      <c r="B383" s="634"/>
      <c r="C383" s="217" t="s">
        <v>6</v>
      </c>
      <c r="D383" s="218" t="s">
        <v>721</v>
      </c>
    </row>
    <row r="384" spans="1:6" ht="15.75" thickBot="1" x14ac:dyDescent="0.3">
      <c r="A384" s="144"/>
      <c r="B384" s="144"/>
      <c r="C384" s="145"/>
      <c r="D384" s="146"/>
      <c r="E384" s="144"/>
      <c r="F384" s="144"/>
    </row>
    <row r="385" spans="2:4" x14ac:dyDescent="0.25">
      <c r="B385" s="632" t="s">
        <v>440</v>
      </c>
      <c r="C385" s="214" t="s">
        <v>4</v>
      </c>
      <c r="D385" s="215" t="s">
        <v>180</v>
      </c>
    </row>
    <row r="386" spans="2:4" ht="19.5" customHeight="1" x14ac:dyDescent="0.25">
      <c r="B386" s="633"/>
      <c r="C386" s="143" t="s">
        <v>182</v>
      </c>
      <c r="D386" s="216"/>
    </row>
    <row r="387" spans="2:4" ht="15.75" thickBot="1" x14ac:dyDescent="0.3">
      <c r="B387" s="634"/>
      <c r="C387" s="217" t="s">
        <v>6</v>
      </c>
      <c r="D387" s="218" t="s">
        <v>721</v>
      </c>
    </row>
    <row r="388" spans="2:4" ht="15.75" thickBot="1" x14ac:dyDescent="0.3"/>
    <row r="389" spans="2:4" x14ac:dyDescent="0.25">
      <c r="B389" s="632" t="s">
        <v>25</v>
      </c>
      <c r="C389" s="214" t="s">
        <v>4</v>
      </c>
      <c r="D389" s="215" t="s">
        <v>722</v>
      </c>
    </row>
    <row r="390" spans="2:4" ht="19.5" customHeight="1" x14ac:dyDescent="0.25">
      <c r="B390" s="633"/>
      <c r="C390" s="143" t="s">
        <v>182</v>
      </c>
      <c r="D390" s="216"/>
    </row>
    <row r="391" spans="2:4" ht="15.75" thickBot="1" x14ac:dyDescent="0.3">
      <c r="B391" s="634"/>
      <c r="C391" s="217" t="s">
        <v>6</v>
      </c>
      <c r="D391" s="218" t="s">
        <v>721</v>
      </c>
    </row>
  </sheetData>
  <mergeCells count="88">
    <mergeCell ref="B135:F135"/>
    <mergeCell ref="C99:F99"/>
    <mergeCell ref="C100:F100"/>
    <mergeCell ref="B101:B102"/>
    <mergeCell ref="B109:F109"/>
    <mergeCell ref="B110:B111"/>
    <mergeCell ref="B27:B28"/>
    <mergeCell ref="B35:F35"/>
    <mergeCell ref="B36:B37"/>
    <mergeCell ref="B73:B74"/>
    <mergeCell ref="C98:F98"/>
    <mergeCell ref="C61:F61"/>
    <mergeCell ref="C62:F62"/>
    <mergeCell ref="C63:F63"/>
    <mergeCell ref="B64:B65"/>
    <mergeCell ref="B72:F72"/>
    <mergeCell ref="B19:F19"/>
    <mergeCell ref="B22:F22"/>
    <mergeCell ref="B23:F23"/>
    <mergeCell ref="C24:F24"/>
    <mergeCell ref="C26:F26"/>
    <mergeCell ref="C25:F25"/>
    <mergeCell ref="B8:F8"/>
    <mergeCell ref="B9:F11"/>
    <mergeCell ref="C12:F12"/>
    <mergeCell ref="B13:B14"/>
    <mergeCell ref="C18:F18"/>
    <mergeCell ref="A2:G2"/>
    <mergeCell ref="B3:F3"/>
    <mergeCell ref="C5:F5"/>
    <mergeCell ref="C6:F6"/>
    <mergeCell ref="C7:F7"/>
    <mergeCell ref="B136:F136"/>
    <mergeCell ref="C137:F137"/>
    <mergeCell ref="E138:F138"/>
    <mergeCell ref="C139:F139"/>
    <mergeCell ref="C140:F140"/>
    <mergeCell ref="C141:F141"/>
    <mergeCell ref="B142:B143"/>
    <mergeCell ref="B150:F150"/>
    <mergeCell ref="B151:B152"/>
    <mergeCell ref="E164:F164"/>
    <mergeCell ref="C165:F165"/>
    <mergeCell ref="C166:F166"/>
    <mergeCell ref="B167:B168"/>
    <mergeCell ref="B175:F175"/>
    <mergeCell ref="B176:B177"/>
    <mergeCell ref="C190:F190"/>
    <mergeCell ref="C191:F191"/>
    <mergeCell ref="B192:B193"/>
    <mergeCell ref="B200:F200"/>
    <mergeCell ref="B201:B202"/>
    <mergeCell ref="C214:F214"/>
    <mergeCell ref="C216:F216"/>
    <mergeCell ref="C217:F217"/>
    <mergeCell ref="B218:B219"/>
    <mergeCell ref="B226:F226"/>
    <mergeCell ref="B227:B228"/>
    <mergeCell ref="B240:F240"/>
    <mergeCell ref="B241:F241"/>
    <mergeCell ref="C242:F242"/>
    <mergeCell ref="E243:F243"/>
    <mergeCell ref="C244:F244"/>
    <mergeCell ref="C245:F245"/>
    <mergeCell ref="C246:F246"/>
    <mergeCell ref="B247:B248"/>
    <mergeCell ref="B255:F255"/>
    <mergeCell ref="B256:B257"/>
    <mergeCell ref="E269:F269"/>
    <mergeCell ref="C270:F270"/>
    <mergeCell ref="C271:F271"/>
    <mergeCell ref="B272:B273"/>
    <mergeCell ref="B280:F280"/>
    <mergeCell ref="B281:B282"/>
    <mergeCell ref="C295:F295"/>
    <mergeCell ref="C296:F296"/>
    <mergeCell ref="B297:B298"/>
    <mergeCell ref="B305:F305"/>
    <mergeCell ref="B306:B307"/>
    <mergeCell ref="C319:F319"/>
    <mergeCell ref="C321:F321"/>
    <mergeCell ref="C322:F322"/>
    <mergeCell ref="B389:B391"/>
    <mergeCell ref="B323:B324"/>
    <mergeCell ref="B331:F331"/>
    <mergeCell ref="B332:B333"/>
    <mergeCell ref="B381:B383"/>
    <mergeCell ref="B385:B3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Formati 1 Misioni</vt:lpstr>
      <vt:lpstr>Tavan ligji 88 2019</vt:lpstr>
      <vt:lpstr>Prog 01110</vt:lpstr>
      <vt:lpstr>Prog 04220</vt:lpstr>
      <vt:lpstr>Prog 04230</vt:lpstr>
      <vt:lpstr>Prog 04240</vt:lpstr>
      <vt:lpstr>Prog 04250</vt:lpstr>
      <vt:lpstr>Prog 04860</vt:lpstr>
      <vt:lpstr>Prog 05470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Opre</dc:creator>
  <cp:lastModifiedBy>Entela Kola</cp:lastModifiedBy>
  <cp:lastPrinted>2020-01-21T11:23:46Z</cp:lastPrinted>
  <dcterms:created xsi:type="dcterms:W3CDTF">2018-03-05T12:29:59Z</dcterms:created>
  <dcterms:modified xsi:type="dcterms:W3CDTF">2020-02-11T14:59:30Z</dcterms:modified>
</cp:coreProperties>
</file>